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files5\評鑑組\C管理團隊(104-106)\110家睿\【110】整合型心理健康工作之考評指標研修及社區心理衛生中心實地輔導暨標竿學習營\04-考評相關表單(計畫工作說明書、作業程序、考評項目、表單)\111年度整合型心理健康工作計畫實地考評作業程序\"/>
    </mc:Choice>
  </mc:AlternateContent>
  <xr:revisionPtr revIDLastSave="0" documentId="13_ncr:1_{D6C9CF70-755E-4B2B-B7A5-F9ECE7BD58B1}" xr6:coauthVersionLast="36" xr6:coauthVersionMax="36" xr10:uidLastSave="{00000000-0000-0000-0000-000000000000}"/>
  <workbookProtection workbookPassword="EBAD" lockStructure="1"/>
  <bookViews>
    <workbookView xWindow="32760" yWindow="32760" windowWidth="16305" windowHeight="7470" tabRatio="748" xr2:uid="{00000000-000D-0000-FFFF-FFFF00000000}"/>
  </bookViews>
  <sheets>
    <sheet name="基本資料" sheetId="2" r:id="rId1"/>
    <sheet name="人力編制" sheetId="1" r:id="rId2"/>
    <sheet name="工作表1(會隱藏)" sheetId="10" state="hidden" r:id="rId3"/>
    <sheet name="人員名冊" sheetId="3" r:id="rId4"/>
    <sheet name="業務分派及訪視案量統計" sheetId="4" r:id="rId5"/>
    <sheet name="轄區個案狀況" sheetId="5" r:id="rId6"/>
    <sheet name="繼續教育及督導辦理情形" sheetId="6" r:id="rId7"/>
    <sheet name="業務執行品質" sheetId="7" r:id="rId8"/>
    <sheet name="計畫經費" sheetId="8" r:id="rId9"/>
    <sheet name="創新作為" sheetId="9" r:id="rId10"/>
  </sheets>
  <externalReferences>
    <externalReference r:id="rId11"/>
  </externalReferences>
  <definedNames>
    <definedName name="_xlnm._FilterDatabase" localSheetId="2" hidden="1">'工作表1(會隱藏)'!$A$2:$V$24</definedName>
    <definedName name="_xlnm.Print_Titles" localSheetId="7">業務執行品質!$1:$1</definedName>
    <definedName name="_xlnm.Print_Titles" localSheetId="5">轄區個案狀況!$2:$4</definedName>
  </definedNames>
  <calcPr calcId="191029"/>
</workbook>
</file>

<file path=xl/calcChain.xml><?xml version="1.0" encoding="utf-8"?>
<calcChain xmlns="http://schemas.openxmlformats.org/spreadsheetml/2006/main">
  <c r="F2" i="7" l="1"/>
  <c r="F3" i="10"/>
  <c r="R5" i="4" l="1"/>
  <c r="D49" i="3"/>
  <c r="D51" i="3" s="1"/>
  <c r="C49" i="3"/>
  <c r="I5" i="5"/>
  <c r="H5" i="5" s="1"/>
  <c r="O23" i="5"/>
  <c r="N23" i="5"/>
  <c r="M23" i="5"/>
  <c r="O17" i="5"/>
  <c r="N17" i="5"/>
  <c r="M17" i="5"/>
  <c r="O11" i="5"/>
  <c r="N11" i="5"/>
  <c r="M11" i="5"/>
  <c r="O5" i="5"/>
  <c r="P5" i="5"/>
  <c r="N5" i="5"/>
  <c r="M5" i="5"/>
  <c r="P27" i="5"/>
  <c r="P25" i="5"/>
  <c r="P24" i="5"/>
  <c r="P21" i="5"/>
  <c r="P19" i="5"/>
  <c r="P18" i="5"/>
  <c r="P15" i="5"/>
  <c r="P13" i="5"/>
  <c r="P12" i="5"/>
  <c r="P9" i="5"/>
  <c r="P7" i="5"/>
  <c r="V5" i="5"/>
  <c r="D12" i="8"/>
  <c r="F12" i="8"/>
  <c r="AJ5" i="4"/>
  <c r="D16" i="1"/>
  <c r="K113" i="7"/>
  <c r="K114" i="7" s="1"/>
  <c r="H114" i="7" s="1"/>
  <c r="L113" i="7"/>
  <c r="L114" i="7" s="1"/>
  <c r="I114" i="7" s="1"/>
  <c r="G110" i="7"/>
  <c r="I110" i="7" s="1"/>
  <c r="F110" i="7"/>
  <c r="H110" i="7" s="1"/>
  <c r="I108" i="7"/>
  <c r="I46" i="7"/>
  <c r="I14" i="7"/>
  <c r="H14" i="7"/>
  <c r="G117" i="7"/>
  <c r="I117" i="7" s="1"/>
  <c r="F117" i="7"/>
  <c r="H117" i="7"/>
  <c r="E3" i="8"/>
  <c r="E5" i="4"/>
  <c r="AK11" i="4"/>
  <c r="AL11" i="4"/>
  <c r="AK17" i="4"/>
  <c r="AL17" i="4"/>
  <c r="AK23" i="4"/>
  <c r="AL23" i="4"/>
  <c r="AK29" i="4"/>
  <c r="AL29" i="4"/>
  <c r="AL5" i="4"/>
  <c r="AC29" i="4"/>
  <c r="AC17" i="4"/>
  <c r="AC5" i="4"/>
  <c r="AB11" i="4"/>
  <c r="AC11" i="4"/>
  <c r="AB17" i="4"/>
  <c r="AB23" i="4"/>
  <c r="AC23" i="4"/>
  <c r="AB29" i="4"/>
  <c r="T5" i="4"/>
  <c r="S11" i="4"/>
  <c r="T11" i="4"/>
  <c r="S17" i="4"/>
  <c r="T17" i="4"/>
  <c r="S23" i="4"/>
  <c r="T23" i="4"/>
  <c r="S29" i="4"/>
  <c r="T29" i="4"/>
  <c r="S5" i="4"/>
  <c r="AH7" i="1"/>
  <c r="K7" i="1"/>
  <c r="H7" i="1"/>
  <c r="D8" i="1"/>
  <c r="C8" i="1"/>
  <c r="B8" i="1"/>
  <c r="H20" i="7"/>
  <c r="H61" i="7"/>
  <c r="I3" i="8"/>
  <c r="G3" i="8"/>
  <c r="J5" i="5"/>
  <c r="G106" i="7"/>
  <c r="I106" i="7" s="1"/>
  <c r="F89" i="7"/>
  <c r="H89" i="7"/>
  <c r="L70" i="7"/>
  <c r="L71" i="7" s="1"/>
  <c r="K70" i="7"/>
  <c r="K71" i="7" s="1"/>
  <c r="H70" i="7" s="1"/>
  <c r="K11" i="7"/>
  <c r="K12" i="7" s="1"/>
  <c r="H11" i="7" s="1"/>
  <c r="D4" i="10"/>
  <c r="F4" i="10"/>
  <c r="D5" i="10"/>
  <c r="F5" i="10"/>
  <c r="D6" i="10"/>
  <c r="F6" i="10" s="1"/>
  <c r="D7" i="10"/>
  <c r="F7" i="10"/>
  <c r="D8" i="10"/>
  <c r="F8" i="10"/>
  <c r="D9" i="10"/>
  <c r="F9" i="10" s="1"/>
  <c r="D10" i="10"/>
  <c r="F10" i="10"/>
  <c r="D11" i="10"/>
  <c r="F11" i="10"/>
  <c r="D12" i="10"/>
  <c r="F12" i="10" s="1"/>
  <c r="D13" i="10"/>
  <c r="F13" i="10"/>
  <c r="D14" i="10"/>
  <c r="F14" i="10"/>
  <c r="D15" i="10"/>
  <c r="F15" i="10" s="1"/>
  <c r="D16" i="10"/>
  <c r="F16" i="10"/>
  <c r="D17" i="10"/>
  <c r="F17" i="10"/>
  <c r="D18" i="10"/>
  <c r="F18" i="10" s="1"/>
  <c r="D19" i="10"/>
  <c r="F19" i="10"/>
  <c r="D20" i="10"/>
  <c r="F20" i="10"/>
  <c r="D21" i="10"/>
  <c r="F21" i="10" s="1"/>
  <c r="D22" i="10"/>
  <c r="F22" i="10"/>
  <c r="D23" i="10"/>
  <c r="F23" i="10"/>
  <c r="D24" i="10"/>
  <c r="D3" i="10"/>
  <c r="I113" i="7"/>
  <c r="H113" i="7"/>
  <c r="H108" i="7"/>
  <c r="G93" i="7"/>
  <c r="I93" i="7" s="1"/>
  <c r="G95" i="7"/>
  <c r="I99" i="7"/>
  <c r="G97" i="7"/>
  <c r="I97" i="7"/>
  <c r="F97" i="7"/>
  <c r="H97" i="7" s="1"/>
  <c r="I92" i="7"/>
  <c r="F93" i="7"/>
  <c r="H93" i="7" s="1"/>
  <c r="G89" i="7"/>
  <c r="I89" i="7" s="1"/>
  <c r="I88" i="7"/>
  <c r="G85" i="7"/>
  <c r="I85" i="7" s="1"/>
  <c r="F85" i="7"/>
  <c r="H85" i="7"/>
  <c r="G84" i="7"/>
  <c r="I84" i="7" s="1"/>
  <c r="F84" i="7"/>
  <c r="H84" i="7"/>
  <c r="L83" i="7"/>
  <c r="K83" i="7"/>
  <c r="L80" i="7"/>
  <c r="K80" i="7"/>
  <c r="L77" i="7"/>
  <c r="K77" i="7"/>
  <c r="L74" i="7"/>
  <c r="K74" i="7"/>
  <c r="I61" i="7"/>
  <c r="K50" i="7"/>
  <c r="L47" i="7"/>
  <c r="K47" i="7"/>
  <c r="H42" i="7" s="1"/>
  <c r="K44" i="7"/>
  <c r="L44" i="7"/>
  <c r="G40" i="7"/>
  <c r="F16" i="7"/>
  <c r="H16" i="7" s="1"/>
  <c r="L11" i="7"/>
  <c r="L12" i="7" s="1"/>
  <c r="I11" i="7" s="1"/>
  <c r="K26" i="7"/>
  <c r="K27" i="7" s="1"/>
  <c r="H7" i="7"/>
  <c r="I7" i="7"/>
  <c r="K39" i="7"/>
  <c r="K36" i="7"/>
  <c r="L36" i="7"/>
  <c r="K33" i="7"/>
  <c r="L33" i="7"/>
  <c r="K30" i="7"/>
  <c r="L30" i="7"/>
  <c r="L26" i="7"/>
  <c r="L27" i="7" s="1"/>
  <c r="I7" i="8"/>
  <c r="J23" i="5"/>
  <c r="I23" i="5"/>
  <c r="J17" i="5"/>
  <c r="I17" i="5"/>
  <c r="J11" i="5"/>
  <c r="I11" i="5"/>
  <c r="H11" i="5" s="1"/>
  <c r="E7" i="8"/>
  <c r="E16" i="8" s="1"/>
  <c r="F7" i="8"/>
  <c r="F14" i="8"/>
  <c r="G7" i="8"/>
  <c r="H7" i="8"/>
  <c r="D7" i="8"/>
  <c r="D14" i="8" s="1"/>
  <c r="G12" i="8"/>
  <c r="G16" i="8" s="1"/>
  <c r="H12" i="8"/>
  <c r="H14" i="8"/>
  <c r="I12" i="8"/>
  <c r="I16" i="8" s="1"/>
  <c r="E12" i="8"/>
  <c r="K100" i="7"/>
  <c r="K101" i="7" s="1"/>
  <c r="H100" i="7" s="1"/>
  <c r="F95" i="7"/>
  <c r="H95" i="7"/>
  <c r="I95" i="7"/>
  <c r="L57" i="7"/>
  <c r="L58" i="7" s="1"/>
  <c r="I43" i="7" s="1"/>
  <c r="K57" i="7"/>
  <c r="K58" i="7" s="1"/>
  <c r="H43" i="7" s="1"/>
  <c r="I20" i="7"/>
  <c r="G16" i="7"/>
  <c r="I16" i="7"/>
  <c r="G3" i="7"/>
  <c r="G2" i="7"/>
  <c r="I2" i="7" s="1"/>
  <c r="F3" i="7"/>
  <c r="H2" i="7"/>
  <c r="H28" i="5"/>
  <c r="K28" i="5" s="1"/>
  <c r="H27" i="5"/>
  <c r="K27" i="5" s="1"/>
  <c r="H26" i="5"/>
  <c r="K26" i="5"/>
  <c r="H25" i="5"/>
  <c r="K25" i="5" s="1"/>
  <c r="H24" i="5"/>
  <c r="K24" i="5" s="1"/>
  <c r="V23" i="5"/>
  <c r="P23" i="5"/>
  <c r="R23" i="5"/>
  <c r="H23" i="5"/>
  <c r="U23" i="5" s="1"/>
  <c r="H22" i="5"/>
  <c r="K22" i="5"/>
  <c r="H21" i="5"/>
  <c r="K21" i="5"/>
  <c r="H20" i="5"/>
  <c r="K20" i="5" s="1"/>
  <c r="H19" i="5"/>
  <c r="K19" i="5"/>
  <c r="H18" i="5"/>
  <c r="K18" i="5"/>
  <c r="V17" i="5"/>
  <c r="P17" i="5"/>
  <c r="H16" i="5"/>
  <c r="K16" i="5"/>
  <c r="H15" i="5"/>
  <c r="K15" i="5"/>
  <c r="H14" i="5"/>
  <c r="K14" i="5" s="1"/>
  <c r="H13" i="5"/>
  <c r="K13" i="5"/>
  <c r="H12" i="5"/>
  <c r="K12" i="5"/>
  <c r="V11" i="5"/>
  <c r="P11" i="5"/>
  <c r="P6" i="5"/>
  <c r="H6" i="5"/>
  <c r="K6" i="5" s="1"/>
  <c r="H7" i="5"/>
  <c r="K7" i="5" s="1"/>
  <c r="H8" i="5"/>
  <c r="K8" i="5"/>
  <c r="H9" i="5"/>
  <c r="K9" i="5" s="1"/>
  <c r="H10" i="5"/>
  <c r="K10" i="5" s="1"/>
  <c r="AJ29" i="4"/>
  <c r="AA29" i="4"/>
  <c r="R29" i="4"/>
  <c r="I29" i="4"/>
  <c r="K29" i="4" s="1"/>
  <c r="E29" i="4"/>
  <c r="G29" i="4"/>
  <c r="AJ23" i="4"/>
  <c r="AA23" i="4"/>
  <c r="R23" i="4"/>
  <c r="I23" i="4"/>
  <c r="K23" i="4" s="1"/>
  <c r="E23" i="4"/>
  <c r="G23" i="4"/>
  <c r="AJ17" i="4"/>
  <c r="AA17" i="4"/>
  <c r="R17" i="4"/>
  <c r="I17" i="4"/>
  <c r="K17" i="4"/>
  <c r="E17" i="4"/>
  <c r="G17" i="4"/>
  <c r="AJ11" i="4"/>
  <c r="AK5" i="4"/>
  <c r="AB5" i="4"/>
  <c r="AA11" i="4"/>
  <c r="AA5" i="4"/>
  <c r="R11" i="4"/>
  <c r="I11" i="4"/>
  <c r="K11" i="4" s="1"/>
  <c r="I5" i="4"/>
  <c r="K5" i="4"/>
  <c r="E11" i="4"/>
  <c r="G11" i="4"/>
  <c r="G5" i="4"/>
  <c r="F47" i="3"/>
  <c r="F48" i="3"/>
  <c r="F46" i="3"/>
  <c r="F49" i="3"/>
  <c r="E49" i="3"/>
  <c r="AG15" i="1"/>
  <c r="AB15" i="1"/>
  <c r="AD15" i="1"/>
  <c r="AB16" i="1"/>
  <c r="AD16" i="1"/>
  <c r="AG16" i="1"/>
  <c r="V16" i="1"/>
  <c r="V15" i="1"/>
  <c r="X15" i="1"/>
  <c r="S16" i="1"/>
  <c r="S15" i="1"/>
  <c r="M15" i="1"/>
  <c r="P15" i="1"/>
  <c r="P16" i="1"/>
  <c r="X16" i="1"/>
  <c r="M16" i="1"/>
  <c r="AH16" i="1" s="1"/>
  <c r="J16" i="1"/>
  <c r="AI16" i="1" s="1"/>
  <c r="J15" i="1"/>
  <c r="G16" i="1"/>
  <c r="W16" i="1" s="1"/>
  <c r="G15" i="1"/>
  <c r="W15" i="1" s="1"/>
  <c r="AH8" i="1"/>
  <c r="W8" i="1"/>
  <c r="W7" i="1"/>
  <c r="Q7" i="1"/>
  <c r="AJ7" i="1" s="1"/>
  <c r="Q8" i="1"/>
  <c r="K8" i="1"/>
  <c r="Y8" i="1" s="1"/>
  <c r="K8" i="10"/>
  <c r="K9" i="10"/>
  <c r="K10" i="10"/>
  <c r="K11" i="10"/>
  <c r="K12" i="10"/>
  <c r="K13" i="10"/>
  <c r="K14" i="10"/>
  <c r="K15" i="10"/>
  <c r="K16" i="10"/>
  <c r="K17" i="10"/>
  <c r="K18" i="10"/>
  <c r="K19" i="10"/>
  <c r="K20" i="10"/>
  <c r="K21" i="10"/>
  <c r="K22" i="10"/>
  <c r="D15" i="1" s="1"/>
  <c r="K23" i="10"/>
  <c r="I8" i="10"/>
  <c r="I9" i="10"/>
  <c r="I10" i="10"/>
  <c r="I11" i="10"/>
  <c r="I12" i="10"/>
  <c r="I13" i="10"/>
  <c r="I14" i="10"/>
  <c r="I15" i="10"/>
  <c r="I16" i="10"/>
  <c r="I17" i="10"/>
  <c r="I18" i="10"/>
  <c r="I19" i="10"/>
  <c r="I20" i="10"/>
  <c r="I21" i="10"/>
  <c r="I22" i="10"/>
  <c r="I23" i="10"/>
  <c r="H5" i="10"/>
  <c r="J5" i="10" s="1"/>
  <c r="H6" i="10"/>
  <c r="J6" i="10" s="1"/>
  <c r="H7" i="10"/>
  <c r="J7" i="10" s="1"/>
  <c r="H8" i="10"/>
  <c r="H9" i="10"/>
  <c r="H10" i="10"/>
  <c r="J10" i="10" s="1"/>
  <c r="H11" i="10"/>
  <c r="H12" i="10"/>
  <c r="H13" i="10"/>
  <c r="H14" i="10"/>
  <c r="H15" i="10"/>
  <c r="H16" i="10"/>
  <c r="H17" i="10"/>
  <c r="H18" i="10"/>
  <c r="H19" i="10"/>
  <c r="H20" i="10"/>
  <c r="H21" i="10"/>
  <c r="H22" i="10"/>
  <c r="B7" i="1" s="1"/>
  <c r="C7" i="1" s="1"/>
  <c r="H23" i="10"/>
  <c r="H3" i="10"/>
  <c r="J3" i="10" s="1"/>
  <c r="AC8" i="1"/>
  <c r="AE8" i="1"/>
  <c r="AC7" i="1"/>
  <c r="AE7" i="1" s="1"/>
  <c r="T8" i="1"/>
  <c r="T7" i="1"/>
  <c r="N8" i="1"/>
  <c r="X8" i="1" s="1"/>
  <c r="N7" i="1"/>
  <c r="X7" i="1" s="1"/>
  <c r="H8" i="1"/>
  <c r="J4" i="10"/>
  <c r="Y7" i="1"/>
  <c r="AI15" i="1"/>
  <c r="I3" i="7"/>
  <c r="I40" i="7"/>
  <c r="F40" i="7"/>
  <c r="H40" i="7" s="1"/>
  <c r="L39" i="7"/>
  <c r="G17" i="7"/>
  <c r="I17" i="7"/>
  <c r="L50" i="7"/>
  <c r="L53" i="7"/>
  <c r="L56" i="7"/>
  <c r="I42" i="7"/>
  <c r="K56" i="7"/>
  <c r="K53" i="7"/>
  <c r="F17" i="7"/>
  <c r="H17" i="7" s="1"/>
  <c r="H3" i="7"/>
  <c r="AH15" i="1"/>
  <c r="J21" i="10" l="1"/>
  <c r="J15" i="10"/>
  <c r="J19" i="10"/>
  <c r="J13" i="10"/>
  <c r="J12" i="10"/>
  <c r="J11" i="10"/>
  <c r="K11" i="5"/>
  <c r="U11" i="5"/>
  <c r="R11" i="5"/>
  <c r="K5" i="5"/>
  <c r="R5" i="5"/>
  <c r="U5" i="5"/>
  <c r="J23" i="10"/>
  <c r="AI8" i="1"/>
  <c r="J16" i="10"/>
  <c r="J18" i="10"/>
  <c r="AJ8" i="1"/>
  <c r="F15" i="8"/>
  <c r="AJ15" i="1"/>
  <c r="AI7" i="1"/>
  <c r="J20" i="10"/>
  <c r="K23" i="5"/>
  <c r="H17" i="5"/>
  <c r="I26" i="7"/>
  <c r="H15" i="8"/>
  <c r="AJ16" i="1"/>
  <c r="D15" i="8"/>
  <c r="H26" i="7"/>
  <c r="I70" i="7"/>
  <c r="E8" i="1"/>
  <c r="AK8" i="1" s="1"/>
  <c r="J14" i="10"/>
  <c r="J8" i="10"/>
  <c r="J9" i="10"/>
  <c r="J22" i="10"/>
  <c r="D7" i="1" s="1"/>
  <c r="E7" i="1" s="1"/>
  <c r="AK7" i="1" s="1"/>
  <c r="J17" i="10"/>
  <c r="U17" i="5" l="1"/>
  <c r="R17" i="5"/>
  <c r="K17" i="5"/>
</calcChain>
</file>

<file path=xl/sharedStrings.xml><?xml version="1.0" encoding="utf-8"?>
<sst xmlns="http://schemas.openxmlformats.org/spreadsheetml/2006/main" count="1139" uniqueCount="551">
  <si>
    <t>年度</t>
  </si>
  <si>
    <t>本部核定人力</t>
  </si>
  <si>
    <t>實際進用訪視人力</t>
  </si>
  <si>
    <t>實際進用行政人力</t>
  </si>
  <si>
    <t>精神疾病社區關懷訪視員人數</t>
  </si>
  <si>
    <t>自殺通報個案關懷訪視員人數</t>
  </si>
  <si>
    <t>社區精神病人追蹤照護及自殺防治行政人力</t>
  </si>
  <si>
    <t>關懷訪視人力</t>
  </si>
  <si>
    <t>行政人力</t>
  </si>
  <si>
    <t>合計</t>
  </si>
  <si>
    <t>局內聘用</t>
  </si>
  <si>
    <t>委託辦理</t>
  </si>
  <si>
    <t>精神</t>
  </si>
  <si>
    <t>自殺</t>
  </si>
  <si>
    <t>合辦</t>
  </si>
  <si>
    <t>小計</t>
  </si>
  <si>
    <t>社區精神病人追蹤照護及自殺通報個案關懷訪視
合訪人力</t>
    <phoneticPr fontId="3" type="noConversion"/>
  </si>
  <si>
    <t>衛生局縣市</t>
    <phoneticPr fontId="6" type="noConversion"/>
  </si>
  <si>
    <t>請選擇</t>
  </si>
  <si>
    <t>計畫主持人</t>
  </si>
  <si>
    <t>職稱</t>
  </si>
  <si>
    <t>計畫主辦科</t>
  </si>
  <si>
    <t>計畫聯絡人</t>
  </si>
  <si>
    <t>電話</t>
  </si>
  <si>
    <t>傳真</t>
  </si>
  <si>
    <t>填報日期</t>
  </si>
  <si>
    <t>填表說明</t>
    <phoneticPr fontId="6" type="noConversion"/>
  </si>
  <si>
    <r>
      <t>2.</t>
    </r>
    <r>
      <rPr>
        <sz val="12"/>
        <color indexed="8"/>
        <rFont val="標楷體"/>
        <family val="4"/>
        <charset val="136"/>
      </rPr>
      <t>應達員額數或相關規定之數值，將以公式代入。</t>
    </r>
    <phoneticPr fontId="6" type="noConversion"/>
  </si>
  <si>
    <r>
      <t>3.</t>
    </r>
    <r>
      <rPr>
        <sz val="12"/>
        <color indexed="8"/>
        <rFont val="標楷體"/>
        <family val="4"/>
        <charset val="136"/>
      </rPr>
      <t>工作表如為無需填復之欄位，以</t>
    </r>
    <r>
      <rPr>
        <sz val="12"/>
        <color indexed="8"/>
        <rFont val="Times New Roman"/>
        <family val="1"/>
      </rPr>
      <t xml:space="preserve"> </t>
    </r>
    <r>
      <rPr>
        <b/>
        <sz val="12"/>
        <color indexed="10"/>
        <rFont val="Times New Roman"/>
        <family val="1"/>
      </rPr>
      <t>" - "</t>
    </r>
    <r>
      <rPr>
        <sz val="12"/>
        <color indexed="10"/>
        <rFont val="Times New Roman"/>
        <family val="1"/>
      </rPr>
      <t xml:space="preserve"> </t>
    </r>
    <r>
      <rPr>
        <sz val="12"/>
        <color indexed="8"/>
        <rFont val="標楷體"/>
        <family val="4"/>
        <charset val="136"/>
      </rPr>
      <t>作標註；需填報之欄位，以</t>
    </r>
    <r>
      <rPr>
        <sz val="12"/>
        <color indexed="10"/>
        <rFont val="標楷體"/>
        <family val="4"/>
        <charset val="136"/>
      </rPr>
      <t>黃底</t>
    </r>
    <r>
      <rPr>
        <sz val="12"/>
        <color indexed="8"/>
        <rFont val="標楷體"/>
        <family val="4"/>
        <charset val="136"/>
      </rPr>
      <t>標示。</t>
    </r>
    <phoneticPr fontId="6" type="noConversion"/>
  </si>
  <si>
    <t>評量等級</t>
  </si>
  <si>
    <t>訪視人力</t>
  </si>
  <si>
    <t>行政人力</t>
    <phoneticPr fontId="3" type="noConversion"/>
  </si>
  <si>
    <t>評量等級說明</t>
  </si>
  <si>
    <t>備註說明</t>
  </si>
  <si>
    <t>社區精神病人追蹤照護及自殺通報個案關懷訪視
合訪人力</t>
    <phoneticPr fontId="3" type="noConversion"/>
  </si>
  <si>
    <t>訪視人力</t>
    <phoneticPr fontId="3" type="noConversion"/>
  </si>
  <si>
    <t>姓名</t>
  </si>
  <si>
    <r>
      <t>學歷</t>
    </r>
    <r>
      <rPr>
        <vertAlign val="superscript"/>
        <sz val="12"/>
        <color indexed="8"/>
        <rFont val="標楷體"/>
        <family val="4"/>
        <charset val="136"/>
      </rPr>
      <t>註</t>
    </r>
    <r>
      <rPr>
        <vertAlign val="superscript"/>
        <sz val="12"/>
        <color indexed="8"/>
        <rFont val="Times New Roman"/>
        <family val="1"/>
      </rPr>
      <t>4</t>
    </r>
  </si>
  <si>
    <r>
      <t>工作經歷</t>
    </r>
    <r>
      <rPr>
        <vertAlign val="superscript"/>
        <sz val="12"/>
        <color indexed="8"/>
        <rFont val="標楷體"/>
        <family val="4"/>
        <charset val="136"/>
      </rPr>
      <t>註</t>
    </r>
    <r>
      <rPr>
        <vertAlign val="superscript"/>
        <sz val="12"/>
        <color indexed="8"/>
        <rFont val="Times New Roman"/>
        <family val="1"/>
      </rPr>
      <t>5</t>
    </r>
  </si>
  <si>
    <r>
      <t>證照</t>
    </r>
    <r>
      <rPr>
        <vertAlign val="superscript"/>
        <sz val="12"/>
        <color indexed="8"/>
        <rFont val="標楷體"/>
        <family val="4"/>
        <charset val="136"/>
      </rPr>
      <t>註</t>
    </r>
    <r>
      <rPr>
        <vertAlign val="superscript"/>
        <sz val="12"/>
        <color indexed="8"/>
        <rFont val="Times New Roman"/>
        <family val="1"/>
      </rPr>
      <t>6</t>
    </r>
  </si>
  <si>
    <t>例：王小明</t>
  </si>
  <si>
    <r>
      <t>XX</t>
    </r>
    <r>
      <rPr>
        <sz val="12"/>
        <color indexed="8"/>
        <rFont val="標楷體"/>
        <family val="4"/>
        <charset val="136"/>
      </rPr>
      <t>大學</t>
    </r>
    <r>
      <rPr>
        <sz val="12"/>
        <color indexed="8"/>
        <rFont val="Times New Roman"/>
        <family val="1"/>
      </rPr>
      <t>XX</t>
    </r>
    <r>
      <rPr>
        <sz val="12"/>
        <color indexed="8"/>
        <rFont val="標楷體"/>
        <family val="4"/>
        <charset val="136"/>
      </rPr>
      <t>學系學士</t>
    </r>
  </si>
  <si>
    <t>社工師證照</t>
  </si>
  <si>
    <t>例：黃大偉</t>
  </si>
  <si>
    <r>
      <t>XX</t>
    </r>
    <r>
      <rPr>
        <sz val="12"/>
        <color indexed="8"/>
        <rFont val="標楷體"/>
        <family val="4"/>
        <charset val="136"/>
      </rPr>
      <t>大學</t>
    </r>
    <r>
      <rPr>
        <sz val="12"/>
        <color indexed="8"/>
        <rFont val="Times New Roman"/>
        <family val="1"/>
      </rPr>
      <t>XX</t>
    </r>
    <r>
      <rPr>
        <sz val="12"/>
        <color indexed="8"/>
        <rFont val="標楷體"/>
        <family val="4"/>
        <charset val="136"/>
      </rPr>
      <t>學系碩士</t>
    </r>
  </si>
  <si>
    <t>護理師證照</t>
  </si>
  <si>
    <r>
      <t>人力配置方式</t>
    </r>
    <r>
      <rPr>
        <vertAlign val="superscript"/>
        <sz val="12"/>
        <color indexed="8"/>
        <rFont val="標楷體"/>
        <family val="4"/>
        <charset val="136"/>
      </rPr>
      <t>註</t>
    </r>
    <r>
      <rPr>
        <vertAlign val="superscript"/>
        <sz val="12"/>
        <color indexed="8"/>
        <rFont val="Times New Roman"/>
        <family val="1"/>
      </rPr>
      <t>7</t>
    </r>
  </si>
  <si>
    <r>
      <t>人力配置單位</t>
    </r>
    <r>
      <rPr>
        <vertAlign val="superscript"/>
        <sz val="12"/>
        <color indexed="8"/>
        <rFont val="標楷體"/>
        <family val="4"/>
        <charset val="136"/>
      </rPr>
      <t>註</t>
    </r>
    <r>
      <rPr>
        <vertAlign val="superscript"/>
        <sz val="12"/>
        <color indexed="8"/>
        <rFont val="Times New Roman"/>
        <family val="1"/>
      </rPr>
      <t>8</t>
    </r>
  </si>
  <si>
    <r>
      <t>支薪標準</t>
    </r>
    <r>
      <rPr>
        <vertAlign val="superscript"/>
        <sz val="12"/>
        <color indexed="8"/>
        <rFont val="標楷體"/>
        <family val="4"/>
        <charset val="136"/>
      </rPr>
      <t>註</t>
    </r>
    <r>
      <rPr>
        <vertAlign val="superscript"/>
        <sz val="12"/>
        <color indexed="8"/>
        <rFont val="Times New Roman"/>
        <family val="1"/>
      </rPr>
      <t>9</t>
    </r>
  </si>
  <si>
    <t>薪資</t>
  </si>
  <si>
    <r>
      <t>OO</t>
    </r>
    <r>
      <rPr>
        <sz val="12"/>
        <color indexed="8"/>
        <rFont val="標楷體"/>
        <family val="4"/>
        <charset val="136"/>
      </rPr>
      <t>市政府衛生局</t>
    </r>
  </si>
  <si>
    <t>約僱人員比照分類職位公務人員俸點支給報酬標準</t>
  </si>
  <si>
    <r>
      <t>委辦機構、</t>
    </r>
    <r>
      <rPr>
        <sz val="12"/>
        <color indexed="8"/>
        <rFont val="Times New Roman"/>
        <family val="1"/>
      </rPr>
      <t>OO</t>
    </r>
    <r>
      <rPr>
        <sz val="12"/>
        <color indexed="8"/>
        <rFont val="標楷體"/>
        <family val="4"/>
        <charset val="136"/>
      </rPr>
      <t>醫院</t>
    </r>
  </si>
  <si>
    <t>衛生福利部及附屬機關研究計畫助理人員工作酬金支給基準</t>
  </si>
  <si>
    <r>
      <t>OO</t>
    </r>
    <r>
      <rPr>
        <sz val="12"/>
        <color indexed="8"/>
        <rFont val="標楷體"/>
        <family val="4"/>
        <charset val="136"/>
      </rPr>
      <t>醫院</t>
    </r>
  </si>
  <si>
    <t>無</t>
  </si>
  <si>
    <r>
      <t>2.</t>
    </r>
    <r>
      <rPr>
        <sz val="12"/>
        <color indexed="8"/>
        <rFont val="標楷體"/>
        <family val="4"/>
        <charset val="136"/>
      </rPr>
      <t>關懷訪視員</t>
    </r>
    <r>
      <rPr>
        <vertAlign val="superscript"/>
        <sz val="12"/>
        <color indexed="8"/>
        <rFont val="標楷體"/>
        <family val="4"/>
        <charset val="136"/>
      </rPr>
      <t>註</t>
    </r>
    <r>
      <rPr>
        <vertAlign val="superscript"/>
        <sz val="12"/>
        <color indexed="8"/>
        <rFont val="Times New Roman"/>
        <family val="1"/>
      </rPr>
      <t>2</t>
    </r>
    <r>
      <rPr>
        <sz val="12"/>
        <color indexed="8"/>
        <rFont val="Times New Roman"/>
        <family val="1"/>
      </rPr>
      <t xml:space="preserve"> </t>
    </r>
    <phoneticPr fontId="3" type="noConversion"/>
  </si>
  <si>
    <t>例：陶美美</t>
    <phoneticPr fontId="3" type="noConversion"/>
  </si>
  <si>
    <t>序號</t>
    <phoneticPr fontId="3" type="noConversion"/>
  </si>
  <si>
    <t>序號</t>
    <phoneticPr fontId="3" type="noConversion"/>
  </si>
  <si>
    <r>
      <t>(2)</t>
    </r>
    <r>
      <rPr>
        <b/>
        <sz val="12"/>
        <color indexed="10"/>
        <rFont val="標楷體"/>
        <family val="4"/>
        <charset val="136"/>
      </rPr>
      <t>自殺</t>
    </r>
    <r>
      <rPr>
        <sz val="12"/>
        <color indexed="8"/>
        <rFont val="標楷體"/>
        <family val="4"/>
        <charset val="136"/>
      </rPr>
      <t>通報關懷訪視員：</t>
    </r>
    <phoneticPr fontId="3" type="noConversion"/>
  </si>
  <si>
    <r>
      <t>(1)</t>
    </r>
    <r>
      <rPr>
        <b/>
        <sz val="12"/>
        <color indexed="10"/>
        <rFont val="標楷體"/>
        <family val="4"/>
        <charset val="136"/>
      </rPr>
      <t>社區</t>
    </r>
    <r>
      <rPr>
        <sz val="12"/>
        <color indexed="8"/>
        <rFont val="標楷體"/>
        <family val="4"/>
        <charset val="136"/>
      </rPr>
      <t>精神關懷訪視員：</t>
    </r>
    <phoneticPr fontId="3" type="noConversion"/>
  </si>
  <si>
    <t>例：許安安</t>
    <phoneticPr fontId="3" type="noConversion"/>
  </si>
  <si>
    <r>
      <t>(3)</t>
    </r>
    <r>
      <rPr>
        <sz val="12"/>
        <color indexed="8"/>
        <rFont val="標楷體"/>
        <family val="4"/>
        <charset val="136"/>
      </rPr>
      <t>社區精神病人追蹤照護及自殺通報個案關懷訪視</t>
    </r>
    <r>
      <rPr>
        <b/>
        <sz val="12"/>
        <color indexed="10"/>
        <rFont val="標楷體"/>
        <family val="4"/>
        <charset val="136"/>
      </rPr>
      <t>合訪</t>
    </r>
    <r>
      <rPr>
        <sz val="12"/>
        <color indexed="8"/>
        <rFont val="標楷體"/>
        <family val="4"/>
        <charset val="136"/>
      </rPr>
      <t>人力：</t>
    </r>
    <phoneticPr fontId="3" type="noConversion"/>
  </si>
  <si>
    <t>例：孫芬芳</t>
    <phoneticPr fontId="3" type="noConversion"/>
  </si>
  <si>
    <r>
      <rPr>
        <sz val="12"/>
        <rFont val="Times New Roman"/>
        <family val="1"/>
      </rPr>
      <t>1.</t>
    </r>
    <r>
      <rPr>
        <sz val="12"/>
        <rFont val="標楷體"/>
        <family val="4"/>
        <charset val="136"/>
      </rPr>
      <t>專責人員</t>
    </r>
    <r>
      <rPr>
        <vertAlign val="superscript"/>
        <sz val="12"/>
        <rFont val="標楷體"/>
        <family val="4"/>
        <charset val="136"/>
      </rPr>
      <t>註</t>
    </r>
    <r>
      <rPr>
        <vertAlign val="superscript"/>
        <sz val="12"/>
        <rFont val="Times New Roman"/>
        <family val="1"/>
      </rPr>
      <t>1</t>
    </r>
    <phoneticPr fontId="3" type="noConversion"/>
  </si>
  <si>
    <r>
      <rPr>
        <sz val="12"/>
        <color indexed="8"/>
        <rFont val="Times New Roman"/>
        <family val="1"/>
      </rPr>
      <t>3.</t>
    </r>
    <r>
      <rPr>
        <sz val="12"/>
        <color indexed="8"/>
        <rFont val="標楷體"/>
        <family val="4"/>
        <charset val="136"/>
      </rPr>
      <t>行政人力</t>
    </r>
    <r>
      <rPr>
        <vertAlign val="superscript"/>
        <sz val="12"/>
        <color indexed="8"/>
        <rFont val="標楷體"/>
        <family val="4"/>
        <charset val="136"/>
      </rPr>
      <t>註</t>
    </r>
    <r>
      <rPr>
        <vertAlign val="superscript"/>
        <sz val="12"/>
        <color indexed="8"/>
        <rFont val="Times New Roman"/>
        <family val="1"/>
      </rPr>
      <t>3</t>
    </r>
    <phoneticPr fontId="3" type="noConversion"/>
  </si>
  <si>
    <t>例：陳小婷</t>
    <phoneticPr fontId="3" type="noConversion"/>
  </si>
  <si>
    <r>
      <t>1</t>
    </r>
    <r>
      <rPr>
        <sz val="12"/>
        <color indexed="8"/>
        <rFont val="標楷體"/>
        <family val="4"/>
        <charset val="136"/>
      </rPr>
      <t>年以下</t>
    </r>
  </si>
  <si>
    <r>
      <t>1</t>
    </r>
    <r>
      <rPr>
        <sz val="12"/>
        <color indexed="8"/>
        <rFont val="標楷體"/>
        <family val="4"/>
        <charset val="136"/>
      </rPr>
      <t>（含）至</t>
    </r>
    <r>
      <rPr>
        <sz val="12"/>
        <color indexed="8"/>
        <rFont val="Times New Roman"/>
        <family val="1"/>
      </rPr>
      <t>3</t>
    </r>
    <r>
      <rPr>
        <sz val="12"/>
        <color indexed="8"/>
        <rFont val="標楷體"/>
        <family val="4"/>
        <charset val="136"/>
      </rPr>
      <t>年</t>
    </r>
  </si>
  <si>
    <r>
      <t>3</t>
    </r>
    <r>
      <rPr>
        <sz val="12"/>
        <color indexed="8"/>
        <rFont val="標楷體"/>
        <family val="4"/>
        <charset val="136"/>
      </rPr>
      <t>年（含）以上</t>
    </r>
  </si>
  <si>
    <r>
      <t>專責人員</t>
    </r>
    <r>
      <rPr>
        <vertAlign val="superscript"/>
        <sz val="12"/>
        <color indexed="8"/>
        <rFont val="標楷體"/>
        <family val="4"/>
        <charset val="136"/>
      </rPr>
      <t>註</t>
    </r>
    <r>
      <rPr>
        <vertAlign val="superscript"/>
        <sz val="12"/>
        <color indexed="8"/>
        <rFont val="Times New Roman"/>
        <family val="1"/>
      </rPr>
      <t>1</t>
    </r>
  </si>
  <si>
    <r>
      <t>關懷訪視員</t>
    </r>
    <r>
      <rPr>
        <vertAlign val="superscript"/>
        <sz val="12"/>
        <color indexed="8"/>
        <rFont val="標楷體"/>
        <family val="4"/>
        <charset val="136"/>
      </rPr>
      <t>註</t>
    </r>
    <r>
      <rPr>
        <vertAlign val="superscript"/>
        <sz val="12"/>
        <color indexed="8"/>
        <rFont val="Times New Roman"/>
        <family val="1"/>
      </rPr>
      <t>2</t>
    </r>
  </si>
  <si>
    <r>
      <t>行政人力</t>
    </r>
    <r>
      <rPr>
        <vertAlign val="superscript"/>
        <sz val="12"/>
        <color indexed="8"/>
        <rFont val="標楷體"/>
        <family val="4"/>
        <charset val="136"/>
      </rPr>
      <t>註</t>
    </r>
    <r>
      <rPr>
        <vertAlign val="superscript"/>
        <sz val="12"/>
        <color indexed="8"/>
        <rFont val="Times New Roman"/>
        <family val="1"/>
      </rPr>
      <t>3</t>
    </r>
  </si>
  <si>
    <t>(A)</t>
  </si>
  <si>
    <t>(B)</t>
  </si>
  <si>
    <t>(C)</t>
  </si>
  <si>
    <r>
      <t>1</t>
    </r>
    <r>
      <rPr>
        <sz val="12"/>
        <color indexed="8"/>
        <rFont val="標楷體"/>
        <family val="4"/>
        <charset val="136"/>
      </rPr>
      <t>年以上留任率（</t>
    </r>
    <r>
      <rPr>
        <sz val="12"/>
        <color indexed="8"/>
        <rFont val="Times New Roman"/>
        <family val="1"/>
      </rPr>
      <t>%</t>
    </r>
    <r>
      <rPr>
        <sz val="12"/>
        <color indexed="8"/>
        <rFont val="標楷體"/>
        <family val="4"/>
        <charset val="136"/>
      </rPr>
      <t>）【計算公式</t>
    </r>
    <r>
      <rPr>
        <sz val="12"/>
        <color indexed="8"/>
        <rFont val="Times New Roman"/>
        <family val="1"/>
      </rPr>
      <t>(A+B)/C</t>
    </r>
    <r>
      <rPr>
        <sz val="12"/>
        <color indexed="8"/>
        <rFont val="標楷體"/>
        <family val="4"/>
        <charset val="136"/>
      </rPr>
      <t>】</t>
    </r>
  </si>
  <si>
    <t xml:space="preserve">              年資
各類人員</t>
    <phoneticPr fontId="3" type="noConversion"/>
  </si>
  <si>
    <r>
      <rPr>
        <sz val="12"/>
        <color indexed="8"/>
        <rFont val="標楷體"/>
        <family val="4"/>
        <charset val="136"/>
      </rPr>
      <t>填表說明</t>
    </r>
    <phoneticPr fontId="3" type="noConversion"/>
  </si>
  <si>
    <r>
      <rPr>
        <sz val="12"/>
        <color indexed="8"/>
        <rFont val="標楷體"/>
        <family val="4"/>
        <charset val="136"/>
      </rPr>
      <t>註</t>
    </r>
    <r>
      <rPr>
        <sz val="12"/>
        <color indexed="8"/>
        <rFont val="Times New Roman"/>
        <family val="1"/>
      </rPr>
      <t>2</t>
    </r>
    <r>
      <rPr>
        <sz val="12"/>
        <color indexed="8"/>
        <rFont val="標楷體"/>
        <family val="4"/>
        <charset val="136"/>
      </rPr>
      <t>：關懷訪視員：係指專責整合型心理健康工作計畫，並實際執行關懷訪視業務，且以計畫中央補助款或地方自籌款聘任之關懷訪視員之合計人數。</t>
    </r>
    <phoneticPr fontId="3" type="noConversion"/>
  </si>
  <si>
    <r>
      <rPr>
        <sz val="12"/>
        <color indexed="8"/>
        <rFont val="標楷體"/>
        <family val="4"/>
        <charset val="136"/>
      </rPr>
      <t>註</t>
    </r>
    <r>
      <rPr>
        <sz val="12"/>
        <color indexed="8"/>
        <rFont val="Times New Roman"/>
        <family val="1"/>
      </rPr>
      <t>4</t>
    </r>
    <r>
      <rPr>
        <sz val="12"/>
        <color indexed="8"/>
        <rFont val="標楷體"/>
        <family val="4"/>
        <charset val="136"/>
      </rPr>
      <t>：「學歷」欄：請填寫最高學歷校名及科系。</t>
    </r>
    <phoneticPr fontId="3" type="noConversion"/>
  </si>
  <si>
    <r>
      <rPr>
        <sz val="12"/>
        <color indexed="8"/>
        <rFont val="標楷體"/>
        <family val="4"/>
        <charset val="136"/>
      </rPr>
      <t>註</t>
    </r>
    <r>
      <rPr>
        <sz val="12"/>
        <color indexed="8"/>
        <rFont val="Times New Roman"/>
        <family val="1"/>
      </rPr>
      <t>5</t>
    </r>
    <r>
      <rPr>
        <sz val="12"/>
        <color indexed="8"/>
        <rFont val="標楷體"/>
        <family val="4"/>
        <charset val="136"/>
      </rPr>
      <t>：「工作經歷」欄：該工作服務時間必須達</t>
    </r>
    <r>
      <rPr>
        <sz val="12"/>
        <color indexed="8"/>
        <rFont val="Times New Roman"/>
        <family val="1"/>
      </rPr>
      <t>6</t>
    </r>
    <r>
      <rPr>
        <sz val="12"/>
        <color indexed="8"/>
        <rFont val="標楷體"/>
        <family val="4"/>
        <charset val="136"/>
      </rPr>
      <t>個月以上才列入工作經歷。</t>
    </r>
    <phoneticPr fontId="3" type="noConversion"/>
  </si>
  <si>
    <r>
      <rPr>
        <sz val="12"/>
        <color indexed="8"/>
        <rFont val="標楷體"/>
        <family val="4"/>
        <charset val="136"/>
      </rPr>
      <t>註</t>
    </r>
    <r>
      <rPr>
        <sz val="12"/>
        <color indexed="8"/>
        <rFont val="Times New Roman"/>
        <family val="1"/>
      </rPr>
      <t>6</t>
    </r>
    <r>
      <rPr>
        <sz val="12"/>
        <color indexed="8"/>
        <rFont val="標楷體"/>
        <family val="4"/>
        <charset val="136"/>
      </rPr>
      <t>：「證照」欄：請填寫專業證照號碼（例如：護理字第○○○○○○號）或填無。</t>
    </r>
    <phoneticPr fontId="3" type="noConversion"/>
  </si>
  <si>
    <t>護理師證照</t>
    <phoneticPr fontId="3" type="noConversion"/>
  </si>
  <si>
    <t>自殺個案</t>
  </si>
  <si>
    <t>面訪</t>
  </si>
  <si>
    <t>電訪</t>
  </si>
  <si>
    <t>社區精神關懷訪視員</t>
  </si>
  <si>
    <r>
      <t>1</t>
    </r>
    <r>
      <rPr>
        <sz val="12"/>
        <color indexed="8"/>
        <rFont val="標楷體"/>
        <family val="4"/>
        <charset val="136"/>
      </rPr>
      <t>級</t>
    </r>
  </si>
  <si>
    <r>
      <t>2</t>
    </r>
    <r>
      <rPr>
        <sz val="12"/>
        <color indexed="8"/>
        <rFont val="標楷體"/>
        <family val="4"/>
        <charset val="136"/>
      </rPr>
      <t>級</t>
    </r>
  </si>
  <si>
    <r>
      <t>3</t>
    </r>
    <r>
      <rPr>
        <sz val="12"/>
        <color indexed="8"/>
        <rFont val="標楷體"/>
        <family val="4"/>
        <charset val="136"/>
      </rPr>
      <t>級</t>
    </r>
  </si>
  <si>
    <r>
      <t>4</t>
    </r>
    <r>
      <rPr>
        <sz val="12"/>
        <color indexed="8"/>
        <rFont val="標楷體"/>
        <family val="4"/>
        <charset val="136"/>
      </rPr>
      <t>級</t>
    </r>
  </si>
  <si>
    <r>
      <t>5</t>
    </r>
    <r>
      <rPr>
        <sz val="12"/>
        <color indexed="8"/>
        <rFont val="標楷體"/>
        <family val="4"/>
        <charset val="136"/>
      </rPr>
      <t>級</t>
    </r>
  </si>
  <si>
    <t>工作內容</t>
    <phoneticPr fontId="3" type="noConversion"/>
  </si>
  <si>
    <t>精神個案</t>
    <phoneticPr fontId="3" type="noConversion"/>
  </si>
  <si>
    <t>自殺個案</t>
    <phoneticPr fontId="3" type="noConversion"/>
  </si>
  <si>
    <t>例：王小明</t>
    <phoneticPr fontId="3" type="noConversion"/>
  </si>
  <si>
    <t>例：黃大偉</t>
    <phoneticPr fontId="3" type="noConversion"/>
  </si>
  <si>
    <r>
      <t>XX</t>
    </r>
    <r>
      <rPr>
        <sz val="12"/>
        <color indexed="8"/>
        <rFont val="標楷體"/>
        <family val="4"/>
        <charset val="136"/>
      </rPr>
      <t>鄉鎮市區</t>
    </r>
  </si>
  <si>
    <t>辦理日期</t>
  </si>
  <si>
    <t>月份</t>
  </si>
  <si>
    <r>
      <rPr>
        <sz val="12"/>
        <color indexed="8"/>
        <rFont val="標楷體"/>
        <family val="4"/>
        <charset val="136"/>
      </rPr>
      <t>每季召開</t>
    </r>
    <r>
      <rPr>
        <sz val="12"/>
        <color indexed="8"/>
        <rFont val="Times New Roman"/>
        <family val="1"/>
      </rPr>
      <t>1</t>
    </r>
    <r>
      <rPr>
        <sz val="12"/>
        <color indexed="8"/>
        <rFont val="標楷體"/>
        <family val="4"/>
        <charset val="136"/>
      </rPr>
      <t>次會報</t>
    </r>
    <phoneticPr fontId="6" type="noConversion"/>
  </si>
  <si>
    <t>次</t>
    <phoneticPr fontId="6" type="noConversion"/>
  </si>
  <si>
    <r>
      <rPr>
        <sz val="12"/>
        <color indexed="8"/>
        <rFont val="標楷體"/>
        <family val="4"/>
        <charset val="136"/>
      </rPr>
      <t>第</t>
    </r>
    <r>
      <rPr>
        <sz val="12"/>
        <color indexed="8"/>
        <rFont val="Times New Roman"/>
        <family val="1"/>
      </rPr>
      <t>1</t>
    </r>
    <r>
      <rPr>
        <sz val="12"/>
        <color indexed="8"/>
        <rFont val="標楷體"/>
        <family val="4"/>
        <charset val="136"/>
      </rPr>
      <t>季會報次數</t>
    </r>
  </si>
  <si>
    <t>佐證資料應檢附相關文件（含會議辦理日期、主持人姓名及其層級、會議參與單位等內容）</t>
    <phoneticPr fontId="6" type="noConversion"/>
  </si>
  <si>
    <r>
      <rPr>
        <sz val="12"/>
        <color indexed="8"/>
        <rFont val="標楷體"/>
        <family val="4"/>
        <charset val="136"/>
      </rPr>
      <t>且至少</t>
    </r>
    <r>
      <rPr>
        <sz val="12"/>
        <color indexed="8"/>
        <rFont val="Times New Roman"/>
        <family val="1"/>
      </rPr>
      <t>2</t>
    </r>
    <r>
      <rPr>
        <sz val="12"/>
        <color indexed="8"/>
        <rFont val="標楷體"/>
        <family val="4"/>
        <charset val="136"/>
      </rPr>
      <t>次由地方政府秘書長或主任秘書層級以上</t>
    </r>
    <phoneticPr fontId="6" type="noConversion"/>
  </si>
  <si>
    <r>
      <rPr>
        <sz val="12"/>
        <color indexed="8"/>
        <rFont val="標楷體"/>
        <family val="4"/>
        <charset val="136"/>
      </rPr>
      <t>第</t>
    </r>
    <r>
      <rPr>
        <sz val="12"/>
        <color indexed="8"/>
        <rFont val="Times New Roman"/>
        <family val="1"/>
      </rPr>
      <t>2</t>
    </r>
    <r>
      <rPr>
        <sz val="12"/>
        <color indexed="8"/>
        <rFont val="標楷體"/>
        <family val="4"/>
        <charset val="136"/>
      </rPr>
      <t>季會報次數</t>
    </r>
  </si>
  <si>
    <t>-</t>
    <phoneticPr fontId="6" type="noConversion"/>
  </si>
  <si>
    <r>
      <rPr>
        <sz val="12"/>
        <color indexed="8"/>
        <rFont val="標楷體"/>
        <family val="4"/>
        <charset val="136"/>
      </rPr>
      <t>第</t>
    </r>
    <r>
      <rPr>
        <sz val="12"/>
        <color indexed="8"/>
        <rFont val="Times New Roman"/>
        <family val="1"/>
      </rPr>
      <t>3</t>
    </r>
    <r>
      <rPr>
        <sz val="12"/>
        <color indexed="8"/>
        <rFont val="標楷體"/>
        <family val="4"/>
        <charset val="136"/>
      </rPr>
      <t>季會報次數</t>
    </r>
  </si>
  <si>
    <r>
      <rPr>
        <sz val="12"/>
        <color indexed="8"/>
        <rFont val="標楷體"/>
        <family val="4"/>
        <charset val="136"/>
      </rPr>
      <t>第</t>
    </r>
    <r>
      <rPr>
        <sz val="12"/>
        <color indexed="8"/>
        <rFont val="Times New Roman"/>
        <family val="1"/>
      </rPr>
      <t>4</t>
    </r>
    <r>
      <rPr>
        <sz val="12"/>
        <color indexed="8"/>
        <rFont val="標楷體"/>
        <family val="4"/>
        <charset val="136"/>
      </rPr>
      <t>季會報次數</t>
    </r>
  </si>
  <si>
    <t>率</t>
    <phoneticPr fontId="6" type="noConversion"/>
  </si>
  <si>
    <t>&lt;0</t>
    <phoneticPr fontId="6" type="noConversion"/>
  </si>
  <si>
    <t>前一年年底自殺標準化死亡率</t>
    <phoneticPr fontId="6" type="noConversion"/>
  </si>
  <si>
    <t>當年自殺標準化死亡率</t>
    <phoneticPr fontId="6" type="noConversion"/>
  </si>
  <si>
    <r>
      <rPr>
        <sz val="12"/>
        <color indexed="8"/>
        <rFont val="標楷體"/>
        <family val="4"/>
        <charset val="136"/>
      </rPr>
      <t>率</t>
    </r>
    <phoneticPr fontId="6" type="noConversion"/>
  </si>
  <si>
    <t>所轄村里幹事應參訓人數</t>
    <phoneticPr fontId="6" type="noConversion"/>
  </si>
  <si>
    <r>
      <rPr>
        <sz val="12"/>
        <color indexed="8"/>
        <rFont val="標楷體"/>
        <family val="4"/>
        <charset val="136"/>
      </rPr>
      <t>醫院推動住院病人自殺防治工作及各類醫事人員自殺防治守門人教育訓練執行率應達</t>
    </r>
    <r>
      <rPr>
        <sz val="12"/>
        <color indexed="8"/>
        <rFont val="Times New Roman"/>
        <family val="1"/>
      </rPr>
      <t>100%</t>
    </r>
  </si>
  <si>
    <r>
      <rPr>
        <sz val="12"/>
        <color indexed="8"/>
        <rFont val="標楷體"/>
        <family val="4"/>
        <charset val="136"/>
      </rPr>
      <t>執行率應達</t>
    </r>
    <r>
      <rPr>
        <sz val="12"/>
        <color indexed="8"/>
        <rFont val="Times New Roman"/>
        <family val="1"/>
      </rPr>
      <t>100%</t>
    </r>
  </si>
  <si>
    <r>
      <rPr>
        <sz val="12"/>
        <color indexed="8"/>
        <rFont val="標楷體"/>
        <family val="4"/>
        <charset val="136"/>
      </rPr>
      <t>次</t>
    </r>
    <phoneticPr fontId="6" type="noConversion"/>
  </si>
  <si>
    <r>
      <rPr>
        <sz val="12"/>
        <color indexed="8"/>
        <rFont val="標楷體"/>
        <family val="4"/>
        <charset val="136"/>
      </rPr>
      <t>除醫事人員外，每一類人員參加教育訓練比率應達</t>
    </r>
    <r>
      <rPr>
        <sz val="12"/>
        <color indexed="8"/>
        <rFont val="Times New Roman"/>
        <family val="1"/>
      </rPr>
      <t>35%</t>
    </r>
  </si>
  <si>
    <t>-</t>
    <phoneticPr fontId="6" type="noConversion"/>
  </si>
  <si>
    <t>參訓率</t>
    <phoneticPr fontId="6" type="noConversion"/>
  </si>
  <si>
    <t>所轄消防人員應參訓人數</t>
  </si>
  <si>
    <t>實際參訓人數</t>
  </si>
  <si>
    <t>所轄村里長應參訓人數</t>
  </si>
  <si>
    <t>所轄村里幹事應參訓人數</t>
  </si>
  <si>
    <t>所轄社政人員應參訓人數</t>
  </si>
  <si>
    <t>縣市別</t>
    <phoneticPr fontId="6" type="noConversion"/>
  </si>
  <si>
    <t>-</t>
    <phoneticPr fontId="6" type="noConversion"/>
  </si>
  <si>
    <r>
      <rPr>
        <sz val="12"/>
        <color indexed="8"/>
        <rFont val="標楷體"/>
        <family val="4"/>
        <charset val="136"/>
      </rPr>
      <t>出院後</t>
    </r>
    <r>
      <rPr>
        <sz val="12"/>
        <color indexed="8"/>
        <rFont val="Times New Roman"/>
        <family val="1"/>
      </rPr>
      <t>2</t>
    </r>
    <r>
      <rPr>
        <sz val="12"/>
        <color indexed="8"/>
        <rFont val="標楷體"/>
        <family val="4"/>
        <charset val="136"/>
      </rPr>
      <t>星期內上傳出院準備計畫之精神病人數</t>
    </r>
  </si>
  <si>
    <t>總訪視次數（含訪視成功及無法訪視）</t>
    <phoneticPr fontId="6" type="noConversion"/>
  </si>
  <si>
    <t>佐證資料應檢附相關文件（含多次訪視未遇個案追蹤機制等內容）</t>
    <phoneticPr fontId="6" type="noConversion"/>
  </si>
  <si>
    <t>轄區關懷個案數</t>
    <phoneticPr fontId="6" type="noConversion"/>
  </si>
  <si>
    <t>有無訂定多次訪視未遇個案追蹤機制</t>
    <phoneticPr fontId="6" type="noConversion"/>
  </si>
  <si>
    <r>
      <rPr>
        <sz val="12"/>
        <color indexed="8"/>
        <rFont val="標楷體"/>
        <family val="4"/>
        <charset val="136"/>
      </rPr>
      <t>召開個案管理及分級相關會議場次</t>
    </r>
    <phoneticPr fontId="6" type="noConversion"/>
  </si>
  <si>
    <t>佐證資料應檢附相關文件（含個案管理及分級相關會議辦理日期等內容）</t>
    <phoneticPr fontId="6" type="noConversion"/>
  </si>
  <si>
    <r>
      <t>(1)</t>
    </r>
    <r>
      <rPr>
        <sz val="12"/>
        <color indexed="8"/>
        <rFont val="標楷體"/>
        <family val="4"/>
        <charset val="136"/>
      </rPr>
      <t>轄區內</t>
    </r>
    <r>
      <rPr>
        <sz val="12"/>
        <color indexed="8"/>
        <rFont val="Times New Roman"/>
        <family val="1"/>
      </rPr>
      <t>3</t>
    </r>
    <r>
      <rPr>
        <sz val="12"/>
        <color indexed="8"/>
        <rFont val="標楷體"/>
        <family val="4"/>
        <charset val="136"/>
      </rPr>
      <t>次以上訪視未遇個案之處理</t>
    </r>
    <phoneticPr fontId="6" type="noConversion"/>
  </si>
  <si>
    <r>
      <rPr>
        <sz val="12"/>
        <color indexed="8"/>
        <rFont val="標楷體"/>
        <family val="4"/>
        <charset val="136"/>
      </rPr>
      <t>轄區內</t>
    </r>
    <r>
      <rPr>
        <sz val="12"/>
        <color indexed="8"/>
        <rFont val="Times New Roman"/>
        <family val="1"/>
      </rPr>
      <t>3</t>
    </r>
    <r>
      <rPr>
        <sz val="12"/>
        <color indexed="8"/>
        <rFont val="標楷體"/>
        <family val="4"/>
        <charset val="136"/>
      </rPr>
      <t>次以上訪視未遇個案之處理件數</t>
    </r>
    <phoneticPr fontId="6" type="noConversion"/>
  </si>
  <si>
    <r>
      <t>(3)</t>
    </r>
    <r>
      <rPr>
        <sz val="12"/>
        <color indexed="8"/>
        <rFont val="標楷體"/>
        <family val="4"/>
        <charset val="136"/>
      </rPr>
      <t>屆期及逾期未訪個案之處置</t>
    </r>
    <phoneticPr fontId="6" type="noConversion"/>
  </si>
  <si>
    <r>
      <rPr>
        <sz val="12"/>
        <color indexed="8"/>
        <rFont val="標楷體"/>
        <family val="4"/>
        <charset val="136"/>
      </rPr>
      <t>每季轄區內精神病人追蹤訪視紀錄之稽核率，目標值如下：</t>
    </r>
    <phoneticPr fontId="6" type="noConversion"/>
  </si>
  <si>
    <t>應達稽核率</t>
    <phoneticPr fontId="6" type="noConversion"/>
  </si>
  <si>
    <r>
      <rPr>
        <sz val="12"/>
        <color indexed="8"/>
        <rFont val="標楷體"/>
        <family val="4"/>
        <charset val="136"/>
      </rPr>
      <t>第</t>
    </r>
    <r>
      <rPr>
        <sz val="12"/>
        <color indexed="8"/>
        <rFont val="Times New Roman"/>
        <family val="1"/>
      </rPr>
      <t>1</t>
    </r>
    <r>
      <rPr>
        <sz val="12"/>
        <color indexed="8"/>
        <rFont val="標楷體"/>
        <family val="4"/>
        <charset val="136"/>
      </rPr>
      <t>季訪視人次</t>
    </r>
    <phoneticPr fontId="6" type="noConversion"/>
  </si>
  <si>
    <r>
      <rPr>
        <sz val="12"/>
        <color indexed="8"/>
        <rFont val="標楷體"/>
        <family val="4"/>
        <charset val="136"/>
      </rPr>
      <t>第</t>
    </r>
    <r>
      <rPr>
        <sz val="12"/>
        <color indexed="8"/>
        <rFont val="Times New Roman"/>
        <family val="1"/>
      </rPr>
      <t>1</t>
    </r>
    <r>
      <rPr>
        <sz val="12"/>
        <color indexed="8"/>
        <rFont val="標楷體"/>
        <family val="4"/>
        <charset val="136"/>
      </rPr>
      <t>季稽核次數</t>
    </r>
    <phoneticPr fontId="6" type="noConversion"/>
  </si>
  <si>
    <r>
      <rPr>
        <sz val="12"/>
        <color indexed="8"/>
        <rFont val="標楷體"/>
        <family val="4"/>
        <charset val="136"/>
      </rPr>
      <t>第</t>
    </r>
    <r>
      <rPr>
        <sz val="12"/>
        <color indexed="8"/>
        <rFont val="Times New Roman"/>
        <family val="1"/>
      </rPr>
      <t>1</t>
    </r>
    <r>
      <rPr>
        <sz val="12"/>
        <color indexed="8"/>
        <rFont val="標楷體"/>
        <family val="4"/>
        <charset val="136"/>
      </rPr>
      <t>季稽核率</t>
    </r>
    <phoneticPr fontId="6" type="noConversion"/>
  </si>
  <si>
    <r>
      <rPr>
        <sz val="12"/>
        <color indexed="8"/>
        <rFont val="標楷體"/>
        <family val="4"/>
        <charset val="136"/>
      </rPr>
      <t>第</t>
    </r>
    <r>
      <rPr>
        <sz val="12"/>
        <color indexed="8"/>
        <rFont val="Times New Roman"/>
        <family val="1"/>
      </rPr>
      <t>2</t>
    </r>
    <r>
      <rPr>
        <sz val="12"/>
        <color indexed="8"/>
        <rFont val="標楷體"/>
        <family val="4"/>
        <charset val="136"/>
      </rPr>
      <t>季訪視人次</t>
    </r>
  </si>
  <si>
    <r>
      <rPr>
        <sz val="12"/>
        <color indexed="8"/>
        <rFont val="標楷體"/>
        <family val="4"/>
        <charset val="136"/>
      </rPr>
      <t>第</t>
    </r>
    <r>
      <rPr>
        <sz val="12"/>
        <color indexed="8"/>
        <rFont val="Times New Roman"/>
        <family val="1"/>
      </rPr>
      <t>2</t>
    </r>
    <r>
      <rPr>
        <sz val="12"/>
        <color indexed="8"/>
        <rFont val="標楷體"/>
        <family val="4"/>
        <charset val="136"/>
      </rPr>
      <t>季稽核次數</t>
    </r>
  </si>
  <si>
    <r>
      <rPr>
        <sz val="12"/>
        <color indexed="8"/>
        <rFont val="標楷體"/>
        <family val="4"/>
        <charset val="136"/>
      </rPr>
      <t>第</t>
    </r>
    <r>
      <rPr>
        <sz val="12"/>
        <color indexed="8"/>
        <rFont val="Times New Roman"/>
        <family val="1"/>
      </rPr>
      <t>2</t>
    </r>
    <r>
      <rPr>
        <sz val="12"/>
        <color indexed="8"/>
        <rFont val="標楷體"/>
        <family val="4"/>
        <charset val="136"/>
      </rPr>
      <t>季稽核率</t>
    </r>
  </si>
  <si>
    <r>
      <rPr>
        <sz val="12"/>
        <color indexed="8"/>
        <rFont val="標楷體"/>
        <family val="4"/>
        <charset val="136"/>
      </rPr>
      <t>第</t>
    </r>
    <r>
      <rPr>
        <sz val="12"/>
        <color indexed="8"/>
        <rFont val="Times New Roman"/>
        <family val="1"/>
      </rPr>
      <t>3</t>
    </r>
    <r>
      <rPr>
        <sz val="12"/>
        <color indexed="8"/>
        <rFont val="標楷體"/>
        <family val="4"/>
        <charset val="136"/>
      </rPr>
      <t>季訪視人次</t>
    </r>
  </si>
  <si>
    <r>
      <rPr>
        <sz val="12"/>
        <color indexed="8"/>
        <rFont val="標楷體"/>
        <family val="4"/>
        <charset val="136"/>
      </rPr>
      <t>第</t>
    </r>
    <r>
      <rPr>
        <sz val="12"/>
        <color indexed="8"/>
        <rFont val="Times New Roman"/>
        <family val="1"/>
      </rPr>
      <t>3</t>
    </r>
    <r>
      <rPr>
        <sz val="12"/>
        <color indexed="8"/>
        <rFont val="標楷體"/>
        <family val="4"/>
        <charset val="136"/>
      </rPr>
      <t>季稽核次數</t>
    </r>
  </si>
  <si>
    <r>
      <rPr>
        <sz val="12"/>
        <color indexed="8"/>
        <rFont val="標楷體"/>
        <family val="4"/>
        <charset val="136"/>
      </rPr>
      <t>第</t>
    </r>
    <r>
      <rPr>
        <sz val="12"/>
        <color indexed="8"/>
        <rFont val="Times New Roman"/>
        <family val="1"/>
      </rPr>
      <t>3</t>
    </r>
    <r>
      <rPr>
        <sz val="12"/>
        <color indexed="8"/>
        <rFont val="標楷體"/>
        <family val="4"/>
        <charset val="136"/>
      </rPr>
      <t>季稽核率</t>
    </r>
  </si>
  <si>
    <r>
      <rPr>
        <sz val="12"/>
        <color indexed="8"/>
        <rFont val="標楷體"/>
        <family val="4"/>
        <charset val="136"/>
      </rPr>
      <t>第</t>
    </r>
    <r>
      <rPr>
        <sz val="12"/>
        <color indexed="8"/>
        <rFont val="Times New Roman"/>
        <family val="1"/>
      </rPr>
      <t>4</t>
    </r>
    <r>
      <rPr>
        <sz val="12"/>
        <color indexed="8"/>
        <rFont val="標楷體"/>
        <family val="4"/>
        <charset val="136"/>
      </rPr>
      <t>季訪視人次</t>
    </r>
  </si>
  <si>
    <r>
      <rPr>
        <sz val="12"/>
        <color indexed="8"/>
        <rFont val="標楷體"/>
        <family val="4"/>
        <charset val="136"/>
      </rPr>
      <t>第</t>
    </r>
    <r>
      <rPr>
        <sz val="12"/>
        <color indexed="8"/>
        <rFont val="Times New Roman"/>
        <family val="1"/>
      </rPr>
      <t>4</t>
    </r>
    <r>
      <rPr>
        <sz val="12"/>
        <color indexed="8"/>
        <rFont val="標楷體"/>
        <family val="4"/>
        <charset val="136"/>
      </rPr>
      <t>季稽核次數</t>
    </r>
  </si>
  <si>
    <r>
      <rPr>
        <sz val="12"/>
        <color indexed="8"/>
        <rFont val="標楷體"/>
        <family val="4"/>
        <charset val="136"/>
      </rPr>
      <t>第</t>
    </r>
    <r>
      <rPr>
        <sz val="12"/>
        <color indexed="8"/>
        <rFont val="Times New Roman"/>
        <family val="1"/>
      </rPr>
      <t>4</t>
    </r>
    <r>
      <rPr>
        <sz val="12"/>
        <color indexed="8"/>
        <rFont val="標楷體"/>
        <family val="4"/>
        <charset val="136"/>
      </rPr>
      <t>季稽核率</t>
    </r>
  </si>
  <si>
    <r>
      <rPr>
        <sz val="12"/>
        <color indexed="8"/>
        <rFont val="標楷體"/>
        <family val="4"/>
        <charset val="136"/>
      </rPr>
      <t>辦理社區融合活動之鄉鎮區涵蓋率達</t>
    </r>
    <r>
      <rPr>
        <sz val="12"/>
        <color indexed="8"/>
        <rFont val="Times New Roman"/>
        <family val="1"/>
      </rPr>
      <t>30%</t>
    </r>
  </si>
  <si>
    <r>
      <rPr>
        <sz val="12"/>
        <color indexed="8"/>
        <rFont val="標楷體"/>
        <family val="4"/>
        <charset val="136"/>
      </rPr>
      <t>年度合格率</t>
    </r>
    <r>
      <rPr>
        <sz val="12"/>
        <color indexed="8"/>
        <rFont val="Times New Roman"/>
        <family val="1"/>
      </rPr>
      <t>100%</t>
    </r>
  </si>
  <si>
    <t>-</t>
    <phoneticPr fontId="6" type="noConversion"/>
  </si>
  <si>
    <t>-</t>
    <phoneticPr fontId="6" type="noConversion"/>
  </si>
  <si>
    <t>-</t>
    <phoneticPr fontId="6" type="noConversion"/>
  </si>
  <si>
    <t>應達場次</t>
    <phoneticPr fontId="6" type="noConversion"/>
  </si>
  <si>
    <t>佐證資料應檢附相關文件（含各類人員參訓紀錄及教育訓練辦理日期等內容）</t>
    <phoneticPr fontId="6" type="noConversion"/>
  </si>
  <si>
    <t>佐證資料應檢附相關文件（含辦理日期及辦理主題等內容）</t>
    <phoneticPr fontId="6" type="noConversion"/>
  </si>
  <si>
    <t>佐證資料應檢附相關文件（含精神追蹤照護個案自殺名單、分派處理、後續追蹤及相關統計資料分析等內容）</t>
    <phoneticPr fontId="6" type="noConversion"/>
  </si>
  <si>
    <t>佐證資料應檢附相關文件（含辦理教育訓練日期、辦理對象及宣導主題等內容）</t>
    <phoneticPr fontId="6" type="noConversion"/>
  </si>
  <si>
    <r>
      <t>(4)</t>
    </r>
    <r>
      <rPr>
        <sz val="12"/>
        <color indexed="8"/>
        <rFont val="標楷體"/>
        <family val="4"/>
        <charset val="136"/>
      </rPr>
      <t>屆期及逾期未訪個案之處置</t>
    </r>
    <phoneticPr fontId="6" type="noConversion"/>
  </si>
  <si>
    <t>&gt;0</t>
    <phoneticPr fontId="6" type="noConversion"/>
  </si>
  <si>
    <r>
      <rPr>
        <sz val="12"/>
        <color indexed="8"/>
        <rFont val="標楷體"/>
        <family val="4"/>
        <charset val="136"/>
      </rPr>
      <t>處遇人員網癮防治教育訓練</t>
    </r>
    <r>
      <rPr>
        <sz val="12"/>
        <color indexed="8"/>
        <rFont val="Times New Roman"/>
        <family val="1"/>
      </rPr>
      <t>1</t>
    </r>
    <r>
      <rPr>
        <sz val="12"/>
        <color indexed="8"/>
        <rFont val="標楷體"/>
        <family val="4"/>
        <charset val="136"/>
      </rPr>
      <t>場次</t>
    </r>
    <phoneticPr fontId="6" type="noConversion"/>
  </si>
  <si>
    <r>
      <rPr>
        <sz val="12"/>
        <color indexed="8"/>
        <rFont val="標楷體"/>
        <family val="4"/>
        <charset val="136"/>
      </rPr>
      <t>跨科別或跨網絡處遇人員酒癮防治教育訓練至少辦理</t>
    </r>
    <r>
      <rPr>
        <sz val="12"/>
        <color indexed="8"/>
        <rFont val="Times New Roman"/>
        <family val="1"/>
      </rPr>
      <t>2</t>
    </r>
    <r>
      <rPr>
        <sz val="12"/>
        <color indexed="8"/>
        <rFont val="標楷體"/>
        <family val="4"/>
        <charset val="136"/>
      </rPr>
      <t>場次</t>
    </r>
    <phoneticPr fontId="6" type="noConversion"/>
  </si>
  <si>
    <r>
      <rPr>
        <sz val="12"/>
        <color indexed="8"/>
        <rFont val="標楷體"/>
        <family val="4"/>
        <charset val="136"/>
      </rPr>
      <t>出院後</t>
    </r>
    <r>
      <rPr>
        <sz val="12"/>
        <color indexed="8"/>
        <rFont val="Times New Roman"/>
        <family val="1"/>
      </rPr>
      <t>2</t>
    </r>
    <r>
      <rPr>
        <sz val="12"/>
        <color indexed="8"/>
        <rFont val="標楷體"/>
        <family val="4"/>
        <charset val="136"/>
      </rPr>
      <t>星期內完成出院準備計畫上傳精照系統比率達</t>
    </r>
    <r>
      <rPr>
        <sz val="12"/>
        <color indexed="8"/>
        <rFont val="Times New Roman"/>
        <family val="1"/>
      </rPr>
      <t>70%</t>
    </r>
    <phoneticPr fontId="6" type="noConversion"/>
  </si>
  <si>
    <r>
      <rPr>
        <sz val="12"/>
        <color indexed="8"/>
        <rFont val="標楷體"/>
        <family val="4"/>
        <charset val="136"/>
      </rPr>
      <t>年度核定金額</t>
    </r>
    <r>
      <rPr>
        <sz val="12"/>
        <color indexed="10"/>
        <rFont val="標楷體"/>
        <family val="4"/>
        <charset val="136"/>
      </rPr>
      <t/>
    </r>
    <phoneticPr fontId="6" type="noConversion"/>
  </si>
  <si>
    <r>
      <rPr>
        <sz val="12"/>
        <color indexed="8"/>
        <rFont val="標楷體"/>
        <family val="4"/>
        <charset val="136"/>
      </rPr>
      <t>累計實際執行金額</t>
    </r>
    <r>
      <rPr>
        <sz val="12"/>
        <color indexed="10"/>
        <rFont val="標楷體"/>
        <family val="4"/>
        <charset val="136"/>
      </rPr>
      <t/>
    </r>
    <phoneticPr fontId="6" type="noConversion"/>
  </si>
  <si>
    <r>
      <rPr>
        <sz val="12"/>
        <color indexed="8"/>
        <rFont val="標楷體"/>
        <family val="4"/>
        <charset val="136"/>
      </rPr>
      <t>經費來源</t>
    </r>
    <phoneticPr fontId="6" type="noConversion"/>
  </si>
  <si>
    <r>
      <rPr>
        <sz val="12"/>
        <color indexed="8"/>
        <rFont val="標楷體"/>
        <family val="4"/>
        <charset val="136"/>
      </rPr>
      <t>科目</t>
    </r>
  </si>
  <si>
    <r>
      <rPr>
        <sz val="12"/>
        <color indexed="10"/>
        <rFont val="標楷體"/>
        <family val="4"/>
        <charset val="136"/>
      </rPr>
      <t>中央</t>
    </r>
  </si>
  <si>
    <r>
      <rPr>
        <sz val="12"/>
        <color indexed="8"/>
        <rFont val="標楷體"/>
        <family val="4"/>
        <charset val="136"/>
      </rPr>
      <t>業務費（含人事費）</t>
    </r>
    <phoneticPr fontId="6" type="noConversion"/>
  </si>
  <si>
    <r>
      <rPr>
        <sz val="12"/>
        <color indexed="8"/>
        <rFont val="標楷體"/>
        <family val="4"/>
        <charset val="136"/>
      </rPr>
      <t>管理費</t>
    </r>
  </si>
  <si>
    <r>
      <rPr>
        <sz val="12"/>
        <color indexed="8"/>
        <rFont val="標楷體"/>
        <family val="4"/>
        <charset val="136"/>
      </rPr>
      <t>合計</t>
    </r>
  </si>
  <si>
    <r>
      <rPr>
        <sz val="12"/>
        <color indexed="8"/>
        <rFont val="標楷體"/>
        <family val="4"/>
        <charset val="136"/>
      </rPr>
      <t>人事費</t>
    </r>
  </si>
  <si>
    <r>
      <rPr>
        <sz val="12"/>
        <color indexed="8"/>
        <rFont val="標楷體"/>
        <family val="4"/>
        <charset val="136"/>
      </rPr>
      <t>業務費</t>
    </r>
  </si>
  <si>
    <r>
      <rPr>
        <sz val="12"/>
        <color indexed="8"/>
        <rFont val="標楷體"/>
        <family val="4"/>
        <charset val="136"/>
      </rPr>
      <t>地方</t>
    </r>
    <r>
      <rPr>
        <sz val="12"/>
        <color indexed="10"/>
        <rFont val="標楷體"/>
        <family val="4"/>
        <charset val="136"/>
      </rPr>
      <t>實際</t>
    </r>
    <r>
      <rPr>
        <sz val="12"/>
        <color indexed="8"/>
        <rFont val="標楷體"/>
        <family val="4"/>
        <charset val="136"/>
      </rPr>
      <t>自籌費用</t>
    </r>
    <phoneticPr fontId="3" type="noConversion"/>
  </si>
  <si>
    <r>
      <rPr>
        <sz val="12"/>
        <color indexed="8"/>
        <rFont val="標楷體"/>
        <family val="4"/>
        <charset val="136"/>
      </rPr>
      <t>執行率（中央核定經費</t>
    </r>
    <r>
      <rPr>
        <sz val="12"/>
        <color indexed="8"/>
        <rFont val="Times New Roman"/>
        <family val="1"/>
      </rPr>
      <t>+</t>
    </r>
    <r>
      <rPr>
        <sz val="12"/>
        <color indexed="8"/>
        <rFont val="標楷體"/>
        <family val="4"/>
        <charset val="136"/>
      </rPr>
      <t>地方配合款）【計算公式：</t>
    </r>
    <r>
      <rPr>
        <sz val="12"/>
        <color indexed="8"/>
        <rFont val="Times New Roman"/>
        <family val="1"/>
      </rPr>
      <t>(a+b)/(A+B)*100%</t>
    </r>
    <r>
      <rPr>
        <sz val="12"/>
        <color indexed="8"/>
        <rFont val="標楷體"/>
        <family val="4"/>
        <charset val="136"/>
      </rPr>
      <t>】</t>
    </r>
    <phoneticPr fontId="3" type="noConversion"/>
  </si>
  <si>
    <t>計畫執行特殊優良或創新事項</t>
    <phoneticPr fontId="3" type="noConversion"/>
  </si>
  <si>
    <t>實際進用中央補助款人力</t>
  </si>
  <si>
    <r>
      <t>總人力</t>
    </r>
    <r>
      <rPr>
        <sz val="12"/>
        <rFont val="Times New Roman"/>
        <family val="1"/>
      </rPr>
      <t>(1+2+3+4+5)</t>
    </r>
  </si>
  <si>
    <r>
      <t>以人月數計算人力數</t>
    </r>
    <r>
      <rPr>
        <sz val="12"/>
        <rFont val="Times New Roman"/>
        <family val="1"/>
      </rPr>
      <t>(A+B+C+D)</t>
    </r>
    <phoneticPr fontId="3" type="noConversion"/>
  </si>
  <si>
    <r>
      <t>其他</t>
    </r>
    <r>
      <rPr>
        <sz val="12"/>
        <rFont val="Times New Roman"/>
        <family val="1"/>
      </rPr>
      <t>(5)</t>
    </r>
  </si>
  <si>
    <r>
      <t>行政人力合計</t>
    </r>
    <r>
      <rPr>
        <sz val="12"/>
        <rFont val="Times New Roman"/>
        <family val="1"/>
      </rPr>
      <t>(4+5)</t>
    </r>
  </si>
  <si>
    <r>
      <t>在職月數</t>
    </r>
    <r>
      <rPr>
        <sz val="12"/>
        <rFont val="Times New Roman"/>
        <family val="1"/>
      </rPr>
      <t>&gt;6</t>
    </r>
    <r>
      <rPr>
        <sz val="12"/>
        <rFont val="標楷體"/>
        <family val="4"/>
        <charset val="136"/>
      </rPr>
      <t>個月者</t>
    </r>
    <r>
      <rPr>
        <sz val="12"/>
        <rFont val="Times New Roman"/>
        <family val="1"/>
      </rPr>
      <t>(g)</t>
    </r>
    <phoneticPr fontId="3" type="noConversion"/>
  </si>
  <si>
    <r>
      <t>在職月數合計</t>
    </r>
    <r>
      <rPr>
        <sz val="12"/>
        <rFont val="Batang"/>
        <family val="1"/>
        <charset val="129"/>
      </rPr>
      <t>≤</t>
    </r>
    <r>
      <rPr>
        <sz val="12"/>
        <rFont val="Times New Roman"/>
        <family val="1"/>
      </rPr>
      <t>6</t>
    </r>
    <r>
      <rPr>
        <sz val="12"/>
        <rFont val="標楷體"/>
        <family val="4"/>
        <charset val="136"/>
      </rPr>
      <t>個月之人月數合計</t>
    </r>
    <r>
      <rPr>
        <sz val="12"/>
        <rFont val="Times New Roman"/>
        <family val="1"/>
      </rPr>
      <t>(h)</t>
    </r>
    <phoneticPr fontId="3" type="noConversion"/>
  </si>
  <si>
    <r>
      <t>以人月數計算人力數</t>
    </r>
    <r>
      <rPr>
        <sz val="12"/>
        <rFont val="Times New Roman"/>
        <family val="1"/>
      </rPr>
      <t>(D=g+h/12)</t>
    </r>
    <phoneticPr fontId="3" type="noConversion"/>
  </si>
  <si>
    <r>
      <t>小計</t>
    </r>
    <r>
      <rPr>
        <sz val="12"/>
        <rFont val="Times New Roman"/>
        <family val="1"/>
      </rPr>
      <t>(1)</t>
    </r>
  </si>
  <si>
    <r>
      <t>在職月數</t>
    </r>
    <r>
      <rPr>
        <sz val="12"/>
        <rFont val="Times New Roman"/>
        <family val="1"/>
      </rPr>
      <t>&gt;6</t>
    </r>
    <r>
      <rPr>
        <sz val="12"/>
        <rFont val="標楷體"/>
        <family val="4"/>
        <charset val="136"/>
      </rPr>
      <t>個月者</t>
    </r>
    <r>
      <rPr>
        <sz val="12"/>
        <rFont val="Times New Roman"/>
        <family val="1"/>
      </rPr>
      <t>(a)</t>
    </r>
  </si>
  <si>
    <r>
      <t>在職月數合計</t>
    </r>
    <r>
      <rPr>
        <sz val="12"/>
        <rFont val="Times New Roman"/>
        <family val="1"/>
      </rPr>
      <t>≤6</t>
    </r>
    <r>
      <rPr>
        <sz val="12"/>
        <rFont val="標楷體"/>
        <family val="4"/>
        <charset val="136"/>
      </rPr>
      <t>個月之人月數合計</t>
    </r>
    <r>
      <rPr>
        <sz val="12"/>
        <rFont val="Times New Roman"/>
        <family val="1"/>
      </rPr>
      <t>(b)</t>
    </r>
  </si>
  <si>
    <r>
      <t>以人月數計算人力數</t>
    </r>
    <r>
      <rPr>
        <sz val="12"/>
        <rFont val="Times New Roman"/>
        <family val="1"/>
      </rPr>
      <t>(A=a+b/12)</t>
    </r>
    <phoneticPr fontId="3" type="noConversion"/>
  </si>
  <si>
    <r>
      <t>小計</t>
    </r>
    <r>
      <rPr>
        <sz val="12"/>
        <rFont val="Times New Roman"/>
        <family val="1"/>
      </rPr>
      <t>(2)</t>
    </r>
  </si>
  <si>
    <r>
      <t>在職月數</t>
    </r>
    <r>
      <rPr>
        <sz val="12"/>
        <rFont val="Times New Roman"/>
        <family val="1"/>
      </rPr>
      <t>&gt;6</t>
    </r>
    <r>
      <rPr>
        <sz val="12"/>
        <rFont val="標楷體"/>
        <family val="4"/>
        <charset val="136"/>
      </rPr>
      <t>個月者</t>
    </r>
    <r>
      <rPr>
        <sz val="12"/>
        <rFont val="Times New Roman"/>
        <family val="1"/>
      </rPr>
      <t>(c)</t>
    </r>
    <phoneticPr fontId="3" type="noConversion"/>
  </si>
  <si>
    <r>
      <t>在職月數合計</t>
    </r>
    <r>
      <rPr>
        <sz val="12"/>
        <rFont val="Batang"/>
        <family val="1"/>
        <charset val="129"/>
      </rPr>
      <t>≤</t>
    </r>
    <r>
      <rPr>
        <sz val="12"/>
        <rFont val="Times New Roman"/>
        <family val="1"/>
      </rPr>
      <t>6</t>
    </r>
    <r>
      <rPr>
        <sz val="12"/>
        <rFont val="標楷體"/>
        <family val="4"/>
        <charset val="136"/>
      </rPr>
      <t>個月之人月數合計</t>
    </r>
    <r>
      <rPr>
        <sz val="12"/>
        <rFont val="Times New Roman"/>
        <family val="1"/>
      </rPr>
      <t>(d)</t>
    </r>
    <phoneticPr fontId="3" type="noConversion"/>
  </si>
  <si>
    <r>
      <t>以人月數計算人力數</t>
    </r>
    <r>
      <rPr>
        <sz val="12"/>
        <rFont val="Times New Roman"/>
        <family val="1"/>
      </rPr>
      <t>(B=c+d/12)</t>
    </r>
    <phoneticPr fontId="3" type="noConversion"/>
  </si>
  <si>
    <r>
      <t>小計</t>
    </r>
    <r>
      <rPr>
        <sz val="12"/>
        <rFont val="Times New Roman"/>
        <family val="1"/>
      </rPr>
      <t>(3)</t>
    </r>
  </si>
  <si>
    <r>
      <t>在職月數</t>
    </r>
    <r>
      <rPr>
        <sz val="12"/>
        <rFont val="Times New Roman"/>
        <family val="1"/>
      </rPr>
      <t>&gt;6</t>
    </r>
    <r>
      <rPr>
        <sz val="12"/>
        <rFont val="標楷體"/>
        <family val="4"/>
        <charset val="136"/>
      </rPr>
      <t>個月者</t>
    </r>
    <r>
      <rPr>
        <sz val="12"/>
        <rFont val="Times New Roman"/>
        <family val="1"/>
      </rPr>
      <t>(e)</t>
    </r>
    <phoneticPr fontId="3" type="noConversion"/>
  </si>
  <si>
    <r>
      <t>在職月數合計</t>
    </r>
    <r>
      <rPr>
        <sz val="12"/>
        <rFont val="Batang"/>
        <family val="1"/>
        <charset val="129"/>
      </rPr>
      <t>≤</t>
    </r>
    <r>
      <rPr>
        <sz val="12"/>
        <rFont val="Times New Roman"/>
        <family val="1"/>
      </rPr>
      <t>6</t>
    </r>
    <r>
      <rPr>
        <sz val="12"/>
        <rFont val="標楷體"/>
        <family val="4"/>
        <charset val="136"/>
      </rPr>
      <t>個月之人月數合計</t>
    </r>
    <r>
      <rPr>
        <sz val="12"/>
        <rFont val="Times New Roman"/>
        <family val="1"/>
      </rPr>
      <t>(f)</t>
    </r>
    <phoneticPr fontId="3" type="noConversion"/>
  </si>
  <si>
    <r>
      <t>以人月數計算人力數</t>
    </r>
    <r>
      <rPr>
        <sz val="12"/>
        <rFont val="Times New Roman"/>
        <family val="1"/>
      </rPr>
      <t>(C=e+f/12)</t>
    </r>
    <phoneticPr fontId="3" type="noConversion"/>
  </si>
  <si>
    <r>
      <t>小計</t>
    </r>
    <r>
      <rPr>
        <sz val="12"/>
        <rFont val="Times New Roman"/>
        <family val="1"/>
      </rPr>
      <t>(1+2+3)</t>
    </r>
  </si>
  <si>
    <r>
      <t>以人月數計算人力數</t>
    </r>
    <r>
      <rPr>
        <sz val="12"/>
        <rFont val="Times New Roman"/>
        <family val="1"/>
      </rPr>
      <t>(A+B+C)</t>
    </r>
    <phoneticPr fontId="3" type="noConversion"/>
  </si>
  <si>
    <r>
      <t>合計</t>
    </r>
    <r>
      <rPr>
        <sz val="12"/>
        <rFont val="Times New Roman"/>
        <family val="1"/>
      </rPr>
      <t>(4)</t>
    </r>
  </si>
  <si>
    <t>實際進用地方自籌款人力</t>
    <phoneticPr fontId="3" type="noConversion"/>
  </si>
  <si>
    <r>
      <t>以人月數計算人力數</t>
    </r>
    <r>
      <rPr>
        <sz val="12"/>
        <rFont val="Times New Roman"/>
        <family val="1"/>
      </rPr>
      <t>(A+B+C+D)</t>
    </r>
  </si>
  <si>
    <r>
      <t>在職月數</t>
    </r>
    <r>
      <rPr>
        <sz val="12"/>
        <rFont val="Times New Roman"/>
        <family val="1"/>
      </rPr>
      <t>&gt;6</t>
    </r>
    <r>
      <rPr>
        <sz val="12"/>
        <rFont val="標楷體"/>
        <family val="4"/>
        <charset val="136"/>
      </rPr>
      <t>個月者</t>
    </r>
    <r>
      <rPr>
        <sz val="12"/>
        <rFont val="Times New Roman"/>
        <family val="1"/>
      </rPr>
      <t>(g)</t>
    </r>
  </si>
  <si>
    <r>
      <t>在職月數合計</t>
    </r>
    <r>
      <rPr>
        <sz val="12"/>
        <rFont val="Batang"/>
        <family val="1"/>
        <charset val="129"/>
      </rPr>
      <t>≤</t>
    </r>
    <r>
      <rPr>
        <sz val="12"/>
        <rFont val="Times New Roman"/>
        <family val="1"/>
      </rPr>
      <t>6</t>
    </r>
    <r>
      <rPr>
        <sz val="12"/>
        <rFont val="標楷體"/>
        <family val="4"/>
        <charset val="136"/>
      </rPr>
      <t>個月之人月數合計</t>
    </r>
    <r>
      <rPr>
        <sz val="12"/>
        <rFont val="Times New Roman"/>
        <family val="1"/>
      </rPr>
      <t>(h)</t>
    </r>
  </si>
  <si>
    <r>
      <t>以人月數計算人力數</t>
    </r>
    <r>
      <rPr>
        <sz val="12"/>
        <rFont val="Times New Roman"/>
        <family val="1"/>
      </rPr>
      <t>D=(g+h/12)</t>
    </r>
  </si>
  <si>
    <r>
      <t>以人月數計算人力數</t>
    </r>
    <r>
      <rPr>
        <sz val="12"/>
        <rFont val="Times New Roman"/>
        <family val="1"/>
      </rPr>
      <t>A=(a+b/12)</t>
    </r>
  </si>
  <si>
    <r>
      <t>在職月數</t>
    </r>
    <r>
      <rPr>
        <sz val="12"/>
        <rFont val="Times New Roman"/>
        <family val="1"/>
      </rPr>
      <t>&gt;6</t>
    </r>
    <r>
      <rPr>
        <sz val="12"/>
        <rFont val="標楷體"/>
        <family val="4"/>
        <charset val="136"/>
      </rPr>
      <t>個月者</t>
    </r>
    <r>
      <rPr>
        <sz val="12"/>
        <rFont val="Times New Roman"/>
        <family val="1"/>
      </rPr>
      <t>(c)</t>
    </r>
  </si>
  <si>
    <r>
      <t>在職月數合計</t>
    </r>
    <r>
      <rPr>
        <sz val="12"/>
        <rFont val="Batang"/>
        <family val="1"/>
        <charset val="129"/>
      </rPr>
      <t>≤</t>
    </r>
    <r>
      <rPr>
        <sz val="12"/>
        <rFont val="Times New Roman"/>
        <family val="1"/>
      </rPr>
      <t>6</t>
    </r>
    <r>
      <rPr>
        <sz val="12"/>
        <rFont val="標楷體"/>
        <family val="4"/>
        <charset val="136"/>
      </rPr>
      <t>個月之人月數合計</t>
    </r>
    <r>
      <rPr>
        <sz val="12"/>
        <rFont val="Times New Roman"/>
        <family val="1"/>
      </rPr>
      <t>(d)</t>
    </r>
  </si>
  <si>
    <r>
      <t>以人月數計算人力數</t>
    </r>
    <r>
      <rPr>
        <sz val="12"/>
        <rFont val="Times New Roman"/>
        <family val="1"/>
      </rPr>
      <t>B=(c+d/12)</t>
    </r>
  </si>
  <si>
    <r>
      <t>在職月數</t>
    </r>
    <r>
      <rPr>
        <sz val="12"/>
        <rFont val="Times New Roman"/>
        <family val="1"/>
      </rPr>
      <t>&gt;6</t>
    </r>
    <r>
      <rPr>
        <sz val="12"/>
        <rFont val="標楷體"/>
        <family val="4"/>
        <charset val="136"/>
      </rPr>
      <t>個月者</t>
    </r>
    <r>
      <rPr>
        <sz val="12"/>
        <rFont val="Times New Roman"/>
        <family val="1"/>
      </rPr>
      <t>(e)</t>
    </r>
  </si>
  <si>
    <r>
      <t>在職月數合計</t>
    </r>
    <r>
      <rPr>
        <sz val="12"/>
        <rFont val="Batang"/>
        <family val="1"/>
        <charset val="129"/>
      </rPr>
      <t>≤</t>
    </r>
    <r>
      <rPr>
        <sz val="12"/>
        <rFont val="Times New Roman"/>
        <family val="1"/>
      </rPr>
      <t>6</t>
    </r>
    <r>
      <rPr>
        <sz val="12"/>
        <rFont val="標楷體"/>
        <family val="4"/>
        <charset val="136"/>
      </rPr>
      <t>個月之人月數合計</t>
    </r>
    <r>
      <rPr>
        <sz val="12"/>
        <rFont val="Times New Roman"/>
        <family val="1"/>
      </rPr>
      <t>(f)</t>
    </r>
  </si>
  <si>
    <r>
      <t>以人月數計算人力數</t>
    </r>
    <r>
      <rPr>
        <sz val="12"/>
        <rFont val="Times New Roman"/>
        <family val="1"/>
      </rPr>
      <t>C=(e+f/12)</t>
    </r>
  </si>
  <si>
    <r>
      <t>以人月數計算人力數</t>
    </r>
    <r>
      <rPr>
        <sz val="12"/>
        <rFont val="Times New Roman"/>
        <family val="1"/>
      </rPr>
      <t>(A+B+C)</t>
    </r>
  </si>
  <si>
    <r>
      <t>A</t>
    </r>
    <r>
      <rPr>
        <sz val="12"/>
        <rFont val="標楷體"/>
        <family val="4"/>
        <charset val="136"/>
      </rPr>
      <t>：人力編制與運用情形符合</t>
    </r>
    <r>
      <rPr>
        <sz val="12"/>
        <rFont val="Times New Roman"/>
        <family val="1"/>
      </rPr>
      <t>C</t>
    </r>
    <r>
      <rPr>
        <sz val="12"/>
        <rFont val="標楷體"/>
        <family val="4"/>
        <charset val="136"/>
      </rPr>
      <t>，且地方自籌實際人力編制高於計畫書所訂地方自籌編制比例</t>
    </r>
    <r>
      <rPr>
        <sz val="12"/>
        <rFont val="Times New Roman"/>
        <family val="1"/>
      </rPr>
      <t>20%</t>
    </r>
    <r>
      <rPr>
        <sz val="12"/>
        <rFont val="標楷體"/>
        <family val="4"/>
        <charset val="136"/>
      </rPr>
      <t>（含）以上，且落實進用。</t>
    </r>
  </si>
  <si>
    <r>
      <t>B</t>
    </r>
    <r>
      <rPr>
        <sz val="12"/>
        <rFont val="標楷體"/>
        <family val="4"/>
        <charset val="136"/>
      </rPr>
      <t>：人力編制與運用情形符合</t>
    </r>
    <r>
      <rPr>
        <sz val="12"/>
        <rFont val="Times New Roman"/>
        <family val="1"/>
      </rPr>
      <t>C</t>
    </r>
    <r>
      <rPr>
        <sz val="12"/>
        <rFont val="標楷體"/>
        <family val="4"/>
        <charset val="136"/>
      </rPr>
      <t>，且地方自籌實際人力編制高於計畫書所訂地方自籌編制比例</t>
    </r>
    <r>
      <rPr>
        <sz val="12"/>
        <rFont val="Times New Roman"/>
        <family val="1"/>
      </rPr>
      <t>10%</t>
    </r>
    <r>
      <rPr>
        <sz val="12"/>
        <rFont val="標楷體"/>
        <family val="4"/>
        <charset val="136"/>
      </rPr>
      <t>，且落實進用。</t>
    </r>
  </si>
  <si>
    <r>
      <t>C</t>
    </r>
    <r>
      <rPr>
        <sz val="12"/>
        <rFont val="標楷體"/>
        <family val="4"/>
        <charset val="136"/>
      </rPr>
      <t>：人力編制與運用情形符合規定</t>
    </r>
  </si>
  <si>
    <r>
      <t>2.</t>
    </r>
    <r>
      <rPr>
        <sz val="12"/>
        <rFont val="標楷體"/>
        <family val="4"/>
        <charset val="136"/>
      </rPr>
      <t>各縣（市）政府應配合編列分擔款所聘任人力員額。</t>
    </r>
  </si>
  <si>
    <r>
      <t>1.</t>
    </r>
    <r>
      <rPr>
        <sz val="12"/>
        <rFont val="標楷體"/>
        <family val="4"/>
        <charset val="136"/>
      </rPr>
      <t>縣市自籌人力，不包含縣（市）承辦業務正式編制人員。</t>
    </r>
    <phoneticPr fontId="3" type="noConversion"/>
  </si>
  <si>
    <r>
      <t>2.</t>
    </r>
    <r>
      <rPr>
        <sz val="12"/>
        <rFont val="標楷體"/>
        <family val="4"/>
        <charset val="136"/>
      </rPr>
      <t>關懷訪視業務分派方式得採用精神病人關懷訪視及自殺通報個案關懷訪視兩者合併訪視方式辦理；如採用分訪方式，本部補助之社區精神關懷訪視員及自殺通報關懷訪視員之比例需合理分配（應至少有</t>
    </r>
    <r>
      <rPr>
        <sz val="12"/>
        <rFont val="Times New Roman"/>
        <family val="1"/>
      </rPr>
      <t>45%</t>
    </r>
    <r>
      <rPr>
        <sz val="12"/>
        <rFont val="標楷體"/>
        <family val="4"/>
        <charset val="136"/>
      </rPr>
      <t>關懷訪視員執行精神病人訪視業務）。</t>
    </r>
    <phoneticPr fontId="3" type="noConversion"/>
  </si>
  <si>
    <r>
      <t>3.</t>
    </r>
    <r>
      <rPr>
        <sz val="12"/>
        <rFont val="標楷體"/>
        <family val="4"/>
        <charset val="136"/>
      </rPr>
      <t>依各縣（市）精神疾病及自殺通報個案管理計畫員額分配表辦理。</t>
    </r>
    <phoneticPr fontId="3" type="noConversion"/>
  </si>
  <si>
    <r>
      <t>4.</t>
    </r>
    <r>
      <rPr>
        <sz val="12"/>
        <rFont val="標楷體"/>
        <family val="4"/>
        <charset val="136"/>
      </rPr>
      <t>專案人力數計算方式：</t>
    </r>
    <phoneticPr fontId="3" type="noConversion"/>
  </si>
  <si>
    <r>
      <t>(1)</t>
    </r>
    <r>
      <rPr>
        <sz val="7"/>
        <rFont val="Times New Roman"/>
        <family val="1"/>
      </rPr>
      <t xml:space="preserve">   </t>
    </r>
    <r>
      <rPr>
        <sz val="12"/>
        <rFont val="標楷體"/>
        <family val="4"/>
        <charset val="136"/>
      </rPr>
      <t>單一員額之人力在職月數合計</t>
    </r>
    <r>
      <rPr>
        <sz val="12"/>
        <rFont val="Times New Roman"/>
        <family val="1"/>
      </rPr>
      <t>&gt;6</t>
    </r>
    <r>
      <rPr>
        <sz val="12"/>
        <rFont val="標楷體"/>
        <family val="4"/>
        <charset val="136"/>
      </rPr>
      <t>個月者，計算為</t>
    </r>
    <r>
      <rPr>
        <sz val="12"/>
        <rFont val="Times New Roman"/>
        <family val="1"/>
      </rPr>
      <t>1</t>
    </r>
    <r>
      <rPr>
        <sz val="12"/>
        <rFont val="標楷體"/>
        <family val="4"/>
        <charset val="136"/>
      </rPr>
      <t>人。</t>
    </r>
    <phoneticPr fontId="3" type="noConversion"/>
  </si>
  <si>
    <r>
      <t>(2)</t>
    </r>
    <r>
      <rPr>
        <sz val="7"/>
        <rFont val="Times New Roman"/>
        <family val="1"/>
      </rPr>
      <t xml:space="preserve">   </t>
    </r>
    <r>
      <rPr>
        <sz val="12"/>
        <rFont val="標楷體"/>
        <family val="4"/>
        <charset val="136"/>
      </rPr>
      <t>若人力在職月數合計</t>
    </r>
    <r>
      <rPr>
        <sz val="12"/>
        <rFont val="Times New Roman"/>
        <family val="1"/>
      </rPr>
      <t>≤6</t>
    </r>
    <r>
      <rPr>
        <sz val="12"/>
        <rFont val="標楷體"/>
        <family val="4"/>
        <charset val="136"/>
      </rPr>
      <t>個月之員額，則採合併計算人月數方式，其計算方式為「人力在職月數</t>
    </r>
    <r>
      <rPr>
        <sz val="12"/>
        <rFont val="Times New Roman"/>
        <family val="1"/>
      </rPr>
      <t>≤6</t>
    </r>
    <r>
      <rPr>
        <sz val="12"/>
        <rFont val="標楷體"/>
        <family val="4"/>
        <charset val="136"/>
      </rPr>
      <t>個月之員額之人月數加總</t>
    </r>
    <r>
      <rPr>
        <sz val="12"/>
        <rFont val="Times New Roman"/>
        <family val="1"/>
      </rPr>
      <t>/12</t>
    </r>
    <r>
      <rPr>
        <sz val="12"/>
        <rFont val="標楷體"/>
        <family val="4"/>
        <charset val="136"/>
      </rPr>
      <t>人月後以四捨五入取至整數位」。</t>
    </r>
    <phoneticPr fontId="3" type="noConversion"/>
  </si>
  <si>
    <t>局內
聘用</t>
    <phoneticPr fontId="3" type="noConversion"/>
  </si>
  <si>
    <r>
      <rPr>
        <sz val="14"/>
        <color indexed="10"/>
        <rFont val="標楷體"/>
        <family val="4"/>
        <charset val="136"/>
      </rPr>
      <t>中央</t>
    </r>
    <r>
      <rPr>
        <sz val="14"/>
        <rFont val="標楷體"/>
        <family val="4"/>
        <charset val="136"/>
      </rPr>
      <t>補助人力</t>
    </r>
    <phoneticPr fontId="3" type="noConversion"/>
  </si>
  <si>
    <t>是否符合中央補助人力數(以人月數判斷)</t>
    <phoneticPr fontId="3" type="noConversion"/>
  </si>
  <si>
    <r>
      <rPr>
        <sz val="14"/>
        <color indexed="10"/>
        <rFont val="標楷體"/>
        <family val="4"/>
        <charset val="136"/>
      </rPr>
      <t>地方</t>
    </r>
    <r>
      <rPr>
        <sz val="14"/>
        <rFont val="標楷體"/>
        <family val="4"/>
        <charset val="136"/>
      </rPr>
      <t>自籌人力</t>
    </r>
    <phoneticPr fontId="3" type="noConversion"/>
  </si>
  <si>
    <r>
      <t>在職月份數</t>
    </r>
    <r>
      <rPr>
        <vertAlign val="superscript"/>
        <sz val="12"/>
        <rFont val="標楷體"/>
        <family val="4"/>
        <charset val="136"/>
      </rPr>
      <t>註</t>
    </r>
    <r>
      <rPr>
        <vertAlign val="superscript"/>
        <sz val="12"/>
        <rFont val="Times New Roman"/>
        <family val="1"/>
      </rPr>
      <t>10</t>
    </r>
  </si>
  <si>
    <r>
      <t>109</t>
    </r>
    <r>
      <rPr>
        <sz val="12"/>
        <rFont val="標楷體"/>
        <family val="4"/>
        <charset val="136"/>
      </rPr>
      <t>年</t>
    </r>
  </si>
  <si>
    <r>
      <t>1.</t>
    </r>
    <r>
      <rPr>
        <sz val="12"/>
        <rFont val="標楷體"/>
        <family val="4"/>
        <charset val="136"/>
      </rPr>
      <t>主題：</t>
    </r>
  </si>
  <si>
    <r>
      <t>2.</t>
    </r>
    <r>
      <rPr>
        <sz val="12"/>
        <rFont val="標楷體"/>
        <family val="4"/>
        <charset val="136"/>
      </rPr>
      <t>內容（含執行方式）：</t>
    </r>
  </si>
  <si>
    <t>註：</t>
    <phoneticPr fontId="3" type="noConversion"/>
  </si>
  <si>
    <t>合計</t>
    <phoneticPr fontId="3" type="noConversion"/>
  </si>
  <si>
    <r>
      <rPr>
        <sz val="12"/>
        <color indexed="8"/>
        <rFont val="標楷體"/>
        <family val="4"/>
        <charset val="136"/>
      </rPr>
      <t>截至</t>
    </r>
    <r>
      <rPr>
        <sz val="12"/>
        <color indexed="8"/>
        <rFont val="Times New Roman"/>
        <family val="1"/>
      </rPr>
      <t>1/31</t>
    </r>
    <r>
      <rPr>
        <sz val="12"/>
        <color indexed="8"/>
        <rFont val="標楷體"/>
        <family val="4"/>
        <charset val="136"/>
      </rPr>
      <t>實際執行金額</t>
    </r>
    <phoneticPr fontId="6" type="noConversion"/>
  </si>
  <si>
    <t>地方</t>
    <phoneticPr fontId="3" type="noConversion"/>
  </si>
  <si>
    <r>
      <rPr>
        <sz val="12"/>
        <color indexed="8"/>
        <rFont val="標楷體"/>
        <family val="4"/>
        <charset val="136"/>
      </rPr>
      <t>補助比率</t>
    </r>
    <r>
      <rPr>
        <sz val="12"/>
        <color indexed="8"/>
        <rFont val="Times New Roman"/>
        <family val="1"/>
      </rPr>
      <t>(C)</t>
    </r>
    <phoneticPr fontId="3" type="noConversion"/>
  </si>
  <si>
    <r>
      <rPr>
        <sz val="12"/>
        <color indexed="8"/>
        <rFont val="標楷體"/>
        <family val="4"/>
        <charset val="136"/>
      </rPr>
      <t>地方配合款編列超出比率【計算公式：</t>
    </r>
    <r>
      <rPr>
        <sz val="12"/>
        <color indexed="8"/>
        <rFont val="Times New Roman"/>
        <family val="1"/>
      </rPr>
      <t>D-(100%-C)</t>
    </r>
    <r>
      <rPr>
        <sz val="12"/>
        <color indexed="8"/>
        <rFont val="標楷體"/>
        <family val="4"/>
        <charset val="136"/>
      </rPr>
      <t>】</t>
    </r>
    <phoneticPr fontId="3" type="noConversion"/>
  </si>
  <si>
    <t>-</t>
    <phoneticPr fontId="6" type="noConversion"/>
  </si>
  <si>
    <t>(A)</t>
    <phoneticPr fontId="3" type="noConversion"/>
  </si>
  <si>
    <t>(B)</t>
    <phoneticPr fontId="3" type="noConversion"/>
  </si>
  <si>
    <r>
      <rPr>
        <sz val="12"/>
        <color indexed="8"/>
        <rFont val="標楷體"/>
        <family val="4"/>
        <charset val="136"/>
      </rPr>
      <t>地方配合款編列比率【計算公式：</t>
    </r>
    <r>
      <rPr>
        <sz val="12"/>
        <color indexed="8"/>
        <rFont val="Times New Roman"/>
        <family val="1"/>
      </rPr>
      <t>D=B/(A+B)*100%</t>
    </r>
    <r>
      <rPr>
        <sz val="12"/>
        <color indexed="8"/>
        <rFont val="標楷體"/>
        <family val="4"/>
        <charset val="136"/>
      </rPr>
      <t>】</t>
    </r>
    <phoneticPr fontId="3" type="noConversion"/>
  </si>
  <si>
    <t>(a)</t>
    <phoneticPr fontId="3" type="noConversion"/>
  </si>
  <si>
    <t>(b)</t>
    <phoneticPr fontId="3" type="noConversion"/>
  </si>
  <si>
    <r>
      <t>1.</t>
    </r>
    <r>
      <rPr>
        <sz val="12"/>
        <color indexed="8"/>
        <rFont val="標楷體"/>
        <family val="4"/>
        <charset val="136"/>
      </rPr>
      <t>填報期間為：</t>
    </r>
    <r>
      <rPr>
        <sz val="12"/>
        <color indexed="10"/>
        <rFont val="Times New Roman"/>
        <family val="1"/>
      </rPr>
      <t>109</t>
    </r>
    <r>
      <rPr>
        <sz val="12"/>
        <color indexed="10"/>
        <rFont val="標楷體"/>
        <family val="4"/>
        <charset val="136"/>
      </rPr>
      <t>年至</t>
    </r>
    <r>
      <rPr>
        <sz val="12"/>
        <color indexed="10"/>
        <rFont val="Times New Roman"/>
        <family val="1"/>
      </rPr>
      <t>111</t>
    </r>
    <r>
      <rPr>
        <sz val="12"/>
        <color indexed="10"/>
        <rFont val="標楷體"/>
        <family val="4"/>
        <charset val="136"/>
      </rPr>
      <t>年</t>
    </r>
    <r>
      <rPr>
        <sz val="12"/>
        <color indexed="10"/>
        <rFont val="Times New Roman"/>
        <family val="1"/>
      </rPr>
      <t>1</t>
    </r>
    <r>
      <rPr>
        <sz val="12"/>
        <color indexed="10"/>
        <rFont val="標楷體"/>
        <family val="4"/>
        <charset val="136"/>
      </rPr>
      <t>月</t>
    </r>
    <r>
      <rPr>
        <sz val="12"/>
        <color indexed="10"/>
        <rFont val="Times New Roman"/>
        <family val="1"/>
      </rPr>
      <t>31</t>
    </r>
    <r>
      <rPr>
        <sz val="12"/>
        <color indexed="10"/>
        <rFont val="標楷體"/>
        <family val="4"/>
        <charset val="136"/>
      </rPr>
      <t>日</t>
    </r>
    <r>
      <rPr>
        <sz val="12"/>
        <color indexed="8"/>
        <rFont val="標楷體"/>
        <family val="4"/>
        <charset val="136"/>
      </rPr>
      <t>。</t>
    </r>
    <phoneticPr fontId="6" type="noConversion"/>
  </si>
  <si>
    <r>
      <t>109</t>
    </r>
    <r>
      <rPr>
        <sz val="12"/>
        <rFont val="標楷體"/>
        <family val="4"/>
        <charset val="136"/>
      </rPr>
      <t>年</t>
    </r>
    <phoneticPr fontId="3" type="noConversion"/>
  </si>
  <si>
    <r>
      <t>110</t>
    </r>
    <r>
      <rPr>
        <sz val="12"/>
        <rFont val="標楷體"/>
        <family val="4"/>
        <charset val="136"/>
      </rPr>
      <t>年</t>
    </r>
  </si>
  <si>
    <r>
      <t>110</t>
    </r>
    <r>
      <rPr>
        <sz val="12"/>
        <rFont val="標楷體"/>
        <family val="4"/>
        <charset val="136"/>
      </rPr>
      <t>年</t>
    </r>
    <phoneticPr fontId="3" type="noConversion"/>
  </si>
  <si>
    <r>
      <rPr>
        <sz val="12"/>
        <rFont val="Times New Roman"/>
        <family val="1"/>
      </rPr>
      <t>111</t>
    </r>
    <r>
      <rPr>
        <sz val="12"/>
        <rFont val="標楷體"/>
        <family val="4"/>
        <charset val="136"/>
      </rPr>
      <t>年</t>
    </r>
    <phoneticPr fontId="3" type="noConversion"/>
  </si>
  <si>
    <r>
      <rPr>
        <sz val="12"/>
        <color indexed="8"/>
        <rFont val="標楷體"/>
        <family val="4"/>
        <charset val="136"/>
      </rPr>
      <t>註</t>
    </r>
    <r>
      <rPr>
        <sz val="12"/>
        <color indexed="8"/>
        <rFont val="Times New Roman"/>
        <family val="1"/>
      </rPr>
      <t>9</t>
    </r>
    <r>
      <rPr>
        <sz val="12"/>
        <color indexed="8"/>
        <rFont val="標楷體"/>
        <family val="4"/>
        <charset val="136"/>
      </rPr>
      <t>：支薪標準：係指該員之支薪標準係以「衛生福利部及附屬機關研究計畫助理人員工作酬金支給基準」或「整合型心理健康工作計畫關懷訪視人力工作酬金支給基準表」</t>
    </r>
    <r>
      <rPr>
        <sz val="12"/>
        <color indexed="8"/>
        <rFont val="新細明體"/>
        <family val="1"/>
        <charset val="136"/>
      </rPr>
      <t>。</t>
    </r>
    <phoneticPr fontId="3" type="noConversion"/>
  </si>
  <si>
    <r>
      <rPr>
        <sz val="12"/>
        <color indexed="8"/>
        <rFont val="標楷體"/>
        <family val="4"/>
        <charset val="136"/>
      </rPr>
      <t>註</t>
    </r>
    <r>
      <rPr>
        <sz val="12"/>
        <color indexed="8"/>
        <rFont val="Times New Roman"/>
        <family val="1"/>
      </rPr>
      <t>8</t>
    </r>
    <r>
      <rPr>
        <sz val="12"/>
        <color indexed="8"/>
        <rFont val="標楷體"/>
        <family val="4"/>
        <charset val="136"/>
      </rPr>
      <t>：人力配置單位：係指該員配置單位名稱</t>
    </r>
    <r>
      <rPr>
        <sz val="12"/>
        <color indexed="8"/>
        <rFont val="新細明體"/>
        <family val="1"/>
        <charset val="136"/>
      </rPr>
      <t>。</t>
    </r>
    <phoneticPr fontId="3" type="noConversion"/>
  </si>
  <si>
    <r>
      <rPr>
        <sz val="12"/>
        <color indexed="8"/>
        <rFont val="標楷體"/>
        <family val="4"/>
        <charset val="136"/>
      </rPr>
      <t>註</t>
    </r>
    <r>
      <rPr>
        <sz val="12"/>
        <color indexed="8"/>
        <rFont val="Times New Roman"/>
        <family val="1"/>
      </rPr>
      <t>7</t>
    </r>
    <r>
      <rPr>
        <sz val="12"/>
        <color indexed="8"/>
        <rFont val="標楷體"/>
        <family val="4"/>
        <charset val="136"/>
      </rPr>
      <t>：人力配置方式：係指該員配置方式係為「局內聘用」或「委託機構辦理方式聘用」</t>
    </r>
    <r>
      <rPr>
        <sz val="12"/>
        <color indexed="8"/>
        <rFont val="新細明體"/>
        <family val="1"/>
        <charset val="136"/>
      </rPr>
      <t>。</t>
    </r>
    <phoneticPr fontId="3" type="noConversion"/>
  </si>
  <si>
    <r>
      <rPr>
        <sz val="12"/>
        <color indexed="8"/>
        <rFont val="標楷體"/>
        <family val="4"/>
        <charset val="136"/>
      </rPr>
      <t>註</t>
    </r>
    <r>
      <rPr>
        <sz val="12"/>
        <color indexed="8"/>
        <rFont val="Times New Roman"/>
        <family val="1"/>
      </rPr>
      <t>1</t>
    </r>
    <r>
      <rPr>
        <sz val="12"/>
        <color indexed="8"/>
        <rFont val="標楷體"/>
        <family val="4"/>
        <charset val="136"/>
      </rPr>
      <t>：專責人員：係指專責整合型心理健康工作計畫，且具公務人員資格或以年度組織編制內進用正式人力經費聘用之約聘僱人員合計人數</t>
    </r>
    <r>
      <rPr>
        <sz val="12"/>
        <color indexed="8"/>
        <rFont val="新細明體"/>
        <family val="1"/>
        <charset val="136"/>
      </rPr>
      <t>。</t>
    </r>
    <phoneticPr fontId="3" type="noConversion"/>
  </si>
  <si>
    <r>
      <rPr>
        <sz val="12"/>
        <color indexed="8"/>
        <rFont val="標楷體"/>
        <family val="4"/>
        <charset val="136"/>
      </rPr>
      <t>註</t>
    </r>
    <r>
      <rPr>
        <sz val="12"/>
        <color indexed="8"/>
        <rFont val="Times New Roman"/>
        <family val="1"/>
      </rPr>
      <t>3</t>
    </r>
    <r>
      <rPr>
        <sz val="12"/>
        <color indexed="8"/>
        <rFont val="標楷體"/>
        <family val="4"/>
        <charset val="136"/>
      </rPr>
      <t>：行政人力：係指專責整合型心理健康工作計畫，且以計畫中央補助款或地方自籌款聘任之行政人力之合計人數</t>
    </r>
    <r>
      <rPr>
        <sz val="12"/>
        <color indexed="8"/>
        <rFont val="新細明體"/>
        <family val="1"/>
        <charset val="136"/>
      </rPr>
      <t>。</t>
    </r>
    <phoneticPr fontId="3" type="noConversion"/>
  </si>
  <si>
    <r>
      <t>110</t>
    </r>
    <r>
      <rPr>
        <sz val="14"/>
        <color indexed="8"/>
        <rFont val="標楷體"/>
        <family val="4"/>
        <charset val="136"/>
      </rPr>
      <t>年轄區追蹤照護個案狀況</t>
    </r>
    <phoneticPr fontId="3" type="noConversion"/>
  </si>
  <si>
    <r>
      <t>110</t>
    </r>
    <r>
      <rPr>
        <sz val="14"/>
        <rFont val="標楷體"/>
        <family val="4"/>
        <charset val="136"/>
      </rPr>
      <t>年度提供之專案人力繼續教育訓練課程</t>
    </r>
    <phoneticPr fontId="3" type="noConversion"/>
  </si>
  <si>
    <r>
      <t>110</t>
    </r>
    <r>
      <rPr>
        <sz val="14"/>
        <rFont val="標楷體"/>
        <family val="4"/>
        <charset val="136"/>
      </rPr>
      <t>年度提供之專案人力業務督導</t>
    </r>
    <phoneticPr fontId="3" type="noConversion"/>
  </si>
  <si>
    <r>
      <t>1.</t>
    </r>
    <r>
      <rPr>
        <sz val="12"/>
        <rFont val="標楷體"/>
        <family val="4"/>
        <charset val="136"/>
      </rPr>
      <t>成效評估呈現可為質性描述，如：滿意度調查、測驗、自我評估等</t>
    </r>
    <r>
      <rPr>
        <sz val="12"/>
        <rFont val="新細明體"/>
        <family val="1"/>
        <charset val="136"/>
      </rPr>
      <t>。</t>
    </r>
    <phoneticPr fontId="3" type="noConversion"/>
  </si>
  <si>
    <r>
      <t>2.</t>
    </r>
    <r>
      <rPr>
        <sz val="12"/>
        <rFont val="標楷體"/>
        <family val="4"/>
        <charset val="136"/>
      </rPr>
      <t>如單一月份辦理多場督導會議，請分開陳列</t>
    </r>
    <r>
      <rPr>
        <sz val="12"/>
        <rFont val="新細明體"/>
        <family val="1"/>
        <charset val="136"/>
      </rPr>
      <t>。</t>
    </r>
    <phoneticPr fontId="3" type="noConversion"/>
  </si>
  <si>
    <r>
      <t>109</t>
    </r>
    <r>
      <rPr>
        <sz val="12"/>
        <color indexed="8"/>
        <rFont val="標楷體"/>
        <family val="4"/>
        <charset val="136"/>
      </rPr>
      <t>年：</t>
    </r>
    <r>
      <rPr>
        <sz val="12"/>
        <color indexed="8"/>
        <rFont val="Times New Roman"/>
        <family val="1"/>
      </rPr>
      <t>90%
110</t>
    </r>
    <r>
      <rPr>
        <sz val="12"/>
        <color indexed="8"/>
        <rFont val="標楷體"/>
        <family val="4"/>
        <charset val="136"/>
      </rPr>
      <t>年：</t>
    </r>
    <r>
      <rPr>
        <sz val="12"/>
        <color indexed="8"/>
        <rFont val="Times New Roman"/>
        <family val="1"/>
      </rPr>
      <t>95%</t>
    </r>
    <phoneticPr fontId="6" type="noConversion"/>
  </si>
  <si>
    <r>
      <rPr>
        <u/>
        <sz val="14"/>
        <color indexed="10"/>
        <rFont val="Times New Roman"/>
        <family val="1"/>
      </rPr>
      <t>109-110</t>
    </r>
    <r>
      <rPr>
        <sz val="14"/>
        <color indexed="8"/>
        <rFont val="標楷體"/>
        <family val="4"/>
        <charset val="136"/>
      </rPr>
      <t>年度中央補助</t>
    </r>
    <r>
      <rPr>
        <sz val="14"/>
        <color indexed="8"/>
        <rFont val="Times New Roman"/>
        <family val="1"/>
      </rPr>
      <t>/</t>
    </r>
    <r>
      <rPr>
        <sz val="14"/>
        <color indexed="8"/>
        <rFont val="標楷體"/>
        <family val="4"/>
        <charset val="136"/>
      </rPr>
      <t>地方自籌</t>
    </r>
    <r>
      <rPr>
        <sz val="14"/>
        <color indexed="10"/>
        <rFont val="標楷體"/>
        <family val="4"/>
        <charset val="136"/>
      </rPr>
      <t>計畫人員（專責人員、關懷訪視員、行政人力）名冊</t>
    </r>
    <phoneticPr fontId="3" type="noConversion"/>
  </si>
  <si>
    <t>-</t>
    <phoneticPr fontId="6" type="noConversion"/>
  </si>
  <si>
    <t>再次被通報個案件數</t>
    <phoneticPr fontId="6" type="noConversion"/>
  </si>
  <si>
    <t>合併有精神或家暴等問題個案件數</t>
    <phoneticPr fontId="6" type="noConversion"/>
  </si>
  <si>
    <t>屆期及逾期未訪個案件數</t>
    <phoneticPr fontId="6" type="noConversion"/>
  </si>
  <si>
    <r>
      <t>(1)15%</t>
    </r>
    <r>
      <rPr>
        <sz val="12"/>
        <color indexed="8"/>
        <rFont val="標楷體"/>
        <family val="4"/>
        <charset val="136"/>
      </rPr>
      <t>（每季訪視次數小於</t>
    </r>
    <r>
      <rPr>
        <sz val="12"/>
        <color indexed="8"/>
        <rFont val="Times New Roman"/>
        <family val="1"/>
      </rPr>
      <t>500</t>
    </r>
    <r>
      <rPr>
        <sz val="12"/>
        <color indexed="8"/>
        <rFont val="標楷體"/>
        <family val="4"/>
        <charset val="136"/>
      </rPr>
      <t>人次）：澎湖縣、金門縣、連江縣</t>
    </r>
    <phoneticPr fontId="6" type="noConversion"/>
  </si>
  <si>
    <t>辦理轄區教育及宣導工作</t>
    <phoneticPr fontId="6" type="noConversion"/>
  </si>
  <si>
    <t>則</t>
    <phoneticPr fontId="6" type="noConversion"/>
  </si>
  <si>
    <r>
      <rPr>
        <sz val="12"/>
        <color indexed="8"/>
        <rFont val="標楷體"/>
        <family val="4"/>
        <charset val="136"/>
      </rPr>
      <t>第</t>
    </r>
    <r>
      <rPr>
        <sz val="12"/>
        <color indexed="8"/>
        <rFont val="Times New Roman"/>
        <family val="1"/>
      </rPr>
      <t>1</t>
    </r>
    <r>
      <rPr>
        <sz val="12"/>
        <color indexed="8"/>
        <rFont val="標楷體"/>
        <family val="4"/>
        <charset val="136"/>
      </rPr>
      <t>季媒體露出報導則數</t>
    </r>
    <phoneticPr fontId="6" type="noConversion"/>
  </si>
  <si>
    <r>
      <rPr>
        <sz val="12"/>
        <color indexed="8"/>
        <rFont val="標楷體"/>
        <family val="4"/>
        <charset val="136"/>
      </rPr>
      <t>第</t>
    </r>
    <r>
      <rPr>
        <sz val="12"/>
        <color indexed="8"/>
        <rFont val="Times New Roman"/>
        <family val="1"/>
      </rPr>
      <t>2</t>
    </r>
    <r>
      <rPr>
        <sz val="12"/>
        <color indexed="8"/>
        <rFont val="標楷體"/>
        <family val="4"/>
        <charset val="136"/>
      </rPr>
      <t>季媒體露出報導則數</t>
    </r>
    <phoneticPr fontId="6" type="noConversion"/>
  </si>
  <si>
    <r>
      <rPr>
        <sz val="12"/>
        <color indexed="8"/>
        <rFont val="標楷體"/>
        <family val="4"/>
        <charset val="136"/>
      </rPr>
      <t>第</t>
    </r>
    <r>
      <rPr>
        <sz val="12"/>
        <color indexed="8"/>
        <rFont val="Times New Roman"/>
        <family val="1"/>
      </rPr>
      <t>3</t>
    </r>
    <r>
      <rPr>
        <sz val="12"/>
        <color indexed="8"/>
        <rFont val="標楷體"/>
        <family val="4"/>
        <charset val="136"/>
      </rPr>
      <t>季媒體露出報導則數</t>
    </r>
    <phoneticPr fontId="6" type="noConversion"/>
  </si>
  <si>
    <r>
      <rPr>
        <sz val="12"/>
        <color indexed="8"/>
        <rFont val="標楷體"/>
        <family val="4"/>
        <charset val="136"/>
      </rPr>
      <t>第</t>
    </r>
    <r>
      <rPr>
        <sz val="12"/>
        <color indexed="8"/>
        <rFont val="Times New Roman"/>
        <family val="1"/>
      </rPr>
      <t>4</t>
    </r>
    <r>
      <rPr>
        <sz val="12"/>
        <color indexed="8"/>
        <rFont val="標楷體"/>
        <family val="4"/>
        <charset val="136"/>
      </rPr>
      <t>季媒體露出報導則數</t>
    </r>
    <phoneticPr fontId="6" type="noConversion"/>
  </si>
  <si>
    <t>布建社區心理衛生中心</t>
    <phoneticPr fontId="6" type="noConversion"/>
  </si>
  <si>
    <t>目標值如下：</t>
    <phoneticPr fontId="6" type="noConversion"/>
  </si>
  <si>
    <t>布建社區心理衛生中心試辦處數</t>
    <phoneticPr fontId="6" type="noConversion"/>
  </si>
  <si>
    <t>處</t>
    <phoneticPr fontId="6" type="noConversion"/>
  </si>
  <si>
    <t>每季轄區內自殺企圖通報個案追蹤訪視紀錄之稽核率，目標值如下：</t>
    <phoneticPr fontId="6" type="noConversion"/>
  </si>
  <si>
    <t>召開個案管理相關會議場次</t>
    <phoneticPr fontId="6" type="noConversion"/>
  </si>
  <si>
    <t>建立跨局處、及跨公私部門平台之協商機制</t>
    <phoneticPr fontId="6" type="noConversion"/>
  </si>
  <si>
    <t>地方政府秘書長或主任秘書層級以上長官主持次數</t>
  </si>
  <si>
    <t>應布建試辦處</t>
    <phoneticPr fontId="6" type="noConversion"/>
  </si>
  <si>
    <t>轄區內自殺標準化死亡率較前一年下降</t>
    <phoneticPr fontId="6" type="noConversion"/>
  </si>
  <si>
    <r>
      <t>年度轄區內村(里)長及村(里)幹事參與自殺防治守門人訓練活動之比率</t>
    </r>
    <r>
      <rPr>
        <sz val="12"/>
        <color indexed="10"/>
        <rFont val="標楷體"/>
        <family val="4"/>
        <charset val="136"/>
      </rPr>
      <t/>
    </r>
    <phoneticPr fontId="6" type="noConversion"/>
  </si>
  <si>
    <t>村(里)長參與自殺防治守門人訓練活動之比率</t>
    <phoneticPr fontId="6" type="noConversion"/>
  </si>
  <si>
    <t>村(里)幹事參與自殺防治守門人訓練活動之比率</t>
    <phoneticPr fontId="6" type="noConversion"/>
  </si>
  <si>
    <t>實際參訓人數</t>
    <phoneticPr fontId="6" type="noConversion"/>
  </si>
  <si>
    <t>件</t>
    <phoneticPr fontId="6" type="noConversion"/>
  </si>
  <si>
    <t>轄區內3次以上訪視未遇個案之處理件數</t>
    <phoneticPr fontId="6" type="noConversion"/>
  </si>
  <si>
    <t>(2)再次被通報個案之處置</t>
    <phoneticPr fontId="6" type="noConversion"/>
  </si>
  <si>
    <t>督導考核醫院數</t>
  </si>
  <si>
    <t>推動住院病人自殺防治工作及各類醫事人員自殺防治守門人教育訓練醫院數</t>
  </si>
  <si>
    <r>
      <t>轄內警察、消防、村(里)長、村(里)幹事、社政相關人員及非精神科醫師，參與精神疾病知能、社區危機個案送醫、處置或協調後續安置之教育訓練</t>
    </r>
    <r>
      <rPr>
        <sz val="12"/>
        <color indexed="10"/>
        <rFont val="標楷體"/>
        <family val="4"/>
        <charset val="136"/>
      </rPr>
      <t/>
    </r>
    <phoneticPr fontId="6" type="noConversion"/>
  </si>
  <si>
    <t>所轄警察人員應參訓人數</t>
  </si>
  <si>
    <t>出院之精神病人數</t>
  </si>
  <si>
    <t>上傳出院準備計畫之精神病人數</t>
  </si>
  <si>
    <t>辦理精神病人社區融合活動之鄉鎮區涵蓋率</t>
  </si>
  <si>
    <t>有辦理活動之鄉(鎮)數</t>
  </si>
  <si>
    <t>全縣(市)鄉鎮區數</t>
  </si>
  <si>
    <t>辦理轄區內精神復健機構及精神護理之家緊急災害應變及災防演練之考核</t>
  </si>
  <si>
    <t>辦理家數</t>
    <phoneticPr fontId="6" type="noConversion"/>
  </si>
  <si>
    <t>合格家數</t>
    <phoneticPr fontId="6" type="noConversion"/>
  </si>
  <si>
    <t>佐證資料應分別檢附相關文件（含辦理講座日期、辦理對象及宣導主題等內容）</t>
    <phoneticPr fontId="6" type="noConversion"/>
  </si>
  <si>
    <t>訪查機構數</t>
  </si>
  <si>
    <r>
      <rPr>
        <sz val="12"/>
        <color indexed="8"/>
        <rFont val="標楷體"/>
        <family val="4"/>
        <charset val="136"/>
      </rPr>
      <t>序號</t>
    </r>
    <phoneticPr fontId="6" type="noConversion"/>
  </si>
  <si>
    <r>
      <rPr>
        <sz val="12"/>
        <color indexed="8"/>
        <rFont val="標楷體"/>
        <family val="4"/>
        <charset val="136"/>
      </rPr>
      <t>運用文宣、媒體及網路等管道宣導心理健康，媒體露出報導每季至少有</t>
    </r>
    <r>
      <rPr>
        <sz val="12"/>
        <color indexed="8"/>
        <rFont val="Times New Roman"/>
        <family val="1"/>
      </rPr>
      <t>1</t>
    </r>
    <r>
      <rPr>
        <sz val="12"/>
        <color indexed="8"/>
        <rFont val="標楷體"/>
        <family val="4"/>
        <charset val="136"/>
      </rPr>
      <t>則</t>
    </r>
    <phoneticPr fontId="6" type="noConversion"/>
  </si>
  <si>
    <r>
      <rPr>
        <sz val="12"/>
        <color indexed="8"/>
        <rFont val="標楷體"/>
        <family val="4"/>
        <charset val="136"/>
      </rPr>
      <t>轄區鄉鎮市區數</t>
    </r>
    <r>
      <rPr>
        <sz val="12"/>
        <color indexed="8"/>
        <rFont val="Times New Roman"/>
        <family val="1"/>
      </rPr>
      <t>&lt;10</t>
    </r>
    <r>
      <rPr>
        <sz val="12"/>
        <color indexed="8"/>
        <rFont val="標楷體"/>
        <family val="4"/>
        <charset val="136"/>
      </rPr>
      <t>之縣市：至少有</t>
    </r>
    <r>
      <rPr>
        <sz val="12"/>
        <color indexed="8"/>
        <rFont val="Times New Roman"/>
        <family val="1"/>
      </rPr>
      <t>1</t>
    </r>
    <r>
      <rPr>
        <sz val="12"/>
        <color indexed="8"/>
        <rFont val="標楷體"/>
        <family val="4"/>
        <charset val="136"/>
      </rPr>
      <t>處試辦</t>
    </r>
    <phoneticPr fontId="6" type="noConversion"/>
  </si>
  <si>
    <r>
      <rPr>
        <sz val="12"/>
        <color indexed="8"/>
        <rFont val="標楷體"/>
        <family val="4"/>
        <charset val="136"/>
      </rPr>
      <t>轄區鄉鎮市區數≧</t>
    </r>
    <r>
      <rPr>
        <sz val="12"/>
        <color indexed="8"/>
        <rFont val="Times New Roman"/>
        <family val="1"/>
      </rPr>
      <t>10</t>
    </r>
    <r>
      <rPr>
        <sz val="12"/>
        <color indexed="8"/>
        <rFont val="標楷體"/>
        <family val="4"/>
        <charset val="136"/>
      </rPr>
      <t>之縣市：至少有</t>
    </r>
    <r>
      <rPr>
        <sz val="12"/>
        <color indexed="8"/>
        <rFont val="Times New Roman"/>
        <family val="1"/>
      </rPr>
      <t>2</t>
    </r>
    <r>
      <rPr>
        <sz val="12"/>
        <color indexed="8"/>
        <rFont val="標楷體"/>
        <family val="4"/>
        <charset val="136"/>
      </rPr>
      <t>處試辦</t>
    </r>
    <phoneticPr fontId="6" type="noConversion"/>
  </si>
  <si>
    <r>
      <t>1</t>
    </r>
    <r>
      <rPr>
        <sz val="12"/>
        <color indexed="8"/>
        <rFont val="標楷體"/>
        <family val="4"/>
        <charset val="136"/>
      </rPr>
      <t>年至少辦理</t>
    </r>
    <r>
      <rPr>
        <sz val="12"/>
        <color indexed="8"/>
        <rFont val="Times New Roman"/>
        <family val="1"/>
      </rPr>
      <t>12</t>
    </r>
    <r>
      <rPr>
        <sz val="12"/>
        <color indexed="8"/>
        <rFont val="標楷體"/>
        <family val="4"/>
        <charset val="136"/>
      </rPr>
      <t>場召集公衛護理人員與關懷訪視員，及邀請專業督導及核心醫院代表參與之個案管理相關會議，討論重點應含括：</t>
    </r>
    <phoneticPr fontId="6" type="noConversion"/>
  </si>
  <si>
    <t>每月定期召開外部專家督導之個案管理及分級相關會議，並鼓勵所轄公衛護理人員、精神疾病及自殺通報個案關懷訪視員、心理衛生社工及督導參與會議，且訂出每月固定開會時間及會議討論重點項目。並應建立個案訪視紀錄稽核機制及落實執行【落實精神疾病防治與照護服務】</t>
    <phoneticPr fontId="6" type="noConversion"/>
  </si>
  <si>
    <t>件</t>
    <phoneticPr fontId="6" type="noConversion"/>
  </si>
  <si>
    <t>精神疾病合併自殺議題個案、精神疾病合併保護性議題(兒少保護、家庭暴力、性侵害事件個案(含在案中及曾經在案))個案件數</t>
    <phoneticPr fontId="6" type="noConversion"/>
  </si>
  <si>
    <t>離開矯正機構個案件數</t>
    <phoneticPr fontId="6" type="noConversion"/>
  </si>
  <si>
    <t>定有轉介社區支持或就業資源之轉介計畫，並設有成效評估指標</t>
    <phoneticPr fontId="6" type="noConversion"/>
  </si>
  <si>
    <t>訂有轉介社區支持或就業資源之轉介計畫，並設有成效評估指標</t>
    <phoneticPr fontId="6" type="noConversion"/>
  </si>
  <si>
    <t>社區精神疾病個案之年平均訪視次數及訂定多次訪視未遇個案追蹤機制</t>
    <phoneticPr fontId="6" type="noConversion"/>
  </si>
  <si>
    <t>佐證資料應檢附相關文件（含個案管理相關會議辦理日期等內容）</t>
    <phoneticPr fontId="6" type="noConversion"/>
  </si>
  <si>
    <t>佐證資料應檢附相關文件（含轉介計畫及成效評估指標等內容）</t>
    <phoneticPr fontId="6" type="noConversion"/>
  </si>
  <si>
    <t>精神追蹤照護個案自殺粗死亡率需相較前一年下降</t>
    <phoneticPr fontId="6" type="noConversion"/>
  </si>
  <si>
    <t>設有固定專線，並公佈專線號碼</t>
    <phoneticPr fontId="6" type="noConversion"/>
  </si>
  <si>
    <t>佐證資料應檢附相關文件（含專線電話及公佈專線處）。</t>
    <phoneticPr fontId="6" type="noConversion"/>
  </si>
  <si>
    <t>辦理場次（含網癮防治宣導場次）</t>
    <phoneticPr fontId="6" type="noConversion"/>
  </si>
  <si>
    <t>網癮防治宣導辦理場次</t>
    <phoneticPr fontId="6" type="noConversion"/>
  </si>
  <si>
    <t>佐證資料應檢附相關文件（含專線電話及網站）。</t>
    <phoneticPr fontId="6" type="noConversion"/>
  </si>
  <si>
    <t>設有提供酒癮及治療資源諮詢之固定專線</t>
    <phoneticPr fontId="6" type="noConversion"/>
  </si>
  <si>
    <t>轄內指定酒癮治療機構數</t>
  </si>
  <si>
    <t>轄內指定酒癮治療機構數</t>
    <phoneticPr fontId="6" type="noConversion"/>
  </si>
  <si>
    <t>轄內指定酒癮治療機構系統使用</t>
    <phoneticPr fontId="6" type="noConversion"/>
  </si>
  <si>
    <t>訪查轄內酒癮治療服務方案之治療機構</t>
    <phoneticPr fontId="6" type="noConversion"/>
  </si>
  <si>
    <t>有追蹤訪查建議事項改善情形</t>
  </si>
  <si>
    <t>衛生局辦理專業處遇人員之網癮防治教育訓練及針對跨科別或跨網絡處遇人員酒癮防治教育訓練辦理場次</t>
    <phoneticPr fontId="6" type="noConversion"/>
  </si>
  <si>
    <t>網癮防治教育訓練辦理場次</t>
    <phoneticPr fontId="6" type="noConversion"/>
  </si>
  <si>
    <t>佐證資料應檢附相關文件（含文宣、露出等內容）</t>
    <phoneticPr fontId="6" type="noConversion"/>
  </si>
  <si>
    <t>佐證資料應檢附相關文件（含社區支持服務方案等內容）</t>
    <phoneticPr fontId="6" type="noConversion"/>
  </si>
  <si>
    <r>
      <t>109</t>
    </r>
    <r>
      <rPr>
        <sz val="12"/>
        <color indexed="8"/>
        <rFont val="標楷體"/>
        <family val="4"/>
        <charset val="136"/>
      </rPr>
      <t>年至</t>
    </r>
    <r>
      <rPr>
        <sz val="12"/>
        <color indexed="8"/>
        <rFont val="Times New Roman"/>
        <family val="1"/>
      </rPr>
      <t>111</t>
    </r>
    <r>
      <rPr>
        <sz val="12"/>
        <color indexed="8"/>
        <rFont val="標楷體"/>
        <family val="4"/>
        <charset val="136"/>
      </rPr>
      <t>年度計畫經費核定</t>
    </r>
    <r>
      <rPr>
        <sz val="12"/>
        <color indexed="8"/>
        <rFont val="Times New Roman"/>
        <family val="1"/>
      </rPr>
      <t>/</t>
    </r>
    <r>
      <rPr>
        <sz val="12"/>
        <color indexed="8"/>
        <rFont val="標楷體"/>
        <family val="4"/>
        <charset val="136"/>
      </rPr>
      <t>編列及實際執行金額（元）</t>
    </r>
    <phoneticPr fontId="3" type="noConversion"/>
  </si>
  <si>
    <r>
      <t>109</t>
    </r>
    <r>
      <rPr>
        <sz val="12"/>
        <color indexed="8"/>
        <rFont val="標楷體"/>
        <family val="4"/>
        <charset val="136"/>
      </rPr>
      <t>年度</t>
    </r>
    <phoneticPr fontId="6" type="noConversion"/>
  </si>
  <si>
    <r>
      <t>110</t>
    </r>
    <r>
      <rPr>
        <sz val="12"/>
        <color indexed="8"/>
        <rFont val="標楷體"/>
        <family val="4"/>
        <charset val="136"/>
      </rPr>
      <t>年度</t>
    </r>
    <phoneticPr fontId="3" type="noConversion"/>
  </si>
  <si>
    <r>
      <t>111</t>
    </r>
    <r>
      <rPr>
        <sz val="12"/>
        <color indexed="8"/>
        <rFont val="標楷體"/>
        <family val="4"/>
        <charset val="136"/>
      </rPr>
      <t>年度</t>
    </r>
    <phoneticPr fontId="3" type="noConversion"/>
  </si>
  <si>
    <t>109-110</t>
    <phoneticPr fontId="3" type="noConversion"/>
  </si>
  <si>
    <t>跨科別或跨網絡處遇人員酒癮防治教育訓練辦理場次</t>
    <phoneticPr fontId="6" type="noConversion"/>
  </si>
  <si>
    <t>跨科別或跨網絡處遇人員酒癮防治教育訓練至少辦理場次</t>
    <phoneticPr fontId="6" type="noConversion"/>
  </si>
  <si>
    <r>
      <t>4.</t>
    </r>
    <r>
      <rPr>
        <sz val="12"/>
        <color indexed="8"/>
        <rFont val="標楷體"/>
        <family val="4"/>
        <charset val="136"/>
      </rPr>
      <t>人員別近</t>
    </r>
    <r>
      <rPr>
        <sz val="12"/>
        <color indexed="8"/>
        <rFont val="Times New Roman"/>
        <family val="1"/>
      </rPr>
      <t>3</t>
    </r>
    <r>
      <rPr>
        <sz val="12"/>
        <color indexed="8"/>
        <rFont val="標楷體"/>
        <family val="4"/>
        <charset val="136"/>
      </rPr>
      <t>年（</t>
    </r>
    <r>
      <rPr>
        <sz val="12"/>
        <color indexed="8"/>
        <rFont val="Times New Roman"/>
        <family val="1"/>
      </rPr>
      <t>109</t>
    </r>
    <r>
      <rPr>
        <sz val="12"/>
        <color indexed="8"/>
        <rFont val="標楷體"/>
        <family val="4"/>
        <charset val="136"/>
      </rPr>
      <t>年至</t>
    </r>
    <r>
      <rPr>
        <sz val="12"/>
        <color indexed="8"/>
        <rFont val="Times New Roman"/>
        <family val="1"/>
      </rPr>
      <t>111</t>
    </r>
    <r>
      <rPr>
        <sz val="12"/>
        <color indexed="8"/>
        <rFont val="標楷體"/>
        <family val="4"/>
        <charset val="136"/>
      </rPr>
      <t>年）工作年資統計表（單位：人）</t>
    </r>
    <phoneticPr fontId="3" type="noConversion"/>
  </si>
  <si>
    <r>
      <rPr>
        <sz val="12"/>
        <color indexed="8"/>
        <rFont val="標楷體"/>
        <family val="4"/>
        <charset val="136"/>
      </rPr>
      <t>註</t>
    </r>
    <r>
      <rPr>
        <sz val="12"/>
        <color indexed="8"/>
        <rFont val="Times New Roman"/>
        <family val="1"/>
      </rPr>
      <t>10</t>
    </r>
    <r>
      <rPr>
        <sz val="12"/>
        <color indexed="8"/>
        <rFont val="標楷體"/>
        <family val="4"/>
        <charset val="136"/>
      </rPr>
      <t>：在職總月份數：係指該員擔任該職位之總月份數，統計至</t>
    </r>
    <r>
      <rPr>
        <sz val="12"/>
        <color indexed="8"/>
        <rFont val="Times New Roman"/>
        <family val="1"/>
      </rPr>
      <t>111</t>
    </r>
    <r>
      <rPr>
        <sz val="12"/>
        <color indexed="8"/>
        <rFont val="標楷體"/>
        <family val="4"/>
        <charset val="136"/>
      </rPr>
      <t>年</t>
    </r>
    <r>
      <rPr>
        <sz val="12"/>
        <color indexed="8"/>
        <rFont val="Times New Roman"/>
        <family val="1"/>
      </rPr>
      <t>1</t>
    </r>
    <r>
      <rPr>
        <sz val="12"/>
        <color indexed="8"/>
        <rFont val="標楷體"/>
        <family val="4"/>
        <charset val="136"/>
      </rPr>
      <t>月底。</t>
    </r>
    <phoneticPr fontId="3" type="noConversion"/>
  </si>
  <si>
    <r>
      <t>111</t>
    </r>
    <r>
      <rPr>
        <sz val="12"/>
        <rFont val="標楷體"/>
        <family val="4"/>
        <charset val="136"/>
      </rPr>
      <t>年</t>
    </r>
  </si>
  <si>
    <r>
      <rPr>
        <sz val="12"/>
        <color indexed="8"/>
        <rFont val="標楷體"/>
        <family val="4"/>
        <charset val="136"/>
      </rPr>
      <t>請選擇</t>
    </r>
    <phoneticPr fontId="3" type="noConversion"/>
  </si>
  <si>
    <r>
      <rPr>
        <sz val="12"/>
        <color indexed="8"/>
        <rFont val="標楷體"/>
        <family val="4"/>
        <charset val="136"/>
      </rPr>
      <t>精神疾病社區關懷訪視員</t>
    </r>
  </si>
  <si>
    <r>
      <rPr>
        <sz val="12"/>
        <color indexed="8"/>
        <rFont val="標楷體"/>
        <family val="4"/>
        <charset val="136"/>
      </rPr>
      <t>自殺通報個案關懷訪視員</t>
    </r>
  </si>
  <si>
    <r>
      <rPr>
        <sz val="12"/>
        <color indexed="8"/>
        <rFont val="標楷體"/>
        <family val="4"/>
        <charset val="136"/>
      </rPr>
      <t>小計</t>
    </r>
    <phoneticPr fontId="3" type="noConversion"/>
  </si>
  <si>
    <r>
      <rPr>
        <sz val="12"/>
        <color indexed="8"/>
        <rFont val="標楷體"/>
        <family val="4"/>
        <charset val="136"/>
      </rPr>
      <t>補助人力上限</t>
    </r>
    <phoneticPr fontId="3" type="noConversion"/>
  </si>
  <si>
    <r>
      <rPr>
        <sz val="12"/>
        <color indexed="10"/>
        <rFont val="標楷體"/>
        <family val="4"/>
        <charset val="136"/>
      </rPr>
      <t>行政</t>
    </r>
    <phoneticPr fontId="3" type="noConversion"/>
  </si>
  <si>
    <r>
      <rPr>
        <sz val="12"/>
        <color indexed="8"/>
        <rFont val="標楷體"/>
        <family val="4"/>
        <charset val="136"/>
      </rPr>
      <t>地方應編列人力</t>
    </r>
    <phoneticPr fontId="3" type="noConversion"/>
  </si>
  <si>
    <r>
      <rPr>
        <sz val="12"/>
        <color indexed="8"/>
        <rFont val="標楷體"/>
        <family val="4"/>
        <charset val="136"/>
      </rPr>
      <t>精神疾病及自殺通報個案關懷訪視員之員額數</t>
    </r>
    <phoneticPr fontId="3" type="noConversion"/>
  </si>
  <si>
    <r>
      <rPr>
        <sz val="12"/>
        <color indexed="8"/>
        <rFont val="標楷體"/>
        <family val="4"/>
        <charset val="136"/>
      </rPr>
      <t>心衛中心布建試辦處</t>
    </r>
    <phoneticPr fontId="3" type="noConversion"/>
  </si>
  <si>
    <r>
      <rPr>
        <sz val="12"/>
        <color indexed="8"/>
        <rFont val="標楷體"/>
        <family val="4"/>
        <charset val="136"/>
      </rPr>
      <t>自殺個案管理會議稽核比率</t>
    </r>
    <phoneticPr fontId="3" type="noConversion"/>
  </si>
  <si>
    <r>
      <rPr>
        <sz val="12"/>
        <color indexed="8"/>
        <rFont val="標楷體"/>
        <family val="4"/>
        <charset val="136"/>
      </rPr>
      <t>轄內其他人員教育訓練場次</t>
    </r>
    <phoneticPr fontId="3" type="noConversion"/>
  </si>
  <si>
    <r>
      <rPr>
        <sz val="12"/>
        <color indexed="8"/>
        <rFont val="標楷體"/>
        <family val="4"/>
        <charset val="136"/>
      </rPr>
      <t>精神個案管理會議稽核比率</t>
    </r>
    <phoneticPr fontId="3" type="noConversion"/>
  </si>
  <si>
    <r>
      <rPr>
        <sz val="12"/>
        <color indexed="8"/>
        <rFont val="標楷體"/>
        <family val="4"/>
        <charset val="136"/>
      </rPr>
      <t>酒癮、網癮教育訓練</t>
    </r>
    <phoneticPr fontId="3" type="noConversion"/>
  </si>
  <si>
    <r>
      <rPr>
        <sz val="12"/>
        <color indexed="8"/>
        <rFont val="標楷體"/>
        <family val="4"/>
        <charset val="136"/>
      </rPr>
      <t>跨科別酒癮教育訓練</t>
    </r>
    <phoneticPr fontId="3" type="noConversion"/>
  </si>
  <si>
    <r>
      <rPr>
        <sz val="12"/>
        <color indexed="8"/>
        <rFont val="標楷體"/>
        <family val="4"/>
        <charset val="136"/>
      </rPr>
      <t>補助比率</t>
    </r>
    <phoneticPr fontId="3" type="noConversion"/>
  </si>
  <si>
    <r>
      <rPr>
        <sz val="12"/>
        <color indexed="8"/>
        <rFont val="標楷體"/>
        <family val="4"/>
        <charset val="136"/>
      </rPr>
      <t>新北市</t>
    </r>
  </si>
  <si>
    <r>
      <rPr>
        <sz val="12"/>
        <color indexed="8"/>
        <rFont val="標楷體"/>
        <family val="4"/>
        <charset val="136"/>
      </rPr>
      <t>桃園市</t>
    </r>
  </si>
  <si>
    <r>
      <rPr>
        <sz val="12"/>
        <color indexed="8"/>
        <rFont val="標楷體"/>
        <family val="4"/>
        <charset val="136"/>
      </rPr>
      <t>臺中市</t>
    </r>
  </si>
  <si>
    <r>
      <rPr>
        <sz val="12"/>
        <color indexed="8"/>
        <rFont val="標楷體"/>
        <family val="4"/>
        <charset val="136"/>
      </rPr>
      <t>臺南市</t>
    </r>
  </si>
  <si>
    <r>
      <rPr>
        <sz val="12"/>
        <color indexed="8"/>
        <rFont val="標楷體"/>
        <family val="4"/>
        <charset val="136"/>
      </rPr>
      <t>高雄市</t>
    </r>
  </si>
  <si>
    <r>
      <rPr>
        <sz val="12"/>
        <color indexed="8"/>
        <rFont val="標楷體"/>
        <family val="4"/>
        <charset val="136"/>
      </rPr>
      <t>宜蘭縣</t>
    </r>
  </si>
  <si>
    <r>
      <rPr>
        <sz val="12"/>
        <color indexed="8"/>
        <rFont val="標楷體"/>
        <family val="4"/>
        <charset val="136"/>
      </rPr>
      <t>新竹縣</t>
    </r>
  </si>
  <si>
    <r>
      <rPr>
        <sz val="12"/>
        <color indexed="8"/>
        <rFont val="標楷體"/>
        <family val="4"/>
        <charset val="136"/>
      </rPr>
      <t>苗栗縣</t>
    </r>
  </si>
  <si>
    <r>
      <rPr>
        <sz val="12"/>
        <color indexed="8"/>
        <rFont val="標楷體"/>
        <family val="4"/>
        <charset val="136"/>
      </rPr>
      <t>彰化縣</t>
    </r>
  </si>
  <si>
    <r>
      <rPr>
        <sz val="12"/>
        <color indexed="8"/>
        <rFont val="標楷體"/>
        <family val="4"/>
        <charset val="136"/>
      </rPr>
      <t>南投縣</t>
    </r>
  </si>
  <si>
    <r>
      <rPr>
        <sz val="12"/>
        <color indexed="8"/>
        <rFont val="標楷體"/>
        <family val="4"/>
        <charset val="136"/>
      </rPr>
      <t>雲林縣</t>
    </r>
  </si>
  <si>
    <r>
      <rPr>
        <sz val="12"/>
        <color indexed="8"/>
        <rFont val="標楷體"/>
        <family val="4"/>
        <charset val="136"/>
      </rPr>
      <t>嘉義縣</t>
    </r>
  </si>
  <si>
    <r>
      <rPr>
        <sz val="12"/>
        <color indexed="8"/>
        <rFont val="標楷體"/>
        <family val="4"/>
        <charset val="136"/>
      </rPr>
      <t>屏東縣</t>
    </r>
  </si>
  <si>
    <r>
      <rPr>
        <sz val="12"/>
        <color indexed="8"/>
        <rFont val="標楷體"/>
        <family val="4"/>
        <charset val="136"/>
      </rPr>
      <t>臺東縣</t>
    </r>
  </si>
  <si>
    <r>
      <rPr>
        <sz val="12"/>
        <color indexed="8"/>
        <rFont val="標楷體"/>
        <family val="4"/>
        <charset val="136"/>
      </rPr>
      <t>花蓮縣</t>
    </r>
  </si>
  <si>
    <r>
      <rPr>
        <sz val="12"/>
        <color indexed="8"/>
        <rFont val="標楷體"/>
        <family val="4"/>
        <charset val="136"/>
      </rPr>
      <t>澎湖縣</t>
    </r>
  </si>
  <si>
    <r>
      <rPr>
        <sz val="12"/>
        <color indexed="8"/>
        <rFont val="標楷體"/>
        <family val="4"/>
        <charset val="136"/>
      </rPr>
      <t>基隆市</t>
    </r>
  </si>
  <si>
    <r>
      <rPr>
        <sz val="12"/>
        <color indexed="8"/>
        <rFont val="標楷體"/>
        <family val="4"/>
        <charset val="136"/>
      </rPr>
      <t>新竹市</t>
    </r>
  </si>
  <si>
    <r>
      <rPr>
        <sz val="12"/>
        <color indexed="8"/>
        <rFont val="標楷體"/>
        <family val="4"/>
        <charset val="136"/>
      </rPr>
      <t>嘉義市</t>
    </r>
  </si>
  <si>
    <r>
      <rPr>
        <sz val="12"/>
        <color indexed="8"/>
        <rFont val="標楷體"/>
        <family val="4"/>
        <charset val="136"/>
      </rPr>
      <t>金門縣</t>
    </r>
  </si>
  <si>
    <r>
      <rPr>
        <sz val="12"/>
        <color indexed="8"/>
        <rFont val="標楷體"/>
        <family val="4"/>
        <charset val="136"/>
      </rPr>
      <t>連江縣</t>
    </r>
  </si>
  <si>
    <r>
      <rPr>
        <sz val="12"/>
        <color indexed="8"/>
        <rFont val="標楷體"/>
        <family val="4"/>
        <charset val="136"/>
      </rPr>
      <t>臺北市</t>
    </r>
    <phoneticPr fontId="3" type="noConversion"/>
  </si>
  <si>
    <r>
      <rPr>
        <sz val="12"/>
        <color indexed="8"/>
        <rFont val="標楷體"/>
        <family val="4"/>
        <charset val="136"/>
      </rPr>
      <t>局內聘用</t>
    </r>
    <phoneticPr fontId="3" type="noConversion"/>
  </si>
  <si>
    <r>
      <rPr>
        <sz val="12"/>
        <color indexed="8"/>
        <rFont val="標楷體"/>
        <family val="4"/>
        <charset val="136"/>
      </rPr>
      <t>是</t>
    </r>
    <phoneticPr fontId="3" type="noConversion"/>
  </si>
  <si>
    <r>
      <rPr>
        <sz val="12"/>
        <color indexed="8"/>
        <rFont val="標楷體"/>
        <family val="4"/>
        <charset val="136"/>
      </rPr>
      <t>有</t>
    </r>
    <phoneticPr fontId="3" type="noConversion"/>
  </si>
  <si>
    <r>
      <rPr>
        <sz val="12"/>
        <color indexed="8"/>
        <rFont val="標楷體"/>
        <family val="4"/>
        <charset val="136"/>
      </rPr>
      <t>委託辦理</t>
    </r>
    <phoneticPr fontId="3" type="noConversion"/>
  </si>
  <si>
    <r>
      <rPr>
        <sz val="12"/>
        <color indexed="8"/>
        <rFont val="標楷體"/>
        <family val="4"/>
        <charset val="136"/>
      </rPr>
      <t>否</t>
    </r>
    <phoneticPr fontId="3" type="noConversion"/>
  </si>
  <si>
    <r>
      <rPr>
        <sz val="12"/>
        <color indexed="8"/>
        <rFont val="標楷體"/>
        <family val="4"/>
        <charset val="136"/>
      </rPr>
      <t>無</t>
    </r>
    <phoneticPr fontId="3" type="noConversion"/>
  </si>
  <si>
    <r>
      <t>109</t>
    </r>
    <r>
      <rPr>
        <sz val="12"/>
        <color indexed="8"/>
        <rFont val="標楷體"/>
        <family val="4"/>
        <charset val="136"/>
      </rPr>
      <t>年：至少</t>
    </r>
    <r>
      <rPr>
        <sz val="12"/>
        <color indexed="8"/>
        <rFont val="Times New Roman"/>
        <family val="1"/>
      </rPr>
      <t>1</t>
    </r>
    <r>
      <rPr>
        <sz val="12"/>
        <color indexed="8"/>
        <rFont val="標楷體"/>
        <family val="4"/>
        <charset val="136"/>
      </rPr>
      <t xml:space="preserve">處
</t>
    </r>
    <r>
      <rPr>
        <sz val="12"/>
        <color indexed="8"/>
        <rFont val="Times New Roman"/>
        <family val="1"/>
      </rPr>
      <t>110</t>
    </r>
    <r>
      <rPr>
        <sz val="12"/>
        <color indexed="8"/>
        <rFont val="標楷體"/>
        <family val="4"/>
        <charset val="136"/>
      </rPr>
      <t>年：至少累計</t>
    </r>
    <r>
      <rPr>
        <sz val="12"/>
        <color indexed="8"/>
        <rFont val="Times New Roman"/>
        <family val="1"/>
      </rPr>
      <t>1-2</t>
    </r>
    <r>
      <rPr>
        <sz val="12"/>
        <color indexed="8"/>
        <rFont val="標楷體"/>
        <family val="4"/>
        <charset val="136"/>
      </rPr>
      <t>處</t>
    </r>
    <phoneticPr fontId="6" type="noConversion"/>
  </si>
  <si>
    <r>
      <t>109</t>
    </r>
    <r>
      <rPr>
        <sz val="12"/>
        <color indexed="8"/>
        <rFont val="標楷體"/>
        <family val="4"/>
        <charset val="136"/>
      </rPr>
      <t>年：至少</t>
    </r>
    <r>
      <rPr>
        <sz val="12"/>
        <color indexed="8"/>
        <rFont val="Times New Roman"/>
        <family val="1"/>
      </rPr>
      <t>2</t>
    </r>
    <r>
      <rPr>
        <sz val="12"/>
        <color indexed="8"/>
        <rFont val="標楷體"/>
        <family val="4"/>
        <charset val="136"/>
      </rPr>
      <t xml:space="preserve">處
</t>
    </r>
    <r>
      <rPr>
        <sz val="12"/>
        <color indexed="8"/>
        <rFont val="Times New Roman"/>
        <family val="1"/>
      </rPr>
      <t>110</t>
    </r>
    <r>
      <rPr>
        <sz val="12"/>
        <color indexed="8"/>
        <rFont val="標楷體"/>
        <family val="4"/>
        <charset val="136"/>
      </rPr>
      <t>年：至少累計</t>
    </r>
    <r>
      <rPr>
        <sz val="12"/>
        <color indexed="8"/>
        <rFont val="Times New Roman"/>
        <family val="1"/>
      </rPr>
      <t>2-3</t>
    </r>
    <r>
      <rPr>
        <sz val="12"/>
        <color indexed="8"/>
        <rFont val="標楷體"/>
        <family val="4"/>
        <charset val="136"/>
      </rPr>
      <t>處</t>
    </r>
    <phoneticPr fontId="6" type="noConversion"/>
  </si>
  <si>
    <r>
      <rPr>
        <sz val="12"/>
        <color indexed="8"/>
        <rFont val="標楷體"/>
        <family val="4"/>
        <charset val="136"/>
      </rPr>
      <t>個案管理及分級相關會議</t>
    </r>
    <r>
      <rPr>
        <sz val="12"/>
        <color indexed="8"/>
        <rFont val="Times New Roman"/>
        <family val="1"/>
      </rPr>
      <t>1</t>
    </r>
    <r>
      <rPr>
        <sz val="12"/>
        <color indexed="8"/>
        <rFont val="標楷體"/>
        <family val="4"/>
        <charset val="136"/>
      </rPr>
      <t>年至少辦理</t>
    </r>
    <r>
      <rPr>
        <sz val="12"/>
        <color indexed="8"/>
        <rFont val="Times New Roman"/>
        <family val="1"/>
      </rPr>
      <t>12</t>
    </r>
    <r>
      <rPr>
        <sz val="12"/>
        <color indexed="8"/>
        <rFont val="標楷體"/>
        <family val="4"/>
        <charset val="136"/>
      </rPr>
      <t>場，討論重點應含括：</t>
    </r>
    <phoneticPr fontId="6" type="noConversion"/>
  </si>
  <si>
    <r>
      <t>(2)</t>
    </r>
    <r>
      <rPr>
        <sz val="12"/>
        <color indexed="8"/>
        <rFont val="標楷體"/>
        <family val="4"/>
        <charset val="136"/>
      </rPr>
      <t>家中主要照顧者</t>
    </r>
    <r>
      <rPr>
        <sz val="12"/>
        <color indexed="8"/>
        <rFont val="Times New Roman"/>
        <family val="1"/>
      </rPr>
      <t xml:space="preserve"> 6 5 </t>
    </r>
    <r>
      <rPr>
        <sz val="12"/>
        <color indexed="8"/>
        <rFont val="標楷體"/>
        <family val="4"/>
        <charset val="136"/>
      </rPr>
      <t>歲以上、</t>
    </r>
    <r>
      <rPr>
        <sz val="12"/>
        <color indexed="8"/>
        <rFont val="Times New Roman"/>
        <family val="1"/>
      </rPr>
      <t xml:space="preserve"> 2 </t>
    </r>
    <r>
      <rPr>
        <sz val="12"/>
        <color indexed="8"/>
        <rFont val="標楷體"/>
        <family val="4"/>
        <charset val="136"/>
      </rPr>
      <t>位以上精神病人之處置</t>
    </r>
    <r>
      <rPr>
        <sz val="12"/>
        <color indexed="10"/>
        <rFont val="Times New Roman"/>
        <family val="1"/>
      </rPr>
      <t>(</t>
    </r>
    <r>
      <rPr>
        <sz val="12"/>
        <color indexed="10"/>
        <rFont val="標楷體"/>
        <family val="4"/>
        <charset val="136"/>
      </rPr>
      <t>僅</t>
    </r>
    <r>
      <rPr>
        <sz val="12"/>
        <color indexed="10"/>
        <rFont val="Times New Roman"/>
        <family val="1"/>
      </rPr>
      <t>109</t>
    </r>
    <r>
      <rPr>
        <sz val="12"/>
        <color indexed="10"/>
        <rFont val="標楷體"/>
        <family val="4"/>
        <charset val="136"/>
      </rPr>
      <t>年度</t>
    </r>
    <r>
      <rPr>
        <sz val="12"/>
        <color indexed="10"/>
        <rFont val="Times New Roman"/>
        <family val="1"/>
      </rPr>
      <t>)</t>
    </r>
    <phoneticPr fontId="6" type="noConversion"/>
  </si>
  <si>
    <r>
      <t>(2)</t>
    </r>
    <r>
      <rPr>
        <sz val="12"/>
        <color indexed="8"/>
        <rFont val="標楷體"/>
        <family val="4"/>
        <charset val="136"/>
      </rPr>
      <t>家中主要照顧者</t>
    </r>
    <r>
      <rPr>
        <sz val="12"/>
        <color indexed="8"/>
        <rFont val="Times New Roman"/>
        <family val="1"/>
      </rPr>
      <t xml:space="preserve"> 6 5 </t>
    </r>
    <r>
      <rPr>
        <sz val="12"/>
        <color indexed="8"/>
        <rFont val="標楷體"/>
        <family val="4"/>
        <charset val="136"/>
      </rPr>
      <t>歲以上、</t>
    </r>
    <r>
      <rPr>
        <sz val="12"/>
        <color indexed="8"/>
        <rFont val="Times New Roman"/>
        <family val="1"/>
      </rPr>
      <t xml:space="preserve"> 2 </t>
    </r>
    <r>
      <rPr>
        <sz val="12"/>
        <color indexed="8"/>
        <rFont val="標楷體"/>
        <family val="4"/>
        <charset val="136"/>
      </rPr>
      <t>位以上精神病人、</t>
    </r>
    <r>
      <rPr>
        <sz val="12"/>
        <color indexed="8"/>
        <rFont val="Times New Roman"/>
        <family val="1"/>
      </rPr>
      <t xml:space="preserve"> 3 </t>
    </r>
    <r>
      <rPr>
        <sz val="12"/>
        <color indexed="8"/>
        <rFont val="標楷體"/>
        <family val="4"/>
        <charset val="136"/>
      </rPr>
      <t>個月內超過</t>
    </r>
    <r>
      <rPr>
        <sz val="12"/>
        <color indexed="8"/>
        <rFont val="Times New Roman"/>
        <family val="1"/>
      </rPr>
      <t xml:space="preserve"> 2 </t>
    </r>
    <r>
      <rPr>
        <sz val="12"/>
        <color indexed="8"/>
        <rFont val="標楷體"/>
        <family val="4"/>
        <charset val="136"/>
      </rPr>
      <t>次以上護送就醫個案之處置</t>
    </r>
    <r>
      <rPr>
        <sz val="12"/>
        <color indexed="10"/>
        <rFont val="Times New Roman"/>
        <family val="1"/>
      </rPr>
      <t>(</t>
    </r>
    <r>
      <rPr>
        <sz val="12"/>
        <color indexed="10"/>
        <rFont val="標楷體"/>
        <family val="4"/>
        <charset val="136"/>
      </rPr>
      <t>僅</t>
    </r>
    <r>
      <rPr>
        <sz val="12"/>
        <color indexed="10"/>
        <rFont val="Times New Roman"/>
        <family val="1"/>
      </rPr>
      <t>110</t>
    </r>
    <r>
      <rPr>
        <sz val="12"/>
        <color indexed="10"/>
        <rFont val="標楷體"/>
        <family val="4"/>
        <charset val="136"/>
      </rPr>
      <t>年度</t>
    </r>
    <r>
      <rPr>
        <sz val="12"/>
        <color indexed="10"/>
        <rFont val="Times New Roman"/>
        <family val="1"/>
      </rPr>
      <t>)</t>
    </r>
    <phoneticPr fontId="6" type="noConversion"/>
  </si>
  <si>
    <r>
      <t>(4)</t>
    </r>
    <r>
      <rPr>
        <sz val="12"/>
        <color indexed="8"/>
        <rFont val="標楷體"/>
        <family val="4"/>
        <charset val="136"/>
      </rPr>
      <t>精神疾病合併自殺議題個案、精神疾病合併保護性議題</t>
    </r>
    <r>
      <rPr>
        <sz val="12"/>
        <color indexed="8"/>
        <rFont val="Times New Roman"/>
        <family val="1"/>
      </rPr>
      <t>(</t>
    </r>
    <r>
      <rPr>
        <sz val="12"/>
        <color indexed="8"/>
        <rFont val="標楷體"/>
        <family val="4"/>
        <charset val="136"/>
      </rPr>
      <t>兒少保護、家庭暴力、性侵害事件個案</t>
    </r>
    <r>
      <rPr>
        <sz val="12"/>
        <color indexed="8"/>
        <rFont val="Times New Roman"/>
        <family val="1"/>
      </rPr>
      <t>(</t>
    </r>
    <r>
      <rPr>
        <sz val="12"/>
        <color indexed="8"/>
        <rFont val="標楷體"/>
        <family val="4"/>
        <charset val="136"/>
      </rPr>
      <t>含在案中及曾經在案</t>
    </r>
    <r>
      <rPr>
        <sz val="12"/>
        <color indexed="8"/>
        <rFont val="Times New Roman"/>
        <family val="1"/>
      </rPr>
      <t>))</t>
    </r>
    <r>
      <rPr>
        <sz val="12"/>
        <color indexed="8"/>
        <rFont val="標楷體"/>
        <family val="4"/>
        <charset val="136"/>
      </rPr>
      <t>個案之處置</t>
    </r>
    <r>
      <rPr>
        <sz val="12"/>
        <color indexed="10"/>
        <rFont val="Times New Roman"/>
        <family val="1"/>
      </rPr>
      <t>(</t>
    </r>
    <r>
      <rPr>
        <sz val="12"/>
        <color indexed="10"/>
        <rFont val="標楷體"/>
        <family val="4"/>
        <charset val="136"/>
      </rPr>
      <t>僅</t>
    </r>
    <r>
      <rPr>
        <sz val="12"/>
        <color indexed="10"/>
        <rFont val="Times New Roman"/>
        <family val="1"/>
      </rPr>
      <t>109</t>
    </r>
    <r>
      <rPr>
        <sz val="12"/>
        <color indexed="10"/>
        <rFont val="標楷體"/>
        <family val="4"/>
        <charset val="136"/>
      </rPr>
      <t>年度</t>
    </r>
    <r>
      <rPr>
        <sz val="12"/>
        <color indexed="10"/>
        <rFont val="Times New Roman"/>
        <family val="1"/>
      </rPr>
      <t>)</t>
    </r>
    <phoneticPr fontId="6" type="noConversion"/>
  </si>
  <si>
    <r>
      <t>(5)</t>
    </r>
    <r>
      <rPr>
        <sz val="12"/>
        <color indexed="8"/>
        <rFont val="標楷體"/>
        <family val="4"/>
        <charset val="136"/>
      </rPr>
      <t>拒絕接受服務之第</t>
    </r>
    <r>
      <rPr>
        <sz val="12"/>
        <color indexed="8"/>
        <rFont val="Times New Roman"/>
        <family val="1"/>
      </rPr>
      <t>1</t>
    </r>
    <r>
      <rPr>
        <sz val="12"/>
        <color indexed="8"/>
        <rFont val="標楷體"/>
        <family val="4"/>
        <charset val="136"/>
      </rPr>
      <t>級與第</t>
    </r>
    <r>
      <rPr>
        <sz val="12"/>
        <color indexed="8"/>
        <rFont val="Times New Roman"/>
        <family val="1"/>
      </rPr>
      <t>2</t>
    </r>
    <r>
      <rPr>
        <sz val="12"/>
        <color indexed="8"/>
        <rFont val="標楷體"/>
        <family val="4"/>
        <charset val="136"/>
      </rPr>
      <t>級個案</t>
    </r>
    <phoneticPr fontId="6" type="noConversion"/>
  </si>
  <si>
    <r>
      <t>(6)</t>
    </r>
    <r>
      <rPr>
        <sz val="12"/>
        <color indexed="8"/>
        <rFont val="標楷體"/>
        <family val="4"/>
        <charset val="136"/>
      </rPr>
      <t>離開矯正機構個案</t>
    </r>
    <r>
      <rPr>
        <sz val="12"/>
        <color indexed="10"/>
        <rFont val="Times New Roman"/>
        <family val="1"/>
      </rPr>
      <t>(</t>
    </r>
    <r>
      <rPr>
        <sz val="12"/>
        <color indexed="10"/>
        <rFont val="標楷體"/>
        <family val="4"/>
        <charset val="136"/>
      </rPr>
      <t>僅</t>
    </r>
    <r>
      <rPr>
        <sz val="12"/>
        <color indexed="10"/>
        <rFont val="Times New Roman"/>
        <family val="1"/>
      </rPr>
      <t>110</t>
    </r>
    <r>
      <rPr>
        <sz val="12"/>
        <color indexed="10"/>
        <rFont val="標楷體"/>
        <family val="4"/>
        <charset val="136"/>
      </rPr>
      <t>年度</t>
    </r>
    <r>
      <rPr>
        <sz val="12"/>
        <color indexed="10"/>
        <rFont val="Times New Roman"/>
        <family val="1"/>
      </rPr>
      <t>)</t>
    </r>
    <phoneticPr fontId="6" type="noConversion"/>
  </si>
  <si>
    <r>
      <rPr>
        <sz val="12"/>
        <color indexed="10"/>
        <rFont val="標楷體"/>
        <family val="4"/>
        <charset val="136"/>
      </rPr>
      <t>家中主要照顧者</t>
    </r>
    <r>
      <rPr>
        <sz val="12"/>
        <color indexed="10"/>
        <rFont val="Times New Roman"/>
        <family val="1"/>
      </rPr>
      <t xml:space="preserve"> 6 5 </t>
    </r>
    <r>
      <rPr>
        <sz val="12"/>
        <color indexed="10"/>
        <rFont val="標楷體"/>
        <family val="4"/>
        <charset val="136"/>
      </rPr>
      <t>歲以上、</t>
    </r>
    <r>
      <rPr>
        <sz val="12"/>
        <color indexed="10"/>
        <rFont val="Times New Roman"/>
        <family val="1"/>
      </rPr>
      <t xml:space="preserve"> 2 </t>
    </r>
    <r>
      <rPr>
        <sz val="12"/>
        <color indexed="10"/>
        <rFont val="標楷體"/>
        <family val="4"/>
        <charset val="136"/>
      </rPr>
      <t>位以上精神病人之處理個案件數</t>
    </r>
    <phoneticPr fontId="6" type="noConversion"/>
  </si>
  <si>
    <r>
      <rPr>
        <sz val="12"/>
        <color indexed="10"/>
        <rFont val="標楷體"/>
        <family val="4"/>
        <charset val="136"/>
      </rPr>
      <t>家中主要照顧者</t>
    </r>
    <r>
      <rPr>
        <sz val="12"/>
        <color indexed="10"/>
        <rFont val="Times New Roman"/>
        <family val="1"/>
      </rPr>
      <t xml:space="preserve"> 6 5 </t>
    </r>
    <r>
      <rPr>
        <sz val="12"/>
        <color indexed="10"/>
        <rFont val="標楷體"/>
        <family val="4"/>
        <charset val="136"/>
      </rPr>
      <t>歲以上、</t>
    </r>
    <r>
      <rPr>
        <sz val="12"/>
        <color indexed="10"/>
        <rFont val="Times New Roman"/>
        <family val="1"/>
      </rPr>
      <t xml:space="preserve"> 2 </t>
    </r>
    <r>
      <rPr>
        <sz val="12"/>
        <color indexed="10"/>
        <rFont val="標楷體"/>
        <family val="4"/>
        <charset val="136"/>
      </rPr>
      <t>位以上精神病人、</t>
    </r>
    <r>
      <rPr>
        <sz val="12"/>
        <color indexed="10"/>
        <rFont val="Times New Roman"/>
        <family val="1"/>
      </rPr>
      <t xml:space="preserve"> 3 </t>
    </r>
    <r>
      <rPr>
        <sz val="12"/>
        <color indexed="10"/>
        <rFont val="標楷體"/>
        <family val="4"/>
        <charset val="136"/>
      </rPr>
      <t>個月內超過</t>
    </r>
    <r>
      <rPr>
        <sz val="12"/>
        <color indexed="10"/>
        <rFont val="Times New Roman"/>
        <family val="1"/>
      </rPr>
      <t xml:space="preserve"> 2 </t>
    </r>
    <r>
      <rPr>
        <sz val="12"/>
        <color indexed="10"/>
        <rFont val="標楷體"/>
        <family val="4"/>
        <charset val="136"/>
      </rPr>
      <t>次以上護送就醫個案之處理個案件數</t>
    </r>
    <phoneticPr fontId="6" type="noConversion"/>
  </si>
  <si>
    <r>
      <t>(1)15%</t>
    </r>
    <r>
      <rPr>
        <sz val="12"/>
        <color indexed="8"/>
        <rFont val="標楷體"/>
        <family val="4"/>
        <charset val="136"/>
      </rPr>
      <t>（每季訪視次數小於</t>
    </r>
    <r>
      <rPr>
        <sz val="12"/>
        <color indexed="8"/>
        <rFont val="Times New Roman"/>
        <family val="1"/>
      </rPr>
      <t>4,000</t>
    </r>
    <r>
      <rPr>
        <sz val="12"/>
        <color indexed="8"/>
        <rFont val="標楷體"/>
        <family val="4"/>
        <charset val="136"/>
      </rPr>
      <t>人次）：連江縣、金門縣、澎湖縣、新竹市、嘉義市、臺東縣、花蓮縣、基隆市</t>
    </r>
    <phoneticPr fontId="6" type="noConversion"/>
  </si>
  <si>
    <r>
      <t>(2)10%</t>
    </r>
    <r>
      <rPr>
        <sz val="12"/>
        <color indexed="8"/>
        <rFont val="標楷體"/>
        <family val="4"/>
        <charset val="136"/>
      </rPr>
      <t>（每季訪視次數介於</t>
    </r>
    <r>
      <rPr>
        <sz val="12"/>
        <color indexed="8"/>
        <rFont val="Times New Roman"/>
        <family val="1"/>
      </rPr>
      <t>4,000-7,000</t>
    </r>
    <r>
      <rPr>
        <sz val="12"/>
        <color indexed="8"/>
        <rFont val="標楷體"/>
        <family val="4"/>
        <charset val="136"/>
      </rPr>
      <t>人次）：新竹縣、苗栗縣、宜蘭縣、嘉義縣、南投縣、雲林縣</t>
    </r>
    <phoneticPr fontId="6" type="noConversion"/>
  </si>
  <si>
    <r>
      <t>(3)6%</t>
    </r>
    <r>
      <rPr>
        <sz val="12"/>
        <color indexed="8"/>
        <rFont val="標楷體"/>
        <family val="4"/>
        <charset val="136"/>
      </rPr>
      <t>（每季訪視次數介於</t>
    </r>
    <r>
      <rPr>
        <sz val="12"/>
        <color indexed="8"/>
        <rFont val="Times New Roman"/>
        <family val="1"/>
      </rPr>
      <t>7,000-10,000</t>
    </r>
    <r>
      <rPr>
        <sz val="12"/>
        <color indexed="8"/>
        <rFont val="標楷體"/>
        <family val="4"/>
        <charset val="136"/>
      </rPr>
      <t>人次）：彰化縣、屏東縣</t>
    </r>
    <phoneticPr fontId="6" type="noConversion"/>
  </si>
  <si>
    <r>
      <t>(4)4%</t>
    </r>
    <r>
      <rPr>
        <sz val="12"/>
        <color indexed="8"/>
        <rFont val="標楷體"/>
        <family val="4"/>
        <charset val="136"/>
      </rPr>
      <t>（每季訪視次數大於</t>
    </r>
    <r>
      <rPr>
        <sz val="12"/>
        <color indexed="8"/>
        <rFont val="Times New Roman"/>
        <family val="1"/>
      </rPr>
      <t>10,000-30,000</t>
    </r>
    <r>
      <rPr>
        <sz val="12"/>
        <color indexed="8"/>
        <rFont val="標楷體"/>
        <family val="4"/>
        <charset val="136"/>
      </rPr>
      <t>人次）：臺北市、桃園市、臺南市、臺中市、高雄市、新北市</t>
    </r>
    <phoneticPr fontId="6" type="noConversion"/>
  </si>
  <si>
    <r>
      <rPr>
        <sz val="12"/>
        <color indexed="8"/>
        <rFont val="標楷體"/>
        <family val="4"/>
        <charset val="136"/>
      </rPr>
      <t>轄區內醫療機構針對出院病人，於出院後</t>
    </r>
    <r>
      <rPr>
        <sz val="12"/>
        <color indexed="8"/>
        <rFont val="Times New Roman"/>
        <family val="1"/>
      </rPr>
      <t>2</t>
    </r>
    <r>
      <rPr>
        <sz val="12"/>
        <color indexed="8"/>
        <rFont val="標楷體"/>
        <family val="4"/>
        <charset val="136"/>
      </rPr>
      <t>星期內完成出院準備計畫上傳精照系統比率</t>
    </r>
    <r>
      <rPr>
        <sz val="12"/>
        <color indexed="8"/>
        <rFont val="Times New Roman"/>
        <family val="1"/>
      </rPr>
      <t>(</t>
    </r>
    <r>
      <rPr>
        <sz val="12"/>
        <color indexed="8"/>
        <rFont val="標楷體"/>
        <family val="4"/>
        <charset val="136"/>
      </rPr>
      <t>含強制住院出院</t>
    </r>
    <r>
      <rPr>
        <sz val="12"/>
        <color indexed="8"/>
        <rFont val="Times New Roman"/>
        <family val="1"/>
      </rPr>
      <t>)</t>
    </r>
    <r>
      <rPr>
        <sz val="12"/>
        <color indexed="8"/>
        <rFont val="標楷體"/>
        <family val="4"/>
        <charset val="136"/>
      </rPr>
      <t>及</t>
    </r>
    <r>
      <rPr>
        <sz val="12"/>
        <color indexed="8"/>
        <rFont val="Times New Roman"/>
        <family val="1"/>
      </rPr>
      <t>2</t>
    </r>
    <r>
      <rPr>
        <sz val="12"/>
        <color indexed="8"/>
        <rFont val="標楷體"/>
        <family val="4"/>
        <charset val="136"/>
      </rPr>
      <t>星期內訪視比例</t>
    </r>
    <phoneticPr fontId="6" type="noConversion"/>
  </si>
  <si>
    <r>
      <rPr>
        <sz val="12"/>
        <color indexed="8"/>
        <rFont val="標楷體"/>
        <family val="4"/>
        <charset val="136"/>
      </rPr>
      <t>病人出院準備計畫上傳後，公衛護理人員或關訪員於</t>
    </r>
    <r>
      <rPr>
        <sz val="12"/>
        <color indexed="8"/>
        <rFont val="Times New Roman"/>
        <family val="1"/>
      </rPr>
      <t>2</t>
    </r>
    <r>
      <rPr>
        <sz val="12"/>
        <color indexed="8"/>
        <rFont val="標楷體"/>
        <family val="4"/>
        <charset val="136"/>
      </rPr>
      <t>星期內第一次訪視評估比率達</t>
    </r>
    <r>
      <rPr>
        <sz val="12"/>
        <color indexed="8"/>
        <rFont val="Times New Roman"/>
        <family val="1"/>
      </rPr>
      <t>70%</t>
    </r>
    <phoneticPr fontId="6" type="noConversion"/>
  </si>
  <si>
    <r>
      <rPr>
        <sz val="12"/>
        <color indexed="8"/>
        <rFont val="標楷體"/>
        <family val="4"/>
        <charset val="136"/>
      </rPr>
      <t>出院準備計畫上傳後</t>
    </r>
    <r>
      <rPr>
        <sz val="12"/>
        <color indexed="8"/>
        <rFont val="Times New Roman"/>
        <family val="1"/>
      </rPr>
      <t>2</t>
    </r>
    <r>
      <rPr>
        <sz val="12"/>
        <color indexed="8"/>
        <rFont val="標楷體"/>
        <family val="4"/>
        <charset val="136"/>
      </rPr>
      <t>星期內公衛護理人員或關訪員訪視之精神病人數</t>
    </r>
    <phoneticPr fontId="6" type="noConversion"/>
  </si>
  <si>
    <r>
      <rPr>
        <sz val="12"/>
        <color indexed="8"/>
        <rFont val="標楷體"/>
        <family val="4"/>
        <charset val="136"/>
      </rPr>
      <t>年平均訪視次數達</t>
    </r>
    <r>
      <rPr>
        <sz val="12"/>
        <color indexed="8"/>
        <rFont val="Times New Roman"/>
        <family val="1"/>
      </rPr>
      <t>4.15</t>
    </r>
    <r>
      <rPr>
        <sz val="12"/>
        <color indexed="8"/>
        <rFont val="標楷體"/>
        <family val="4"/>
        <charset val="136"/>
      </rPr>
      <t>次以上，且訂定多次訪視未遇個案追蹤機制</t>
    </r>
    <phoneticPr fontId="6" type="noConversion"/>
  </si>
  <si>
    <r>
      <rPr>
        <sz val="12"/>
        <color indexed="8"/>
        <rFont val="標楷體"/>
        <family val="4"/>
        <charset val="136"/>
      </rPr>
      <t>至少申請</t>
    </r>
    <r>
      <rPr>
        <sz val="12"/>
        <color indexed="8"/>
        <rFont val="Times New Roman"/>
        <family val="1"/>
      </rPr>
      <t>2</t>
    </r>
    <r>
      <rPr>
        <sz val="12"/>
        <color indexed="8"/>
        <rFont val="標楷體"/>
        <family val="4"/>
        <charset val="136"/>
      </rPr>
      <t>件</t>
    </r>
    <phoneticPr fontId="6" type="noConversion"/>
  </si>
  <si>
    <r>
      <t>(1)5</t>
    </r>
    <r>
      <rPr>
        <sz val="12"/>
        <color indexed="8"/>
        <rFont val="標楷體"/>
        <family val="4"/>
        <charset val="136"/>
      </rPr>
      <t>場次：台北市、新北市、桃園市、台中市、台南市、高雄市</t>
    </r>
    <phoneticPr fontId="6" type="noConversion"/>
  </si>
  <si>
    <r>
      <t>(2)4</t>
    </r>
    <r>
      <rPr>
        <sz val="12"/>
        <color indexed="8"/>
        <rFont val="標楷體"/>
        <family val="4"/>
        <charset val="136"/>
      </rPr>
      <t>場次：宜蘭縣、新竹縣、苗栗縣、彰化縣、南投縣、雲林縣、嘉義縣、屏東縣、花蓮縣、台東縣</t>
    </r>
    <phoneticPr fontId="6" type="noConversion"/>
  </si>
  <si>
    <r>
      <t>(3)3</t>
    </r>
    <r>
      <rPr>
        <sz val="12"/>
        <color indexed="8"/>
        <rFont val="標楷體"/>
        <family val="4"/>
        <charset val="136"/>
      </rPr>
      <t>場次：基隆市、新竹市、嘉義市</t>
    </r>
    <phoneticPr fontId="6" type="noConversion"/>
  </si>
  <si>
    <r>
      <t>(4)2</t>
    </r>
    <r>
      <rPr>
        <sz val="12"/>
        <color indexed="8"/>
        <rFont val="標楷體"/>
        <family val="4"/>
        <charset val="136"/>
      </rPr>
      <t>場次：澎湖縣、金門縣、連江縣</t>
    </r>
    <phoneticPr fontId="6" type="noConversion"/>
  </si>
  <si>
    <r>
      <t>(5)</t>
    </r>
    <r>
      <rPr>
        <sz val="12"/>
        <color indexed="8"/>
        <rFont val="標楷體"/>
        <family val="4"/>
        <charset val="136"/>
      </rPr>
      <t>網癮防治宣導至少</t>
    </r>
    <r>
      <rPr>
        <sz val="12"/>
        <color indexed="8"/>
        <rFont val="Times New Roman"/>
        <family val="1"/>
      </rPr>
      <t>1</t>
    </r>
    <r>
      <rPr>
        <sz val="12"/>
        <color indexed="8"/>
        <rFont val="標楷體"/>
        <family val="4"/>
        <charset val="136"/>
      </rPr>
      <t>場次</t>
    </r>
    <phoneticPr fontId="6" type="noConversion"/>
  </si>
  <si>
    <r>
      <rPr>
        <sz val="12"/>
        <color indexed="8"/>
        <rFont val="標楷體"/>
        <family val="4"/>
        <charset val="136"/>
      </rPr>
      <t>轄內指定酒癮治療機構系統使用率</t>
    </r>
    <r>
      <rPr>
        <sz val="12"/>
        <color indexed="8"/>
        <rFont val="Times New Roman"/>
        <family val="1"/>
      </rPr>
      <t xml:space="preserve"> 100%</t>
    </r>
    <phoneticPr fontId="6" type="noConversion"/>
  </si>
  <si>
    <r>
      <rPr>
        <sz val="12"/>
        <color indexed="8"/>
        <rFont val="標楷體"/>
        <family val="4"/>
        <charset val="136"/>
      </rPr>
      <t>設有固定專線，且可於網頁上查詢到</t>
    </r>
    <r>
      <rPr>
        <sz val="12"/>
        <color indexed="8"/>
        <rFont val="Times New Roman"/>
        <family val="1"/>
      </rPr>
      <t>(110</t>
    </r>
    <r>
      <rPr>
        <sz val="12"/>
        <color indexed="8"/>
        <rFont val="標楷體"/>
        <family val="4"/>
        <charset val="136"/>
      </rPr>
      <t>年度專線號碼應與</t>
    </r>
    <r>
      <rPr>
        <sz val="12"/>
        <color indexed="8"/>
        <rFont val="Times New Roman"/>
        <family val="1"/>
      </rPr>
      <t>109</t>
    </r>
    <r>
      <rPr>
        <sz val="12"/>
        <color indexed="8"/>
        <rFont val="標楷體"/>
        <family val="4"/>
        <charset val="136"/>
      </rPr>
      <t>年度相同</t>
    </r>
    <r>
      <rPr>
        <sz val="12"/>
        <color indexed="8"/>
        <rFont val="Times New Roman"/>
        <family val="1"/>
      </rPr>
      <t>)</t>
    </r>
    <phoneticPr fontId="6" type="noConversion"/>
  </si>
  <si>
    <r>
      <t>109</t>
    </r>
    <r>
      <rPr>
        <sz val="12"/>
        <color indexed="8"/>
        <rFont val="標楷體"/>
        <family val="4"/>
        <charset val="136"/>
      </rPr>
      <t>年即設有固定專線，且可於網頁上查詢到</t>
    </r>
    <phoneticPr fontId="6" type="noConversion"/>
  </si>
  <si>
    <r>
      <t>110</t>
    </r>
    <r>
      <rPr>
        <sz val="12"/>
        <color indexed="8"/>
        <rFont val="標楷體"/>
        <family val="4"/>
        <charset val="136"/>
      </rPr>
      <t>年專線號碼與前一年度相同</t>
    </r>
    <phoneticPr fontId="6" type="noConversion"/>
  </si>
  <si>
    <r>
      <rPr>
        <sz val="12"/>
        <color indexed="8"/>
        <rFont val="標楷體"/>
        <family val="4"/>
        <charset val="136"/>
      </rPr>
      <t>年度訪查率達</t>
    </r>
    <r>
      <rPr>
        <sz val="12"/>
        <color indexed="8"/>
        <rFont val="Times New Roman"/>
        <family val="1"/>
      </rPr>
      <t>100%</t>
    </r>
    <r>
      <rPr>
        <sz val="12"/>
        <color indexed="8"/>
        <rFont val="標楷體"/>
        <family val="4"/>
        <charset val="136"/>
      </rPr>
      <t>，且有追蹤訪查建議事項改善情形</t>
    </r>
    <phoneticPr fontId="6" type="noConversion"/>
  </si>
  <si>
    <r>
      <rPr>
        <sz val="12"/>
        <color indexed="8"/>
        <rFont val="標楷體"/>
        <family val="4"/>
        <charset val="136"/>
      </rPr>
      <t>跨科別或跨網絡處遇人員酒癮防治教育訓練離島得至少辦理</t>
    </r>
    <r>
      <rPr>
        <sz val="12"/>
        <color indexed="8"/>
        <rFont val="Times New Roman"/>
        <family val="1"/>
      </rPr>
      <t>1</t>
    </r>
    <r>
      <rPr>
        <sz val="12"/>
        <color indexed="8"/>
        <rFont val="標楷體"/>
        <family val="4"/>
        <charset val="136"/>
      </rPr>
      <t>場次</t>
    </r>
    <phoneticPr fontId="6" type="noConversion"/>
  </si>
  <si>
    <r>
      <t>(3)</t>
    </r>
    <r>
      <rPr>
        <sz val="12"/>
        <color indexed="8"/>
        <rFont val="標楷體"/>
        <family val="4"/>
        <charset val="136"/>
      </rPr>
      <t>個案合併有精神或家暴等問題個案之處置</t>
    </r>
    <r>
      <rPr>
        <sz val="12"/>
        <color indexed="10"/>
        <rFont val="Times New Roman"/>
        <family val="1"/>
      </rPr>
      <t>(</t>
    </r>
    <r>
      <rPr>
        <sz val="12"/>
        <color indexed="10"/>
        <rFont val="標楷體"/>
        <family val="4"/>
        <charset val="136"/>
      </rPr>
      <t>僅</t>
    </r>
    <r>
      <rPr>
        <sz val="12"/>
        <color indexed="10"/>
        <rFont val="Times New Roman"/>
        <family val="1"/>
      </rPr>
      <t>109</t>
    </r>
    <r>
      <rPr>
        <sz val="12"/>
        <color indexed="10"/>
        <rFont val="標楷體"/>
        <family val="4"/>
        <charset val="136"/>
      </rPr>
      <t>年度</t>
    </r>
    <r>
      <rPr>
        <sz val="12"/>
        <color indexed="10"/>
        <rFont val="Times New Roman"/>
        <family val="1"/>
      </rPr>
      <t>)</t>
    </r>
    <phoneticPr fontId="6" type="noConversion"/>
  </si>
  <si>
    <r>
      <t>(2)10%</t>
    </r>
    <r>
      <rPr>
        <sz val="12"/>
        <color indexed="8"/>
        <rFont val="標楷體"/>
        <family val="4"/>
        <charset val="136"/>
      </rPr>
      <t>（每季訪視次數介於</t>
    </r>
    <r>
      <rPr>
        <sz val="12"/>
        <color indexed="8"/>
        <rFont val="Times New Roman"/>
        <family val="1"/>
      </rPr>
      <t>500-1,000</t>
    </r>
    <r>
      <rPr>
        <sz val="12"/>
        <color indexed="8"/>
        <rFont val="標楷體"/>
        <family val="4"/>
        <charset val="136"/>
      </rPr>
      <t>人次）：苗栗縣、臺東縣、花蓮縣、基隆市、新竹市、嘉義市</t>
    </r>
    <r>
      <rPr>
        <sz val="12"/>
        <color indexed="10"/>
        <rFont val="Times New Roman"/>
        <family val="1"/>
      </rPr>
      <t>(</t>
    </r>
    <r>
      <rPr>
        <sz val="12"/>
        <color indexed="10"/>
        <rFont val="標楷體"/>
        <family val="4"/>
        <charset val="136"/>
      </rPr>
      <t>僅</t>
    </r>
    <r>
      <rPr>
        <sz val="12"/>
        <color indexed="10"/>
        <rFont val="Times New Roman"/>
        <family val="1"/>
      </rPr>
      <t>109</t>
    </r>
    <r>
      <rPr>
        <sz val="12"/>
        <color indexed="10"/>
        <rFont val="標楷體"/>
        <family val="4"/>
        <charset val="136"/>
      </rPr>
      <t>年度</t>
    </r>
    <r>
      <rPr>
        <sz val="12"/>
        <color indexed="10"/>
        <rFont val="Times New Roman"/>
        <family val="1"/>
      </rPr>
      <t>)</t>
    </r>
    <phoneticPr fontId="6" type="noConversion"/>
  </si>
  <si>
    <r>
      <t>(2)10%</t>
    </r>
    <r>
      <rPr>
        <sz val="12"/>
        <color indexed="8"/>
        <rFont val="標楷體"/>
        <family val="4"/>
        <charset val="136"/>
      </rPr>
      <t>（每季訪視次數介於</t>
    </r>
    <r>
      <rPr>
        <sz val="12"/>
        <color indexed="8"/>
        <rFont val="Times New Roman"/>
        <family val="1"/>
      </rPr>
      <t>500-1,200</t>
    </r>
    <r>
      <rPr>
        <sz val="12"/>
        <color indexed="8"/>
        <rFont val="標楷體"/>
        <family val="4"/>
        <charset val="136"/>
      </rPr>
      <t>人次）：宜蘭縣、新竹縣、苗栗縣、臺東縣、花蓮縣、基隆市、新竹市、嘉義市</t>
    </r>
    <r>
      <rPr>
        <sz val="12"/>
        <color indexed="10"/>
        <rFont val="Times New Roman"/>
        <family val="1"/>
      </rPr>
      <t>(</t>
    </r>
    <r>
      <rPr>
        <sz val="12"/>
        <color indexed="10"/>
        <rFont val="標楷體"/>
        <family val="4"/>
        <charset val="136"/>
      </rPr>
      <t>僅</t>
    </r>
    <r>
      <rPr>
        <sz val="12"/>
        <color indexed="10"/>
        <rFont val="Times New Roman"/>
        <family val="1"/>
      </rPr>
      <t>110</t>
    </r>
    <r>
      <rPr>
        <sz val="12"/>
        <color indexed="10"/>
        <rFont val="標楷體"/>
        <family val="4"/>
        <charset val="136"/>
      </rPr>
      <t>年度</t>
    </r>
    <r>
      <rPr>
        <sz val="12"/>
        <color indexed="10"/>
        <rFont val="Times New Roman"/>
        <family val="1"/>
      </rPr>
      <t>)</t>
    </r>
    <phoneticPr fontId="6" type="noConversion"/>
  </si>
  <si>
    <r>
      <t>(3)6%</t>
    </r>
    <r>
      <rPr>
        <sz val="12"/>
        <color indexed="8"/>
        <rFont val="標楷體"/>
        <family val="4"/>
        <charset val="136"/>
      </rPr>
      <t>（每季訪視次數介於</t>
    </r>
    <r>
      <rPr>
        <sz val="12"/>
        <color indexed="8"/>
        <rFont val="Times New Roman"/>
        <family val="1"/>
      </rPr>
      <t>1,000-2,000</t>
    </r>
    <r>
      <rPr>
        <sz val="12"/>
        <color indexed="8"/>
        <rFont val="標楷體"/>
        <family val="4"/>
        <charset val="136"/>
      </rPr>
      <t>人次）：宜蘭縣、新竹縣、南投縣、雲林縣、嘉義縣、屏東縣</t>
    </r>
    <r>
      <rPr>
        <sz val="12"/>
        <color indexed="10"/>
        <rFont val="Times New Roman"/>
        <family val="1"/>
      </rPr>
      <t>(</t>
    </r>
    <r>
      <rPr>
        <sz val="12"/>
        <color indexed="10"/>
        <rFont val="標楷體"/>
        <family val="4"/>
        <charset val="136"/>
      </rPr>
      <t>僅</t>
    </r>
    <r>
      <rPr>
        <sz val="12"/>
        <color indexed="10"/>
        <rFont val="Times New Roman"/>
        <family val="1"/>
      </rPr>
      <t>109</t>
    </r>
    <r>
      <rPr>
        <sz val="12"/>
        <color indexed="10"/>
        <rFont val="標楷體"/>
        <family val="4"/>
        <charset val="136"/>
      </rPr>
      <t>年度</t>
    </r>
    <r>
      <rPr>
        <sz val="12"/>
        <color indexed="10"/>
        <rFont val="Times New Roman"/>
        <family val="1"/>
      </rPr>
      <t>)</t>
    </r>
    <phoneticPr fontId="6" type="noConversion"/>
  </si>
  <si>
    <r>
      <t>(3)6%</t>
    </r>
    <r>
      <rPr>
        <sz val="12"/>
        <color indexed="8"/>
        <rFont val="標楷體"/>
        <family val="4"/>
        <charset val="136"/>
      </rPr>
      <t>（每季訪視次數介於</t>
    </r>
    <r>
      <rPr>
        <sz val="12"/>
        <color indexed="8"/>
        <rFont val="Times New Roman"/>
        <family val="1"/>
      </rPr>
      <t>1,200-2,500</t>
    </r>
    <r>
      <rPr>
        <sz val="12"/>
        <color indexed="8"/>
        <rFont val="標楷體"/>
        <family val="4"/>
        <charset val="136"/>
      </rPr>
      <t>人次）：臺北市、彰化縣、南投縣、雲林縣、嘉義縣、屏東縣</t>
    </r>
    <r>
      <rPr>
        <sz val="12"/>
        <color indexed="10"/>
        <rFont val="Times New Roman"/>
        <family val="1"/>
      </rPr>
      <t>(</t>
    </r>
    <r>
      <rPr>
        <sz val="12"/>
        <color indexed="10"/>
        <rFont val="標楷體"/>
        <family val="4"/>
        <charset val="136"/>
      </rPr>
      <t>僅</t>
    </r>
    <r>
      <rPr>
        <sz val="12"/>
        <color indexed="10"/>
        <rFont val="Times New Roman"/>
        <family val="1"/>
      </rPr>
      <t>110</t>
    </r>
    <r>
      <rPr>
        <sz val="12"/>
        <color indexed="10"/>
        <rFont val="標楷體"/>
        <family val="4"/>
        <charset val="136"/>
      </rPr>
      <t>年度</t>
    </r>
    <r>
      <rPr>
        <sz val="12"/>
        <color indexed="10"/>
        <rFont val="Times New Roman"/>
        <family val="1"/>
      </rPr>
      <t>)</t>
    </r>
    <phoneticPr fontId="6" type="noConversion"/>
  </si>
  <si>
    <r>
      <t>(4)4%</t>
    </r>
    <r>
      <rPr>
        <sz val="12"/>
        <color indexed="8"/>
        <rFont val="標楷體"/>
        <family val="4"/>
        <charset val="136"/>
      </rPr>
      <t>（每季訪視次數大於</t>
    </r>
    <r>
      <rPr>
        <sz val="12"/>
        <color indexed="8"/>
        <rFont val="Times New Roman"/>
        <family val="1"/>
      </rPr>
      <t>2,000</t>
    </r>
    <r>
      <rPr>
        <sz val="12"/>
        <color indexed="8"/>
        <rFont val="標楷體"/>
        <family val="4"/>
        <charset val="136"/>
      </rPr>
      <t>人次）：新北市、臺北市、桃園市、臺中市、臺南市、高雄市、彰化縣</t>
    </r>
    <r>
      <rPr>
        <sz val="12"/>
        <color indexed="10"/>
        <rFont val="Times New Roman"/>
        <family val="1"/>
      </rPr>
      <t>(</t>
    </r>
    <r>
      <rPr>
        <sz val="12"/>
        <color indexed="10"/>
        <rFont val="標楷體"/>
        <family val="4"/>
        <charset val="136"/>
      </rPr>
      <t>僅</t>
    </r>
    <r>
      <rPr>
        <sz val="12"/>
        <color indexed="10"/>
        <rFont val="Times New Roman"/>
        <family val="1"/>
      </rPr>
      <t>109</t>
    </r>
    <r>
      <rPr>
        <sz val="12"/>
        <color indexed="10"/>
        <rFont val="標楷體"/>
        <family val="4"/>
        <charset val="136"/>
      </rPr>
      <t>年度</t>
    </r>
    <r>
      <rPr>
        <sz val="12"/>
        <color indexed="10"/>
        <rFont val="Times New Roman"/>
        <family val="1"/>
      </rPr>
      <t>)</t>
    </r>
    <phoneticPr fontId="6" type="noConversion"/>
  </si>
  <si>
    <r>
      <t>(4)4%</t>
    </r>
    <r>
      <rPr>
        <sz val="12"/>
        <color indexed="8"/>
        <rFont val="標楷體"/>
        <family val="4"/>
        <charset val="136"/>
      </rPr>
      <t>（每季訪視次數大於</t>
    </r>
    <r>
      <rPr>
        <sz val="12"/>
        <color indexed="8"/>
        <rFont val="Times New Roman"/>
        <family val="1"/>
      </rPr>
      <t>2,500</t>
    </r>
    <r>
      <rPr>
        <sz val="12"/>
        <color indexed="8"/>
        <rFont val="標楷體"/>
        <family val="4"/>
        <charset val="136"/>
      </rPr>
      <t>人次）：新北市、桃園市、臺中市、臺南市、高雄市</t>
    </r>
    <r>
      <rPr>
        <sz val="12"/>
        <color indexed="10"/>
        <rFont val="Times New Roman"/>
        <family val="1"/>
      </rPr>
      <t>(</t>
    </r>
    <r>
      <rPr>
        <sz val="12"/>
        <color indexed="10"/>
        <rFont val="標楷體"/>
        <family val="4"/>
        <charset val="136"/>
      </rPr>
      <t>僅</t>
    </r>
    <r>
      <rPr>
        <sz val="12"/>
        <color indexed="10"/>
        <rFont val="Times New Roman"/>
        <family val="1"/>
      </rPr>
      <t>110</t>
    </r>
    <r>
      <rPr>
        <sz val="12"/>
        <color indexed="10"/>
        <rFont val="標楷體"/>
        <family val="4"/>
        <charset val="136"/>
      </rPr>
      <t>年度</t>
    </r>
    <r>
      <rPr>
        <sz val="12"/>
        <color indexed="10"/>
        <rFont val="Times New Roman"/>
        <family val="1"/>
      </rPr>
      <t>)</t>
    </r>
    <phoneticPr fontId="6" type="noConversion"/>
  </si>
  <si>
    <t>直轄市每年需至少辦理兩場</t>
    <phoneticPr fontId="6" type="noConversion"/>
  </si>
  <si>
    <t>其餘縣市每年至少一場</t>
    <phoneticPr fontId="6" type="noConversion"/>
  </si>
  <si>
    <r>
      <rPr>
        <sz val="12"/>
        <color indexed="8"/>
        <rFont val="標楷體"/>
        <family val="4"/>
        <charset val="136"/>
      </rPr>
      <t>針對轄區內醫療機構出院病人擬定轉介社區支持或就業資源之轉介計畫</t>
    </r>
    <r>
      <rPr>
        <sz val="12"/>
        <color indexed="10"/>
        <rFont val="Times New Roman"/>
        <family val="1"/>
      </rPr>
      <t>(</t>
    </r>
    <r>
      <rPr>
        <sz val="12"/>
        <color indexed="10"/>
        <rFont val="標楷體"/>
        <family val="4"/>
        <charset val="136"/>
      </rPr>
      <t>僅</t>
    </r>
    <r>
      <rPr>
        <sz val="12"/>
        <color indexed="10"/>
        <rFont val="Times New Roman"/>
        <family val="1"/>
      </rPr>
      <t>110</t>
    </r>
    <r>
      <rPr>
        <sz val="12"/>
        <color indexed="10"/>
        <rFont val="標楷體"/>
        <family val="4"/>
        <charset val="136"/>
      </rPr>
      <t>年度</t>
    </r>
    <r>
      <rPr>
        <sz val="12"/>
        <color indexed="10"/>
        <rFont val="Times New Roman"/>
        <family val="1"/>
      </rPr>
      <t>)</t>
    </r>
    <phoneticPr fontId="6" type="noConversion"/>
  </si>
  <si>
    <r>
      <rPr>
        <sz val="12"/>
        <color indexed="8"/>
        <rFont val="標楷體"/>
        <family val="4"/>
        <charset val="136"/>
      </rPr>
      <t>輔導社區精神衛生民間團體申請社政資源，或地方政府申請公益彩券盈餘或回饋金補助辦理社區支持服務方案件數</t>
    </r>
    <r>
      <rPr>
        <sz val="12"/>
        <color indexed="10"/>
        <rFont val="Times New Roman"/>
        <family val="1"/>
      </rPr>
      <t>(</t>
    </r>
    <r>
      <rPr>
        <sz val="12"/>
        <color indexed="10"/>
        <rFont val="標楷體"/>
        <family val="4"/>
        <charset val="136"/>
      </rPr>
      <t>僅</t>
    </r>
    <r>
      <rPr>
        <sz val="12"/>
        <color indexed="10"/>
        <rFont val="Times New Roman"/>
        <family val="1"/>
      </rPr>
      <t>110</t>
    </r>
    <r>
      <rPr>
        <sz val="12"/>
        <color indexed="10"/>
        <rFont val="標楷體"/>
        <family val="4"/>
        <charset val="136"/>
      </rPr>
      <t>年度</t>
    </r>
    <r>
      <rPr>
        <sz val="12"/>
        <color indexed="10"/>
        <rFont val="Times New Roman"/>
        <family val="1"/>
      </rPr>
      <t>)</t>
    </r>
    <phoneticPr fontId="6" type="noConversion"/>
  </si>
  <si>
    <r>
      <rPr>
        <sz val="12"/>
        <color indexed="8"/>
        <rFont val="標楷體"/>
        <family val="4"/>
        <charset val="136"/>
      </rPr>
      <t>設有提供精神疾病議題或洽詢社區支持資源諮詢之固定專線，並公佈專線號碼</t>
    </r>
    <r>
      <rPr>
        <sz val="12"/>
        <color indexed="10"/>
        <rFont val="Times New Roman"/>
        <family val="1"/>
      </rPr>
      <t>(</t>
    </r>
    <r>
      <rPr>
        <sz val="12"/>
        <color indexed="10"/>
        <rFont val="標楷體"/>
        <family val="4"/>
        <charset val="136"/>
      </rPr>
      <t>僅</t>
    </r>
    <r>
      <rPr>
        <sz val="12"/>
        <color indexed="10"/>
        <rFont val="Times New Roman"/>
        <family val="1"/>
      </rPr>
      <t>110</t>
    </r>
    <r>
      <rPr>
        <sz val="12"/>
        <color indexed="10"/>
        <rFont val="標楷體"/>
        <family val="4"/>
        <charset val="136"/>
      </rPr>
      <t>年度</t>
    </r>
    <r>
      <rPr>
        <sz val="12"/>
        <color indexed="10"/>
        <rFont val="Times New Roman"/>
        <family val="1"/>
      </rPr>
      <t>)</t>
    </r>
    <phoneticPr fontId="6" type="noConversion"/>
  </si>
  <si>
    <r>
      <rPr>
        <sz val="12"/>
        <color indexed="8"/>
        <rFont val="標楷體"/>
        <family val="4"/>
        <charset val="136"/>
      </rPr>
      <t>辦理酒癮、網癮防治相關議題宣導講座場次</t>
    </r>
    <r>
      <rPr>
        <sz val="12"/>
        <color indexed="8"/>
        <rFont val="Times New Roman"/>
        <family val="1"/>
      </rPr>
      <t>(</t>
    </r>
    <r>
      <rPr>
        <sz val="12"/>
        <color indexed="8"/>
        <rFont val="標楷體"/>
        <family val="4"/>
        <charset val="136"/>
      </rPr>
      <t>應以分齡、分眾及不同宣導主題之方式辦理，其中網癮防治宣導應至少</t>
    </r>
    <r>
      <rPr>
        <sz val="12"/>
        <color indexed="8"/>
        <rFont val="Times New Roman"/>
        <family val="1"/>
      </rPr>
      <t>1</t>
    </r>
    <r>
      <rPr>
        <sz val="12"/>
        <color indexed="8"/>
        <rFont val="標楷體"/>
        <family val="4"/>
        <charset val="136"/>
      </rPr>
      <t>場</t>
    </r>
    <r>
      <rPr>
        <sz val="12"/>
        <color indexed="8"/>
        <rFont val="Times New Roman"/>
        <family val="1"/>
      </rPr>
      <t>)</t>
    </r>
    <r>
      <rPr>
        <sz val="12"/>
        <color indexed="10"/>
        <rFont val="Times New Roman"/>
        <family val="1"/>
      </rPr>
      <t>(</t>
    </r>
    <r>
      <rPr>
        <sz val="12"/>
        <color indexed="10"/>
        <rFont val="標楷體"/>
        <family val="4"/>
        <charset val="136"/>
      </rPr>
      <t>僅</t>
    </r>
    <r>
      <rPr>
        <sz val="12"/>
        <color indexed="10"/>
        <rFont val="Times New Roman"/>
        <family val="1"/>
      </rPr>
      <t>109</t>
    </r>
    <r>
      <rPr>
        <sz val="12"/>
        <color indexed="10"/>
        <rFont val="標楷體"/>
        <family val="4"/>
        <charset val="136"/>
      </rPr>
      <t>年度</t>
    </r>
    <r>
      <rPr>
        <sz val="12"/>
        <color indexed="10"/>
        <rFont val="Times New Roman"/>
        <family val="1"/>
      </rPr>
      <t>)</t>
    </r>
    <phoneticPr fontId="6" type="noConversion"/>
  </si>
  <si>
    <r>
      <rPr>
        <sz val="12"/>
        <color indexed="8"/>
        <rFont val="標楷體"/>
        <family val="4"/>
        <charset val="136"/>
      </rPr>
      <t>輔導轄內指定酒癮治療機構落實維護及登打本部藥酒癮醫療個
案管理系統之資料</t>
    </r>
    <r>
      <rPr>
        <sz val="12"/>
        <color indexed="10"/>
        <rFont val="Times New Roman"/>
        <family val="1"/>
      </rPr>
      <t>(</t>
    </r>
    <r>
      <rPr>
        <sz val="12"/>
        <color indexed="10"/>
        <rFont val="標楷體"/>
        <family val="4"/>
        <charset val="136"/>
      </rPr>
      <t>僅</t>
    </r>
    <r>
      <rPr>
        <sz val="12"/>
        <color indexed="10"/>
        <rFont val="Times New Roman"/>
        <family val="1"/>
      </rPr>
      <t>110</t>
    </r>
    <r>
      <rPr>
        <sz val="12"/>
        <color indexed="10"/>
        <rFont val="標楷體"/>
        <family val="4"/>
        <charset val="136"/>
      </rPr>
      <t>年度</t>
    </r>
    <r>
      <rPr>
        <sz val="12"/>
        <color indexed="10"/>
        <rFont val="Times New Roman"/>
        <family val="1"/>
      </rPr>
      <t>)</t>
    </r>
    <phoneticPr fontId="6" type="noConversion"/>
  </si>
  <si>
    <r>
      <rPr>
        <sz val="12"/>
        <color indexed="8"/>
        <rFont val="標楷體"/>
        <family val="4"/>
        <charset val="136"/>
      </rPr>
      <t>拒絕接受服務之第</t>
    </r>
    <r>
      <rPr>
        <sz val="12"/>
        <color indexed="8"/>
        <rFont val="Times New Roman"/>
        <family val="1"/>
      </rPr>
      <t>1</t>
    </r>
    <r>
      <rPr>
        <sz val="12"/>
        <color indexed="8"/>
        <rFont val="標楷體"/>
        <family val="4"/>
        <charset val="136"/>
      </rPr>
      <t>級與第</t>
    </r>
    <r>
      <rPr>
        <sz val="12"/>
        <color indexed="8"/>
        <rFont val="Times New Roman"/>
        <family val="1"/>
      </rPr>
      <t>2</t>
    </r>
    <r>
      <rPr>
        <sz val="12"/>
        <color indexed="8"/>
        <rFont val="標楷體"/>
        <family val="4"/>
        <charset val="136"/>
      </rPr>
      <t>級個案件數</t>
    </r>
    <phoneticPr fontId="6" type="noConversion"/>
  </si>
  <si>
    <t>在職月份數</t>
    <phoneticPr fontId="3" type="noConversion"/>
  </si>
  <si>
    <r>
      <t>1.</t>
    </r>
    <r>
      <rPr>
        <sz val="12"/>
        <rFont val="標楷體"/>
        <family val="4"/>
        <charset val="136"/>
      </rPr>
      <t>依據</t>
    </r>
    <r>
      <rPr>
        <sz val="12"/>
        <rFont val="Times New Roman"/>
        <family val="1"/>
      </rPr>
      <t>110</t>
    </r>
    <r>
      <rPr>
        <sz val="12"/>
        <rFont val="標楷體"/>
        <family val="4"/>
        <charset val="136"/>
      </rPr>
      <t>年核定之各縣（市）員額分配表，其中央補助人力落實依前開計畫分配及運用（關懷訪視人力不得低於核定人數）。</t>
    </r>
    <phoneticPr fontId="3" type="noConversion"/>
  </si>
  <si>
    <r>
      <t>3.109</t>
    </r>
    <r>
      <rPr>
        <sz val="12"/>
        <rFont val="標楷體"/>
        <family val="4"/>
        <charset val="136"/>
      </rPr>
      <t>年人力如未符合人力規定，於</t>
    </r>
    <r>
      <rPr>
        <sz val="12"/>
        <rFont val="Times New Roman"/>
        <family val="1"/>
      </rPr>
      <t>110</t>
    </r>
    <r>
      <rPr>
        <sz val="12"/>
        <rFont val="標楷體"/>
        <family val="4"/>
        <charset val="136"/>
      </rPr>
      <t>年有合理改善機制且落實執行</t>
    </r>
    <phoneticPr fontId="3" type="noConversion"/>
  </si>
  <si>
    <t>次</t>
    <phoneticPr fontId="6" type="noConversion"/>
  </si>
  <si>
    <t>&gt;1</t>
    <phoneticPr fontId="6" type="noConversion"/>
  </si>
  <si>
    <t>辦理轄區非精神科開業醫師，有關精神疾病照護或轉介教育訓練辦理場次</t>
    <phoneticPr fontId="6" type="noConversion"/>
  </si>
  <si>
    <t>精神疾病照護或轉介教育訓練實際辦理場次</t>
    <phoneticPr fontId="6" type="noConversion"/>
  </si>
  <si>
    <t>提升精神疾病認知專業之志工培訓課程實際辦理場次</t>
    <phoneticPr fontId="6" type="noConversion"/>
  </si>
  <si>
    <t>精神疾病及自殺通報個案關懷訪視員人力</t>
    <phoneticPr fontId="3" type="noConversion"/>
  </si>
  <si>
    <t>精神病人社區關懷訪視員人力</t>
    <phoneticPr fontId="3" type="noConversion"/>
  </si>
  <si>
    <r>
      <t>109</t>
    </r>
    <r>
      <rPr>
        <sz val="10"/>
        <rFont val="標楷體"/>
        <family val="4"/>
        <charset val="136"/>
      </rPr>
      <t>年</t>
    </r>
    <r>
      <rPr>
        <u/>
        <sz val="10"/>
        <color indexed="10"/>
        <rFont val="標楷體"/>
        <family val="4"/>
        <charset val="136"/>
      </rPr>
      <t>後</t>
    </r>
    <r>
      <rPr>
        <sz val="10"/>
        <rFont val="標楷體"/>
        <family val="4"/>
        <charset val="136"/>
      </rPr>
      <t>地方政府需自籌人力（如提報之計畫書有分關訪人力及行政人力，請依計</t>
    </r>
    <r>
      <rPr>
        <sz val="10"/>
        <rFont val="新細明體"/>
        <family val="1"/>
        <charset val="136"/>
      </rPr>
      <t>畫</t>
    </r>
    <r>
      <rPr>
        <sz val="10"/>
        <rFont val="標楷體"/>
        <family val="4"/>
        <charset val="136"/>
      </rPr>
      <t>書之規劃數填報；如未區分則提報合計人數即可）</t>
    </r>
    <phoneticPr fontId="3" type="noConversion"/>
  </si>
  <si>
    <t>精神疾病社區關懷訪視員人數</t>
    <phoneticPr fontId="3" type="noConversion"/>
  </si>
  <si>
    <r>
      <t>110</t>
    </r>
    <r>
      <rPr>
        <sz val="14"/>
        <color indexed="8"/>
        <rFont val="標楷體"/>
        <family val="4"/>
        <charset val="136"/>
      </rPr>
      <t>年度中央補助</t>
    </r>
    <r>
      <rPr>
        <sz val="14"/>
        <color indexed="8"/>
        <rFont val="Times New Roman"/>
        <family val="1"/>
      </rPr>
      <t>/</t>
    </r>
    <r>
      <rPr>
        <sz val="14"/>
        <color indexed="8"/>
        <rFont val="標楷體"/>
        <family val="4"/>
        <charset val="136"/>
      </rPr>
      <t>地方自籌關懷訪視員</t>
    </r>
    <r>
      <rPr>
        <sz val="14"/>
        <color indexed="10"/>
        <rFont val="標楷體"/>
        <family val="4"/>
        <charset val="136"/>
      </rPr>
      <t>業務分派及訪視案量統計</t>
    </r>
    <phoneticPr fontId="3" type="noConversion"/>
  </si>
  <si>
    <r>
      <t>總訪視次數</t>
    </r>
    <r>
      <rPr>
        <vertAlign val="superscript"/>
        <sz val="12"/>
        <color indexed="8"/>
        <rFont val="標楷體"/>
        <family val="4"/>
        <charset val="136"/>
      </rPr>
      <t>註</t>
    </r>
    <r>
      <rPr>
        <vertAlign val="superscript"/>
        <sz val="12"/>
        <color indexed="8"/>
        <rFont val="Times New Roman"/>
        <family val="1"/>
      </rPr>
      <t>1</t>
    </r>
    <phoneticPr fontId="3" type="noConversion"/>
  </si>
  <si>
    <r>
      <rPr>
        <sz val="12"/>
        <color indexed="8"/>
        <rFont val="標楷體"/>
        <family val="4"/>
        <charset val="136"/>
      </rPr>
      <t>註</t>
    </r>
    <r>
      <rPr>
        <sz val="12"/>
        <color indexed="8"/>
        <rFont val="Times New Roman"/>
        <family val="1"/>
      </rPr>
      <t>1</t>
    </r>
    <r>
      <rPr>
        <sz val="12"/>
        <color indexed="8"/>
        <rFont val="標楷體"/>
        <family val="4"/>
        <charset val="136"/>
      </rPr>
      <t>：總訪視次數係為有效及無效訪視之合計。</t>
    </r>
    <phoneticPr fontId="3" type="noConversion"/>
  </si>
  <si>
    <r>
      <rPr>
        <sz val="12"/>
        <color indexed="8"/>
        <rFont val="標楷體"/>
        <family val="4"/>
        <charset val="136"/>
      </rPr>
      <t>註</t>
    </r>
    <r>
      <rPr>
        <sz val="12"/>
        <color indexed="8"/>
        <rFont val="Times New Roman"/>
        <family val="1"/>
      </rPr>
      <t>2</t>
    </r>
    <r>
      <rPr>
        <sz val="12"/>
        <color indexed="8"/>
        <rFont val="標楷體"/>
        <family val="4"/>
        <charset val="136"/>
      </rPr>
      <t>：其他通訊方式係指行動通信、網際網路或其他可溝通之電信設備或方式，且應以通話方式進行。</t>
    </r>
    <phoneticPr fontId="3" type="noConversion"/>
  </si>
  <si>
    <r>
      <t>其他通訊訪視方式</t>
    </r>
    <r>
      <rPr>
        <vertAlign val="superscript"/>
        <sz val="12"/>
        <color indexed="8"/>
        <rFont val="標楷體"/>
        <family val="4"/>
        <charset val="136"/>
      </rPr>
      <t>註</t>
    </r>
    <r>
      <rPr>
        <vertAlign val="superscript"/>
        <sz val="12"/>
        <color indexed="8"/>
        <rFont val="Times New Roman"/>
        <family val="1"/>
      </rPr>
      <t>2</t>
    </r>
    <phoneticPr fontId="3" type="noConversion"/>
  </si>
  <si>
    <r>
      <t>1</t>
    </r>
    <r>
      <rPr>
        <sz val="12"/>
        <color indexed="10"/>
        <rFont val="標楷體"/>
        <family val="4"/>
        <charset val="136"/>
      </rPr>
      <t>級</t>
    </r>
  </si>
  <si>
    <r>
      <t>2</t>
    </r>
    <r>
      <rPr>
        <sz val="12"/>
        <color indexed="10"/>
        <rFont val="標楷體"/>
        <family val="4"/>
        <charset val="136"/>
      </rPr>
      <t>級</t>
    </r>
  </si>
  <si>
    <r>
      <t>3</t>
    </r>
    <r>
      <rPr>
        <sz val="12"/>
        <color indexed="10"/>
        <rFont val="標楷體"/>
        <family val="4"/>
        <charset val="136"/>
      </rPr>
      <t>級</t>
    </r>
  </si>
  <si>
    <r>
      <t>4</t>
    </r>
    <r>
      <rPr>
        <sz val="12"/>
        <color indexed="10"/>
        <rFont val="標楷體"/>
        <family val="4"/>
        <charset val="136"/>
      </rPr>
      <t>級</t>
    </r>
  </si>
  <si>
    <r>
      <t>5</t>
    </r>
    <r>
      <rPr>
        <sz val="12"/>
        <color indexed="10"/>
        <rFont val="標楷體"/>
        <family val="4"/>
        <charset val="136"/>
      </rPr>
      <t>級</t>
    </r>
  </si>
  <si>
    <r>
      <t>A</t>
    </r>
    <r>
      <rPr>
        <sz val="12"/>
        <color indexed="10"/>
        <rFont val="標楷體"/>
        <family val="4"/>
        <charset val="136"/>
      </rPr>
      <t>級</t>
    </r>
    <phoneticPr fontId="3" type="noConversion"/>
  </si>
  <si>
    <r>
      <t>B</t>
    </r>
    <r>
      <rPr>
        <sz val="12"/>
        <color indexed="10"/>
        <rFont val="標楷體"/>
        <family val="4"/>
        <charset val="136"/>
      </rPr>
      <t>級</t>
    </r>
    <phoneticPr fontId="3" type="noConversion"/>
  </si>
  <si>
    <r>
      <t>C</t>
    </r>
    <r>
      <rPr>
        <sz val="12"/>
        <color indexed="10"/>
        <rFont val="標楷體"/>
        <family val="4"/>
        <charset val="136"/>
      </rPr>
      <t>級</t>
    </r>
    <phoneticPr fontId="3" type="noConversion"/>
  </si>
  <si>
    <t>不符合收案標準</t>
    <phoneticPr fontId="3" type="noConversion"/>
  </si>
  <si>
    <r>
      <rPr>
        <sz val="12"/>
        <color indexed="8"/>
        <rFont val="標楷體"/>
        <family val="4"/>
        <charset val="136"/>
      </rPr>
      <t>指標</t>
    </r>
    <phoneticPr fontId="6" type="noConversion"/>
  </si>
  <si>
    <r>
      <rPr>
        <sz val="12"/>
        <color indexed="8"/>
        <rFont val="標楷體"/>
        <family val="4"/>
        <charset val="136"/>
      </rPr>
      <t>考評指標評分說明</t>
    </r>
    <phoneticPr fontId="6" type="noConversion"/>
  </si>
  <si>
    <r>
      <rPr>
        <sz val="12"/>
        <color indexed="8"/>
        <rFont val="標楷體"/>
        <family val="4"/>
        <charset val="136"/>
      </rPr>
      <t>單位</t>
    </r>
    <phoneticPr fontId="6" type="noConversion"/>
  </si>
  <si>
    <r>
      <rPr>
        <sz val="12"/>
        <color indexed="8"/>
        <rFont val="標楷體"/>
        <family val="4"/>
        <charset val="136"/>
      </rPr>
      <t>年度目標</t>
    </r>
    <phoneticPr fontId="6" type="noConversion"/>
  </si>
  <si>
    <r>
      <t>109</t>
    </r>
    <r>
      <rPr>
        <sz val="12"/>
        <color indexed="8"/>
        <rFont val="標楷體"/>
        <family val="4"/>
        <charset val="136"/>
      </rPr>
      <t>年
達成率</t>
    </r>
    <phoneticPr fontId="6" type="noConversion"/>
  </si>
  <si>
    <r>
      <t>110</t>
    </r>
    <r>
      <rPr>
        <sz val="12"/>
        <color indexed="8"/>
        <rFont val="標楷體"/>
        <family val="4"/>
        <charset val="136"/>
      </rPr>
      <t>年
達成率</t>
    </r>
    <phoneticPr fontId="6" type="noConversion"/>
  </si>
  <si>
    <r>
      <t>109</t>
    </r>
    <r>
      <rPr>
        <sz val="12"/>
        <color indexed="8"/>
        <rFont val="標楷體"/>
        <family val="4"/>
        <charset val="136"/>
      </rPr>
      <t>年
是否符合指標</t>
    </r>
    <phoneticPr fontId="6" type="noConversion"/>
  </si>
  <si>
    <r>
      <t>110</t>
    </r>
    <r>
      <rPr>
        <sz val="12"/>
        <color indexed="8"/>
        <rFont val="標楷體"/>
        <family val="4"/>
        <charset val="136"/>
      </rPr>
      <t>年
是否符合指標</t>
    </r>
    <phoneticPr fontId="6" type="noConversion"/>
  </si>
  <si>
    <r>
      <t>109</t>
    </r>
    <r>
      <rPr>
        <sz val="12"/>
        <color indexed="8"/>
        <rFont val="標楷體"/>
        <family val="4"/>
        <charset val="136"/>
      </rPr>
      <t>年
執行情形</t>
    </r>
    <phoneticPr fontId="6" type="noConversion"/>
  </si>
  <si>
    <r>
      <t>110</t>
    </r>
    <r>
      <rPr>
        <sz val="12"/>
        <color indexed="8"/>
        <rFont val="標楷體"/>
        <family val="4"/>
        <charset val="136"/>
      </rPr>
      <t>年
執行情形</t>
    </r>
    <phoneticPr fontId="3" type="noConversion"/>
  </si>
  <si>
    <r>
      <rPr>
        <sz val="12"/>
        <color indexed="8"/>
        <rFont val="標楷體"/>
        <family val="4"/>
        <charset val="136"/>
      </rPr>
      <t>說明</t>
    </r>
    <phoneticPr fontId="6" type="noConversion"/>
  </si>
  <si>
    <r>
      <rPr>
        <sz val="12"/>
        <color indexed="8"/>
        <rFont val="標楷體"/>
        <family val="4"/>
        <charset val="136"/>
      </rPr>
      <t>項目</t>
    </r>
    <r>
      <rPr>
        <sz val="12"/>
        <color indexed="8"/>
        <rFont val="Times New Roman"/>
        <family val="1"/>
      </rPr>
      <t>/</t>
    </r>
    <r>
      <rPr>
        <sz val="12"/>
        <color indexed="8"/>
        <rFont val="標楷體"/>
        <family val="4"/>
        <charset val="136"/>
      </rPr>
      <t>備註</t>
    </r>
    <phoneticPr fontId="6" type="noConversion"/>
  </si>
  <si>
    <r>
      <rPr>
        <sz val="12"/>
        <color indexed="8"/>
        <rFont val="標楷體"/>
        <family val="4"/>
        <charset val="136"/>
      </rPr>
      <t>訂有成效評估指標</t>
    </r>
    <phoneticPr fontId="6" type="noConversion"/>
  </si>
  <si>
    <r>
      <rPr>
        <sz val="12"/>
        <color indexed="8"/>
        <rFont val="標楷體"/>
        <family val="4"/>
        <charset val="136"/>
      </rPr>
      <t>設有專線</t>
    </r>
    <phoneticPr fontId="6" type="noConversion"/>
  </si>
  <si>
    <t>召集公衛護理人員與關懷訪視員，邀請專業督導及核心醫院代表參與個案管理相關會議。【自殺防治及災難心理衛生服務】</t>
    <phoneticPr fontId="6" type="noConversion"/>
  </si>
  <si>
    <t>場</t>
    <phoneticPr fontId="6" type="noConversion"/>
  </si>
  <si>
    <r>
      <t>結合現有志工制度或在地資源，辦理提升精神疾病認知專業之志工培訓課程</t>
    </r>
    <r>
      <rPr>
        <sz val="12"/>
        <color indexed="10"/>
        <rFont val="標楷體"/>
        <family val="4"/>
        <charset val="136"/>
      </rPr>
      <t>(僅110年度)</t>
    </r>
    <phoneticPr fontId="6" type="noConversion"/>
  </si>
  <si>
    <t>精神疾病照護或轉介教育訓練應辦理場次</t>
    <phoneticPr fontId="6" type="noConversion"/>
  </si>
  <si>
    <t>轄區內精神追蹤照護個案出院後一年內自殺死亡率較前一年下降</t>
    <phoneticPr fontId="6" type="noConversion"/>
  </si>
  <si>
    <t>前一年精神追蹤照護個案出院後一年內自殺死亡率</t>
    <phoneticPr fontId="6" type="noConversion"/>
  </si>
  <si>
    <t>當年精神追蹤照護個案出院後一年內自殺死亡率</t>
    <phoneticPr fontId="6" type="noConversion"/>
  </si>
  <si>
    <r>
      <t xml:space="preserve">23
</t>
    </r>
    <r>
      <rPr>
        <sz val="12"/>
        <color indexed="10"/>
        <rFont val="標楷體"/>
        <family val="4"/>
        <charset val="136"/>
      </rPr>
      <t>【試】</t>
    </r>
    <phoneticPr fontId="6" type="noConversion"/>
  </si>
  <si>
    <r>
      <rPr>
        <sz val="12"/>
        <color indexed="8"/>
        <rFont val="標楷體"/>
        <family val="4"/>
        <charset val="136"/>
      </rPr>
      <t>轄內酒癮治療服務方案執行個案數增加</t>
    </r>
    <phoneticPr fontId="6" type="noConversion"/>
  </si>
  <si>
    <t>轄內酒癮治療服務方案執行個案數較前一年增加</t>
    <phoneticPr fontId="6" type="noConversion"/>
  </si>
  <si>
    <r>
      <rPr>
        <sz val="12"/>
        <color indexed="8"/>
        <rFont val="標楷體"/>
        <family val="4"/>
        <charset val="136"/>
      </rPr>
      <t>人</t>
    </r>
    <phoneticPr fontId="6" type="noConversion"/>
  </si>
  <si>
    <t>當年度轄內酒癮治療服務方案執行個案數</t>
    <phoneticPr fontId="6" type="noConversion"/>
  </si>
  <si>
    <t>前一年度轄內酒癮治療服務方案執行個案數</t>
    <phoneticPr fontId="6" type="noConversion"/>
  </si>
  <si>
    <t>佐證資料應檢附相關文件（含辦理日期及辦理主題等內容）</t>
    <phoneticPr fontId="6" type="noConversion"/>
  </si>
  <si>
    <t>工作內容</t>
    <phoneticPr fontId="3" type="noConversion"/>
  </si>
  <si>
    <t>職等</t>
    <phoneticPr fontId="3" type="noConversion"/>
  </si>
  <si>
    <r>
      <t>在職月份數</t>
    </r>
    <r>
      <rPr>
        <vertAlign val="superscript"/>
        <sz val="12"/>
        <color indexed="8"/>
        <rFont val="標楷體"/>
        <family val="4"/>
        <charset val="136"/>
      </rPr>
      <t>註</t>
    </r>
    <r>
      <rPr>
        <vertAlign val="superscript"/>
        <sz val="12"/>
        <color indexed="8"/>
        <rFont val="Times New Roman"/>
        <family val="1"/>
      </rPr>
      <t>10</t>
    </r>
    <phoneticPr fontId="3" type="noConversion"/>
  </si>
  <si>
    <r>
      <t>學歷</t>
    </r>
    <r>
      <rPr>
        <vertAlign val="superscript"/>
        <sz val="12"/>
        <color indexed="8"/>
        <rFont val="標楷體"/>
        <family val="4"/>
        <charset val="136"/>
      </rPr>
      <t>註</t>
    </r>
    <r>
      <rPr>
        <vertAlign val="superscript"/>
        <sz val="12"/>
        <color indexed="8"/>
        <rFont val="Times New Roman"/>
        <family val="1"/>
      </rPr>
      <t>4</t>
    </r>
    <phoneticPr fontId="3" type="noConversion"/>
  </si>
  <si>
    <r>
      <t>工作經歷</t>
    </r>
    <r>
      <rPr>
        <vertAlign val="superscript"/>
        <sz val="12"/>
        <color indexed="8"/>
        <rFont val="標楷體"/>
        <family val="4"/>
        <charset val="136"/>
      </rPr>
      <t>註</t>
    </r>
    <r>
      <rPr>
        <vertAlign val="superscript"/>
        <sz val="12"/>
        <color indexed="8"/>
        <rFont val="Times New Roman"/>
        <family val="1"/>
      </rPr>
      <t>5</t>
    </r>
    <phoneticPr fontId="3" type="noConversion"/>
  </si>
  <si>
    <r>
      <t>證照</t>
    </r>
    <r>
      <rPr>
        <vertAlign val="superscript"/>
        <sz val="12"/>
        <color indexed="8"/>
        <rFont val="標楷體"/>
        <family val="4"/>
        <charset val="136"/>
      </rPr>
      <t>註</t>
    </r>
    <r>
      <rPr>
        <vertAlign val="superscript"/>
        <sz val="12"/>
        <color indexed="8"/>
        <rFont val="Times New Roman"/>
        <family val="1"/>
      </rPr>
      <t>6</t>
    </r>
    <phoneticPr fontId="3" type="noConversion"/>
  </si>
  <si>
    <r>
      <t>人力配置方式</t>
    </r>
    <r>
      <rPr>
        <vertAlign val="superscript"/>
        <sz val="12"/>
        <color indexed="8"/>
        <rFont val="標楷體"/>
        <family val="4"/>
        <charset val="136"/>
      </rPr>
      <t>註</t>
    </r>
    <r>
      <rPr>
        <vertAlign val="superscript"/>
        <sz val="12"/>
        <color indexed="8"/>
        <rFont val="Times New Roman"/>
        <family val="1"/>
      </rPr>
      <t>7</t>
    </r>
    <phoneticPr fontId="3" type="noConversion"/>
  </si>
  <si>
    <r>
      <t>人力配置單位</t>
    </r>
    <r>
      <rPr>
        <vertAlign val="superscript"/>
        <sz val="12"/>
        <color indexed="8"/>
        <rFont val="標楷體"/>
        <family val="4"/>
        <charset val="136"/>
      </rPr>
      <t>註</t>
    </r>
    <r>
      <rPr>
        <vertAlign val="superscript"/>
        <sz val="12"/>
        <color indexed="8"/>
        <rFont val="Times New Roman"/>
        <family val="1"/>
      </rPr>
      <t>8</t>
    </r>
    <phoneticPr fontId="3" type="noConversion"/>
  </si>
  <si>
    <r>
      <t>支薪標準</t>
    </r>
    <r>
      <rPr>
        <vertAlign val="superscript"/>
        <sz val="12"/>
        <color indexed="8"/>
        <rFont val="標楷體"/>
        <family val="4"/>
        <charset val="136"/>
      </rPr>
      <t>註</t>
    </r>
    <r>
      <rPr>
        <vertAlign val="superscript"/>
        <sz val="12"/>
        <color indexed="8"/>
        <rFont val="Times New Roman"/>
        <family val="1"/>
      </rPr>
      <t>9</t>
    </r>
    <phoneticPr fontId="3" type="noConversion"/>
  </si>
  <si>
    <t>薪資</t>
    <phoneticPr fontId="3" type="noConversion"/>
  </si>
  <si>
    <r>
      <t>在職月份數</t>
    </r>
    <r>
      <rPr>
        <vertAlign val="superscript"/>
        <sz val="12"/>
        <rFont val="標楷體"/>
        <family val="4"/>
        <charset val="136"/>
      </rPr>
      <t>註</t>
    </r>
    <r>
      <rPr>
        <vertAlign val="superscript"/>
        <sz val="12"/>
        <rFont val="Times New Roman"/>
        <family val="1"/>
      </rPr>
      <t>10</t>
    </r>
    <phoneticPr fontId="3" type="noConversion"/>
  </si>
  <si>
    <t>關懷訪視總收案數</t>
    <phoneticPr fontId="3" type="noConversion"/>
  </si>
  <si>
    <t>平均每月新開案數</t>
    <phoneticPr fontId="3" type="noConversion"/>
  </si>
  <si>
    <t>平均每月訪視次數</t>
    <phoneticPr fontId="3" type="noConversion"/>
  </si>
  <si>
    <t>有效訪視次數</t>
    <phoneticPr fontId="3" type="noConversion"/>
  </si>
  <si>
    <t>面訪</t>
    <phoneticPr fontId="3" type="noConversion"/>
  </si>
  <si>
    <t>電訪</t>
    <phoneticPr fontId="3" type="noConversion"/>
  </si>
  <si>
    <t>課程內容</t>
    <phoneticPr fontId="3" type="noConversion"/>
  </si>
  <si>
    <t>參與對象</t>
    <phoneticPr fontId="3" type="noConversion"/>
  </si>
  <si>
    <t>參與人次</t>
    <phoneticPr fontId="3" type="noConversion"/>
  </si>
  <si>
    <r>
      <t>成效評估</t>
    </r>
    <r>
      <rPr>
        <vertAlign val="superscript"/>
        <sz val="12"/>
        <rFont val="標楷體"/>
        <family val="4"/>
        <charset val="136"/>
      </rPr>
      <t>註</t>
    </r>
    <phoneticPr fontId="3" type="noConversion"/>
  </si>
  <si>
    <r>
      <t>1.</t>
    </r>
    <r>
      <rPr>
        <sz val="12"/>
        <rFont val="標楷體"/>
        <family val="4"/>
        <charset val="136"/>
      </rPr>
      <t>主題：</t>
    </r>
    <phoneticPr fontId="3" type="noConversion"/>
  </si>
  <si>
    <r>
      <t>2.</t>
    </r>
    <r>
      <rPr>
        <sz val="12"/>
        <rFont val="標楷體"/>
        <family val="4"/>
        <charset val="136"/>
      </rPr>
      <t>內容（含執行方式）：</t>
    </r>
    <phoneticPr fontId="3" type="noConversion"/>
  </si>
  <si>
    <t>次數</t>
    <phoneticPr fontId="3" type="noConversion"/>
  </si>
  <si>
    <t>召開日期</t>
    <phoneticPr fontId="3" type="noConversion"/>
  </si>
  <si>
    <t>督導內容</t>
    <phoneticPr fontId="3" type="noConversion"/>
  </si>
  <si>
    <t>主題</t>
    <phoneticPr fontId="3" type="noConversion"/>
  </si>
  <si>
    <t>創新及特色業務內容</t>
    <phoneticPr fontId="3" type="noConversion"/>
  </si>
  <si>
    <r>
      <rPr>
        <sz val="12"/>
        <color indexed="8"/>
        <rFont val="標楷體"/>
        <family val="4"/>
        <charset val="136"/>
      </rPr>
      <t>鄉鎮市區名稱</t>
    </r>
  </si>
  <si>
    <r>
      <rPr>
        <sz val="12"/>
        <color indexed="8"/>
        <rFont val="標楷體"/>
        <family val="4"/>
        <charset val="136"/>
      </rPr>
      <t>人口數</t>
    </r>
  </si>
  <si>
    <r>
      <rPr>
        <sz val="12"/>
        <color indexed="8"/>
        <rFont val="標楷體"/>
        <family val="4"/>
        <charset val="136"/>
      </rPr>
      <t>領有身心障礙手冊人數</t>
    </r>
  </si>
  <si>
    <r>
      <rPr>
        <sz val="12"/>
        <color indexed="10"/>
        <rFont val="標楷體"/>
        <family val="4"/>
        <charset val="136"/>
      </rPr>
      <t>出監個案數</t>
    </r>
    <phoneticPr fontId="3" type="noConversion"/>
  </si>
  <si>
    <r>
      <rPr>
        <sz val="12"/>
        <color indexed="8"/>
        <rFont val="標楷體"/>
        <family val="4"/>
        <charset val="136"/>
      </rPr>
      <t>精神照護資訊管理系統追蹤照護個案</t>
    </r>
    <phoneticPr fontId="3" type="noConversion"/>
  </si>
  <si>
    <r>
      <rPr>
        <sz val="12"/>
        <color indexed="8"/>
        <rFont val="標楷體"/>
        <family val="4"/>
        <charset val="136"/>
      </rPr>
      <t>總訪視次數</t>
    </r>
  </si>
  <si>
    <r>
      <rPr>
        <sz val="12"/>
        <color indexed="8"/>
        <rFont val="標楷體"/>
        <family val="4"/>
        <charset val="136"/>
      </rPr>
      <t>依一般精神病人與嚴重病人分類</t>
    </r>
  </si>
  <si>
    <r>
      <rPr>
        <sz val="12"/>
        <color indexed="8"/>
        <rFont val="標楷體"/>
        <family val="4"/>
        <charset val="136"/>
      </rPr>
      <t>合併多重照護議題個案</t>
    </r>
    <phoneticPr fontId="3" type="noConversion"/>
  </si>
  <si>
    <r>
      <rPr>
        <sz val="12"/>
        <color indexed="10"/>
        <rFont val="標楷體"/>
        <family val="4"/>
        <charset val="136"/>
      </rPr>
      <t>級數</t>
    </r>
  </si>
  <si>
    <r>
      <rPr>
        <sz val="12"/>
        <color indexed="10"/>
        <rFont val="標楷體"/>
        <family val="4"/>
        <charset val="136"/>
      </rPr>
      <t>個案數</t>
    </r>
    <phoneticPr fontId="3" type="noConversion"/>
  </si>
  <si>
    <r>
      <rPr>
        <sz val="12"/>
        <color indexed="8"/>
        <rFont val="標楷體"/>
        <family val="4"/>
        <charset val="136"/>
      </rPr>
      <t>級數</t>
    </r>
  </si>
  <si>
    <r>
      <rPr>
        <sz val="12"/>
        <color indexed="8"/>
        <rFont val="標楷體"/>
        <family val="4"/>
        <charset val="136"/>
      </rPr>
      <t>嚴重病人占追蹤照護總人數百分比</t>
    </r>
  </si>
  <si>
    <r>
      <rPr>
        <sz val="12"/>
        <color indexed="10"/>
        <rFont val="標楷體"/>
        <family val="4"/>
        <charset val="136"/>
      </rPr>
      <t>級數</t>
    </r>
    <phoneticPr fontId="3" type="noConversion"/>
  </si>
  <si>
    <r>
      <rPr>
        <sz val="12"/>
        <color indexed="8"/>
        <rFont val="標楷體"/>
        <family val="4"/>
        <charset val="136"/>
      </rPr>
      <t>自殺通報系統個案人數</t>
    </r>
    <r>
      <rPr>
        <sz val="12"/>
        <color indexed="8"/>
        <rFont val="Times New Roman"/>
        <family val="1"/>
      </rPr>
      <t>D</t>
    </r>
    <phoneticPr fontId="3" type="noConversion"/>
  </si>
  <si>
    <r>
      <rPr>
        <sz val="12"/>
        <color indexed="8"/>
        <rFont val="標楷體"/>
        <family val="4"/>
        <charset val="136"/>
      </rPr>
      <t>其他人數（如未列管於精照系統個案）</t>
    </r>
    <r>
      <rPr>
        <sz val="12"/>
        <color indexed="8"/>
        <rFont val="Times New Roman"/>
        <family val="1"/>
      </rPr>
      <t>C</t>
    </r>
    <phoneticPr fontId="3" type="noConversion"/>
  </si>
  <si>
    <r>
      <rPr>
        <sz val="12"/>
        <color indexed="8"/>
        <rFont val="標楷體"/>
        <family val="4"/>
        <charset val="136"/>
      </rPr>
      <t>追蹤照護總人數</t>
    </r>
    <r>
      <rPr>
        <sz val="12"/>
        <color indexed="8"/>
        <rFont val="Times New Roman"/>
        <family val="1"/>
      </rPr>
      <t>(A+B+C)</t>
    </r>
    <phoneticPr fontId="3" type="noConversion"/>
  </si>
  <si>
    <r>
      <rPr>
        <sz val="12"/>
        <color indexed="8"/>
        <rFont val="標楷體"/>
        <family val="4"/>
        <charset val="136"/>
      </rPr>
      <t>合計人數</t>
    </r>
    <r>
      <rPr>
        <sz val="12"/>
        <color indexed="8"/>
        <rFont val="Times New Roman"/>
        <family val="1"/>
      </rPr>
      <t>A=(1+2)</t>
    </r>
  </si>
  <si>
    <r>
      <rPr>
        <sz val="12"/>
        <color indexed="8"/>
        <rFont val="標楷體"/>
        <family val="4"/>
        <charset val="136"/>
      </rPr>
      <t>一般精神病人</t>
    </r>
    <r>
      <rPr>
        <sz val="12"/>
        <color indexed="8"/>
        <rFont val="Times New Roman"/>
        <family val="1"/>
      </rPr>
      <t>(1)</t>
    </r>
  </si>
  <si>
    <r>
      <rPr>
        <sz val="12"/>
        <color indexed="8"/>
        <rFont val="標楷體"/>
        <family val="4"/>
        <charset val="136"/>
      </rPr>
      <t>嚴重病人</t>
    </r>
    <r>
      <rPr>
        <sz val="12"/>
        <color indexed="8"/>
        <rFont val="Times New Roman"/>
        <family val="1"/>
      </rPr>
      <t>(2)</t>
    </r>
  </si>
  <si>
    <r>
      <rPr>
        <sz val="12"/>
        <color indexed="8"/>
        <rFont val="標楷體"/>
        <family val="4"/>
        <charset val="136"/>
      </rPr>
      <t>合併自殺通報個案人數</t>
    </r>
    <r>
      <rPr>
        <sz val="12"/>
        <color indexed="8"/>
        <rFont val="Times New Roman"/>
        <family val="1"/>
      </rPr>
      <t>(3)</t>
    </r>
  </si>
  <si>
    <r>
      <rPr>
        <sz val="12"/>
        <color indexed="8"/>
        <rFont val="標楷體"/>
        <family val="4"/>
        <charset val="136"/>
      </rPr>
      <t>精神疾病合併保護性議題個案人數</t>
    </r>
    <r>
      <rPr>
        <sz val="12"/>
        <color indexed="8"/>
        <rFont val="Times New Roman"/>
        <family val="1"/>
      </rPr>
      <t>(4)</t>
    </r>
    <phoneticPr fontId="3" type="noConversion"/>
  </si>
  <si>
    <r>
      <rPr>
        <sz val="12"/>
        <color indexed="8"/>
        <rFont val="標楷體"/>
        <family val="4"/>
        <charset val="136"/>
      </rPr>
      <t>合併有替代治療議題個案</t>
    </r>
    <r>
      <rPr>
        <sz val="12"/>
        <color indexed="8"/>
        <rFont val="Times New Roman"/>
        <family val="1"/>
      </rPr>
      <t>(5)</t>
    </r>
    <phoneticPr fontId="3" type="noConversion"/>
  </si>
  <si>
    <r>
      <rPr>
        <sz val="12"/>
        <color indexed="8"/>
        <rFont val="標楷體"/>
        <family val="4"/>
        <charset val="136"/>
      </rPr>
      <t>精神個案</t>
    </r>
    <r>
      <rPr>
        <sz val="12"/>
        <color indexed="8"/>
        <rFont val="Times New Roman"/>
        <family val="1"/>
      </rPr>
      <t xml:space="preserve"> E</t>
    </r>
    <phoneticPr fontId="3" type="noConversion"/>
  </si>
  <si>
    <r>
      <rPr>
        <sz val="12"/>
        <color indexed="8"/>
        <rFont val="標楷體"/>
        <family val="4"/>
        <charset val="136"/>
      </rPr>
      <t>自殺個案</t>
    </r>
    <r>
      <rPr>
        <sz val="12"/>
        <color indexed="8"/>
        <rFont val="Times New Roman"/>
        <family val="1"/>
      </rPr>
      <t xml:space="preserve"> F</t>
    </r>
    <phoneticPr fontId="3" type="noConversion"/>
  </si>
  <si>
    <r>
      <rPr>
        <sz val="12"/>
        <color indexed="8"/>
        <rFont val="標楷體"/>
        <family val="4"/>
        <charset val="136"/>
      </rPr>
      <t>自殺個案</t>
    </r>
    <r>
      <rPr>
        <sz val="12"/>
        <color indexed="8"/>
        <rFont val="Times New Roman"/>
        <family val="1"/>
      </rPr>
      <t>F/D</t>
    </r>
    <phoneticPr fontId="3" type="noConversion"/>
  </si>
  <si>
    <r>
      <rPr>
        <sz val="12"/>
        <color indexed="8"/>
        <rFont val="標楷體"/>
        <family val="4"/>
        <charset val="136"/>
      </rPr>
      <t>合計人數</t>
    </r>
    <r>
      <rPr>
        <sz val="12"/>
        <color indexed="8"/>
        <rFont val="Times New Roman"/>
        <family val="1"/>
      </rPr>
      <t>B=(3+4+5)</t>
    </r>
    <phoneticPr fontId="3" type="noConversion"/>
  </si>
  <si>
    <r>
      <t>(3)</t>
    </r>
    <r>
      <rPr>
        <sz val="12"/>
        <color indexed="8"/>
        <rFont val="標楷體"/>
        <family val="4"/>
        <charset val="136"/>
      </rPr>
      <t>個案合併多重議題（如精神疾病、保護案件、脆弱家庭、替代治療註記或毒品個案管理）之處置</t>
    </r>
    <r>
      <rPr>
        <sz val="12"/>
        <color indexed="10"/>
        <rFont val="Times New Roman"/>
        <family val="1"/>
      </rPr>
      <t>(</t>
    </r>
    <r>
      <rPr>
        <sz val="12"/>
        <color indexed="10"/>
        <rFont val="標楷體"/>
        <family val="4"/>
        <charset val="136"/>
      </rPr>
      <t>僅</t>
    </r>
    <r>
      <rPr>
        <sz val="12"/>
        <color indexed="10"/>
        <rFont val="Times New Roman"/>
        <family val="1"/>
      </rPr>
      <t>110</t>
    </r>
    <r>
      <rPr>
        <sz val="12"/>
        <color indexed="10"/>
        <rFont val="標楷體"/>
        <family val="4"/>
        <charset val="136"/>
      </rPr>
      <t>年度</t>
    </r>
    <r>
      <rPr>
        <sz val="12"/>
        <color indexed="10"/>
        <rFont val="Times New Roman"/>
        <family val="1"/>
      </rPr>
      <t>)</t>
    </r>
    <phoneticPr fontId="6" type="noConversion"/>
  </si>
  <si>
    <r>
      <t>(4)</t>
    </r>
    <r>
      <rPr>
        <sz val="12"/>
        <color indexed="8"/>
        <rFont val="標楷體"/>
        <family val="4"/>
        <charset val="136"/>
      </rPr>
      <t>合併多重議題（精神疾病合併自殺企圖、精神疾病合併保護性案件</t>
    </r>
    <r>
      <rPr>
        <sz val="12"/>
        <color indexed="8"/>
        <rFont val="Times New Roman"/>
        <family val="1"/>
      </rPr>
      <t xml:space="preserve"> </t>
    </r>
    <r>
      <rPr>
        <sz val="12"/>
        <color indexed="8"/>
        <rFont val="標楷體"/>
        <family val="4"/>
        <charset val="136"/>
      </rPr>
      <t>兒少保護、家庭暴力、性侵害事件、自殺合併保護性案）個案</t>
    </r>
    <r>
      <rPr>
        <sz val="12"/>
        <color indexed="10"/>
        <rFont val="Times New Roman"/>
        <family val="1"/>
      </rPr>
      <t>(</t>
    </r>
    <r>
      <rPr>
        <sz val="12"/>
        <color indexed="10"/>
        <rFont val="標楷體"/>
        <family val="4"/>
        <charset val="136"/>
      </rPr>
      <t>僅</t>
    </r>
    <r>
      <rPr>
        <sz val="12"/>
        <color indexed="10"/>
        <rFont val="Times New Roman"/>
        <family val="1"/>
      </rPr>
      <t>110</t>
    </r>
    <r>
      <rPr>
        <sz val="12"/>
        <color indexed="10"/>
        <rFont val="標楷體"/>
        <family val="4"/>
        <charset val="136"/>
      </rPr>
      <t>年度</t>
    </r>
    <r>
      <rPr>
        <sz val="12"/>
        <color indexed="10"/>
        <rFont val="Times New Roman"/>
        <family val="1"/>
      </rPr>
      <t>)</t>
    </r>
    <phoneticPr fontId="6" type="noConversion"/>
  </si>
  <si>
    <t>合併多重議題（如精神疾病、保護案件、脆弱家庭、替代治療註記或毒品個案管理）個案件數</t>
    <phoneticPr fontId="6" type="noConversion"/>
  </si>
  <si>
    <t>合併多重議題（精神疾病合併自殺企圖、精神疾病合併保護性案件 兒少保護、家庭暴力、性侵害事件、自殺合併保護性案）個案件數</t>
    <phoneticPr fontId="6" type="noConversion"/>
  </si>
  <si>
    <r>
      <rPr>
        <sz val="12"/>
        <color indexed="8"/>
        <rFont val="標楷體"/>
        <family val="4"/>
        <charset val="136"/>
      </rPr>
      <t>精神個案</t>
    </r>
    <r>
      <rPr>
        <sz val="12"/>
        <color indexed="8"/>
        <rFont val="Times New Roman"/>
        <family val="1"/>
      </rPr>
      <t>E/(A+C)</t>
    </r>
    <phoneticPr fontId="3" type="noConversion"/>
  </si>
  <si>
    <t>平均訪視次數</t>
    <phoneticPr fontId="3" type="noConversion"/>
  </si>
  <si>
    <r>
      <rPr>
        <sz val="12"/>
        <color indexed="8"/>
        <rFont val="標楷體"/>
        <family val="4"/>
        <charset val="136"/>
      </rPr>
      <t>填表說明：請依據</t>
    </r>
    <r>
      <rPr>
        <sz val="12"/>
        <color indexed="8"/>
        <rFont val="Times New Roman"/>
        <family val="1"/>
      </rPr>
      <t>12</t>
    </r>
    <r>
      <rPr>
        <sz val="12"/>
        <color indexed="8"/>
        <rFont val="標楷體"/>
        <family val="4"/>
        <charset val="136"/>
      </rPr>
      <t>月</t>
    </r>
    <r>
      <rPr>
        <sz val="12"/>
        <color indexed="8"/>
        <rFont val="Times New Roman"/>
        <family val="1"/>
      </rPr>
      <t>31</t>
    </r>
    <r>
      <rPr>
        <sz val="12"/>
        <color indexed="8"/>
        <rFont val="標楷體"/>
        <family val="4"/>
        <charset val="136"/>
      </rPr>
      <t>日精神照護資訊管理系統追蹤照護個案數填寫。</t>
    </r>
  </si>
  <si>
    <t>有輔導社區精神衛生民間團體申請社政資源，或地方政府申請公益彩券盈餘或回饋金補助辦理社區支持服務方案的件數</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</si>
</sst>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quot;$&quot;* #,##0_-;_-&quot;$&quot;* &quot;-&quot;_-;_-@_-"/>
    <numFmt numFmtId="176" formatCode="#,##0_);[Red]\(#,##0\)"/>
    <numFmt numFmtId="177" formatCode="0.0%"/>
    <numFmt numFmtId="178" formatCode="0.000_);[Red]\(0.000\)"/>
    <numFmt numFmtId="179" formatCode="0.00000%"/>
    <numFmt numFmtId="180" formatCode="0_ "/>
    <numFmt numFmtId="181" formatCode="0_);[Red]\(0\)"/>
    <numFmt numFmtId="182" formatCode="0.0"/>
  </numFmts>
  <fonts count="47">
    <font>
      <sz val="12"/>
      <color theme="1"/>
      <name val="新細明體"/>
      <family val="1"/>
      <charset val="136"/>
      <scheme val="minor"/>
    </font>
    <font>
      <sz val="12"/>
      <color indexed="8"/>
      <name val="標楷體"/>
      <family val="4"/>
      <charset val="136"/>
    </font>
    <font>
      <sz val="12"/>
      <color indexed="10"/>
      <name val="標楷體"/>
      <family val="4"/>
      <charset val="136"/>
    </font>
    <font>
      <sz val="9"/>
      <name val="新細明體"/>
      <family val="1"/>
      <charset val="136"/>
    </font>
    <font>
      <sz val="14"/>
      <color indexed="10"/>
      <name val="標楷體"/>
      <family val="4"/>
      <charset val="136"/>
    </font>
    <font>
      <sz val="14"/>
      <color indexed="8"/>
      <name val="標楷體"/>
      <family val="4"/>
      <charset val="136"/>
    </font>
    <font>
      <sz val="9"/>
      <name val="新細明體"/>
      <family val="1"/>
      <charset val="136"/>
    </font>
    <font>
      <sz val="12"/>
      <color indexed="8"/>
      <name val="Times New Roman"/>
      <family val="1"/>
    </font>
    <font>
      <sz val="12"/>
      <color indexed="10"/>
      <name val="Times New Roman"/>
      <family val="1"/>
    </font>
    <font>
      <b/>
      <sz val="12"/>
      <color indexed="10"/>
      <name val="Times New Roman"/>
      <family val="1"/>
    </font>
    <font>
      <sz val="14"/>
      <color indexed="8"/>
      <name val="Times New Roman"/>
      <family val="1"/>
    </font>
    <font>
      <vertAlign val="superscript"/>
      <sz val="12"/>
      <color indexed="8"/>
      <name val="標楷體"/>
      <family val="4"/>
      <charset val="136"/>
    </font>
    <font>
      <vertAlign val="superscript"/>
      <sz val="12"/>
      <color indexed="8"/>
      <name val="Times New Roman"/>
      <family val="1"/>
    </font>
    <font>
      <b/>
      <sz val="12"/>
      <color indexed="10"/>
      <name val="標楷體"/>
      <family val="4"/>
      <charset val="136"/>
    </font>
    <font>
      <sz val="12"/>
      <name val="Times New Roman"/>
      <family val="1"/>
    </font>
    <font>
      <sz val="12"/>
      <name val="標楷體"/>
      <family val="4"/>
      <charset val="136"/>
    </font>
    <font>
      <vertAlign val="superscript"/>
      <sz val="12"/>
      <name val="標楷體"/>
      <family val="4"/>
      <charset val="136"/>
    </font>
    <font>
      <vertAlign val="superscript"/>
      <sz val="12"/>
      <name val="Times New Roman"/>
      <family val="1"/>
    </font>
    <font>
      <sz val="14"/>
      <name val="標楷體"/>
      <family val="4"/>
      <charset val="136"/>
    </font>
    <font>
      <sz val="12"/>
      <name val="Batang"/>
      <family val="1"/>
      <charset val="129"/>
    </font>
    <font>
      <sz val="10"/>
      <name val="Times New Roman"/>
      <family val="1"/>
    </font>
    <font>
      <sz val="10"/>
      <name val="標楷體"/>
      <family val="4"/>
      <charset val="136"/>
    </font>
    <font>
      <sz val="7"/>
      <name val="Times New Roman"/>
      <family val="1"/>
    </font>
    <font>
      <sz val="14"/>
      <name val="Times New Roman"/>
      <family val="1"/>
    </font>
    <font>
      <u/>
      <sz val="10"/>
      <color indexed="10"/>
      <name val="標楷體"/>
      <family val="4"/>
      <charset val="136"/>
    </font>
    <font>
      <sz val="12"/>
      <name val="新細明體"/>
      <family val="1"/>
      <charset val="136"/>
    </font>
    <font>
      <sz val="12"/>
      <name val="Times New Roman"/>
      <family val="1"/>
    </font>
    <font>
      <sz val="12"/>
      <color indexed="8"/>
      <name val="新細明體"/>
      <family val="1"/>
      <charset val="136"/>
    </font>
    <font>
      <u/>
      <sz val="14"/>
      <color indexed="10"/>
      <name val="Times New Roman"/>
      <family val="1"/>
    </font>
    <font>
      <sz val="10"/>
      <name val="新細明體"/>
      <family val="1"/>
      <charset val="136"/>
    </font>
    <font>
      <sz val="12"/>
      <color theme="1"/>
      <name val="新細明體"/>
      <family val="1"/>
      <charset val="136"/>
      <scheme val="minor"/>
    </font>
    <font>
      <sz val="12"/>
      <color rgb="FFFF0000"/>
      <name val="新細明體"/>
      <family val="1"/>
      <charset val="136"/>
      <scheme val="minor"/>
    </font>
    <font>
      <sz val="14"/>
      <color theme="1"/>
      <name val="標楷體"/>
      <family val="4"/>
      <charset val="136"/>
    </font>
    <font>
      <sz val="12"/>
      <color theme="1"/>
      <name val="標楷體"/>
      <family val="4"/>
      <charset val="136"/>
    </font>
    <font>
      <sz val="12"/>
      <color theme="1"/>
      <name val="Times New Roman"/>
      <family val="1"/>
    </font>
    <font>
      <sz val="12"/>
      <color rgb="FF000000"/>
      <name val="標楷體"/>
      <family val="4"/>
      <charset val="136"/>
    </font>
    <font>
      <b/>
      <sz val="12"/>
      <color theme="1"/>
      <name val="Times New Roman"/>
      <family val="1"/>
    </font>
    <font>
      <sz val="12"/>
      <name val="新細明體"/>
      <family val="1"/>
      <charset val="136"/>
      <scheme val="minor"/>
    </font>
    <font>
      <sz val="14"/>
      <color theme="1"/>
      <name val="Times New Roman"/>
      <family val="1"/>
    </font>
    <font>
      <sz val="10"/>
      <color theme="1"/>
      <name val="Times New Roman"/>
      <family val="1"/>
    </font>
    <font>
      <sz val="12"/>
      <color theme="1" tint="4.9989318521683403E-2"/>
      <name val="Times New Roman"/>
      <family val="1"/>
    </font>
    <font>
      <sz val="12"/>
      <color rgb="FF000000"/>
      <name val="Times New Roman"/>
      <family val="1"/>
    </font>
    <font>
      <sz val="12"/>
      <color rgb="FFFF0000"/>
      <name val="Times New Roman"/>
      <family val="1"/>
    </font>
    <font>
      <sz val="12"/>
      <color rgb="FFFF0000"/>
      <name val="標楷體"/>
      <family val="4"/>
      <charset val="136"/>
    </font>
    <font>
      <u/>
      <sz val="12"/>
      <color rgb="FFFF0000"/>
      <name val="標楷體"/>
      <family val="4"/>
      <charset val="136"/>
    </font>
    <font>
      <sz val="12"/>
      <color theme="1" tint="4.9989318521683403E-2"/>
      <name val="標楷體"/>
      <family val="4"/>
      <charset val="136"/>
    </font>
    <font>
      <sz val="14"/>
      <color theme="1"/>
      <name val="新細明體"/>
      <family val="1"/>
      <charset val="136"/>
      <scheme val="minor"/>
    </font>
  </fonts>
  <fills count="5">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30" fillId="0" borderId="0"/>
    <xf numFmtId="9" fontId="30" fillId="0" borderId="0" applyFont="0" applyFill="0" applyBorder="0" applyAlignment="0" applyProtection="0">
      <alignment vertical="center"/>
    </xf>
  </cellStyleXfs>
  <cellXfs count="427">
    <xf numFmtId="0" fontId="0" fillId="0" borderId="0" xfId="0">
      <alignment vertical="center"/>
    </xf>
    <xf numFmtId="0" fontId="32" fillId="0" borderId="1" xfId="1" applyFont="1" applyBorder="1" applyAlignment="1" applyProtection="1">
      <alignment horizontal="center" vertical="center"/>
    </xf>
    <xf numFmtId="0" fontId="33" fillId="0" borderId="1" xfId="1" applyFont="1" applyBorder="1" applyAlignment="1" applyProtection="1">
      <alignment horizontal="center" vertical="center"/>
      <protection locked="0"/>
    </xf>
    <xf numFmtId="0" fontId="34" fillId="0" borderId="1" xfId="1" applyFont="1" applyBorder="1" applyAlignment="1" applyProtection="1">
      <alignment horizontal="center" vertical="center"/>
      <protection locked="0"/>
    </xf>
    <xf numFmtId="0" fontId="33" fillId="0" borderId="0" xfId="0" applyFont="1">
      <alignment vertical="center"/>
    </xf>
    <xf numFmtId="0" fontId="33" fillId="0" borderId="1" xfId="0" applyFont="1" applyBorder="1" applyAlignment="1">
      <alignment horizontal="center" vertical="center" wrapText="1"/>
    </xf>
    <xf numFmtId="0" fontId="33" fillId="0" borderId="1" xfId="0" applyFont="1" applyBorder="1" applyAlignment="1">
      <alignment horizontal="justify" vertical="center" wrapText="1"/>
    </xf>
    <xf numFmtId="0" fontId="34" fillId="0" borderId="1" xfId="0" applyFont="1" applyBorder="1" applyAlignment="1" applyProtection="1">
      <alignment vertical="center" wrapText="1"/>
    </xf>
    <xf numFmtId="0" fontId="33" fillId="2" borderId="1" xfId="0" applyFont="1" applyFill="1" applyBorder="1" applyAlignment="1" applyProtection="1">
      <alignment horizontal="center" vertical="center"/>
    </xf>
    <xf numFmtId="0" fontId="33" fillId="0" borderId="1" xfId="0" applyFont="1" applyBorder="1" applyAlignment="1" applyProtection="1">
      <alignment horizontal="center" vertical="center"/>
    </xf>
    <xf numFmtId="0" fontId="34" fillId="0" borderId="1" xfId="0" applyFont="1" applyBorder="1" applyAlignment="1" applyProtection="1">
      <alignment horizontal="center" vertical="center"/>
    </xf>
    <xf numFmtId="9" fontId="34" fillId="2" borderId="1" xfId="2" applyFont="1" applyFill="1" applyBorder="1" applyAlignment="1" applyProtection="1">
      <alignment horizontal="center" vertical="center"/>
    </xf>
    <xf numFmtId="176" fontId="34" fillId="2" borderId="2" xfId="0" applyNumberFormat="1" applyFont="1" applyFill="1" applyBorder="1" applyAlignment="1" applyProtection="1">
      <alignment horizontal="center" vertical="center" wrapText="1"/>
      <protection locked="0"/>
    </xf>
    <xf numFmtId="0" fontId="34" fillId="0" borderId="3" xfId="0" applyFont="1" applyBorder="1" applyAlignment="1" applyProtection="1">
      <alignment vertical="center" wrapText="1"/>
    </xf>
    <xf numFmtId="0" fontId="33" fillId="0" borderId="3" xfId="0" applyFont="1" applyBorder="1" applyAlignment="1" applyProtection="1">
      <alignment horizontal="center" vertical="center"/>
    </xf>
    <xf numFmtId="0" fontId="34" fillId="0" borderId="3" xfId="0" applyFont="1" applyBorder="1" applyAlignment="1" applyProtection="1">
      <alignment horizontal="center" vertical="center"/>
    </xf>
    <xf numFmtId="0" fontId="34" fillId="0" borderId="4" xfId="0" applyFont="1" applyBorder="1" applyAlignment="1" applyProtection="1">
      <alignment horizontal="center" vertical="center"/>
    </xf>
    <xf numFmtId="9" fontId="34" fillId="0" borderId="1" xfId="0" applyNumberFormat="1" applyFont="1" applyFill="1" applyBorder="1" applyAlignment="1" applyProtection="1">
      <alignment horizontal="center" vertical="center"/>
    </xf>
    <xf numFmtId="0" fontId="34" fillId="0" borderId="1" xfId="0" applyFont="1" applyBorder="1" applyAlignment="1" applyProtection="1">
      <alignment vertical="center"/>
    </xf>
    <xf numFmtId="9" fontId="34" fillId="0" borderId="1" xfId="2" applyFont="1" applyBorder="1" applyAlignment="1" applyProtection="1">
      <alignment horizontal="center" vertical="center"/>
    </xf>
    <xf numFmtId="176" fontId="34" fillId="0" borderId="4" xfId="0" applyNumberFormat="1" applyFont="1" applyBorder="1" applyAlignment="1" applyProtection="1">
      <alignment horizontal="center" vertical="center"/>
      <protection locked="0"/>
    </xf>
    <xf numFmtId="0" fontId="34" fillId="0" borderId="3" xfId="0" applyFont="1" applyBorder="1" applyAlignment="1" applyProtection="1">
      <alignment vertical="center"/>
    </xf>
    <xf numFmtId="0" fontId="33" fillId="0" borderId="4" xfId="0" applyFont="1" applyBorder="1" applyAlignment="1" applyProtection="1">
      <alignment horizontal="center" vertical="center"/>
    </xf>
    <xf numFmtId="0" fontId="33" fillId="0"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0" fontId="34" fillId="0" borderId="1" xfId="0" applyFont="1" applyBorder="1" applyAlignment="1" applyProtection="1">
      <alignment horizontal="left" vertical="center"/>
    </xf>
    <xf numFmtId="0" fontId="33" fillId="0" borderId="1" xfId="0" applyFont="1" applyBorder="1" applyAlignment="1" applyProtection="1">
      <alignment vertical="center"/>
    </xf>
    <xf numFmtId="0" fontId="34" fillId="0" borderId="1" xfId="0" applyFont="1" applyFill="1" applyBorder="1" applyAlignment="1" applyProtection="1">
      <alignment vertical="center" wrapText="1"/>
    </xf>
    <xf numFmtId="0" fontId="34" fillId="0" borderId="1" xfId="0" applyFont="1" applyFill="1" applyBorder="1" applyAlignment="1" applyProtection="1">
      <alignment horizontal="left" vertical="center"/>
    </xf>
    <xf numFmtId="0" fontId="33" fillId="0" borderId="1" xfId="0" applyFont="1" applyBorder="1" applyAlignment="1" applyProtection="1">
      <alignment horizontal="center" vertical="center" wrapText="1"/>
    </xf>
    <xf numFmtId="0" fontId="33" fillId="0" borderId="3" xfId="0" applyFont="1" applyBorder="1" applyAlignment="1" applyProtection="1">
      <alignment horizontal="left" vertical="center"/>
    </xf>
    <xf numFmtId="0" fontId="33" fillId="0" borderId="1" xfId="0" applyFont="1" applyBorder="1" applyAlignment="1" applyProtection="1">
      <alignment horizontal="left" vertical="center"/>
    </xf>
    <xf numFmtId="9" fontId="34" fillId="0" borderId="1" xfId="0" applyNumberFormat="1" applyFont="1" applyBorder="1" applyAlignment="1" applyProtection="1">
      <alignment horizontal="center" vertical="center"/>
    </xf>
    <xf numFmtId="9" fontId="34" fillId="0" borderId="3" xfId="0" applyNumberFormat="1" applyFont="1" applyBorder="1" applyAlignment="1" applyProtection="1">
      <alignment horizontal="center" vertical="center"/>
    </xf>
    <xf numFmtId="0" fontId="33" fillId="0" borderId="3" xfId="0" applyFont="1" applyFill="1" applyBorder="1" applyAlignment="1" applyProtection="1">
      <alignment horizontal="left" vertical="center"/>
    </xf>
    <xf numFmtId="0" fontId="33" fillId="0" borderId="3" xfId="0" applyFont="1" applyBorder="1" applyAlignment="1" applyProtection="1">
      <alignment vertical="center"/>
    </xf>
    <xf numFmtId="0" fontId="34" fillId="0" borderId="5" xfId="0" applyFont="1" applyFill="1" applyBorder="1" applyAlignment="1" applyProtection="1">
      <alignment horizontal="center" vertical="center"/>
    </xf>
    <xf numFmtId="0" fontId="33" fillId="0" borderId="6" xfId="0" applyFont="1" applyBorder="1" applyAlignment="1" applyProtection="1">
      <alignment horizontal="center" vertical="center"/>
    </xf>
    <xf numFmtId="0" fontId="33" fillId="0" borderId="1" xfId="0" applyFont="1" applyFill="1" applyBorder="1" applyAlignment="1" applyProtection="1">
      <alignment vertical="center" wrapText="1"/>
    </xf>
    <xf numFmtId="0" fontId="33" fillId="0" borderId="6" xfId="0" applyFont="1" applyBorder="1" applyAlignment="1" applyProtection="1">
      <alignment vertical="center" wrapText="1"/>
    </xf>
    <xf numFmtId="0" fontId="33" fillId="3" borderId="1" xfId="0" applyFont="1" applyFill="1" applyBorder="1" applyAlignment="1">
      <alignment horizontal="center" vertical="center" wrapText="1"/>
    </xf>
    <xf numFmtId="0" fontId="32" fillId="0" borderId="1" xfId="1" applyFont="1" applyBorder="1" applyAlignment="1" applyProtection="1">
      <alignment vertical="center"/>
    </xf>
    <xf numFmtId="0" fontId="32" fillId="0" borderId="4" xfId="1" applyFont="1" applyBorder="1" applyAlignment="1" applyProtection="1">
      <alignment vertical="center"/>
    </xf>
    <xf numFmtId="0" fontId="34" fillId="0" borderId="1"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xf>
    <xf numFmtId="0" fontId="34" fillId="0" borderId="8" xfId="0" applyFont="1" applyFill="1" applyBorder="1" applyAlignment="1" applyProtection="1">
      <alignment horizontal="justify" vertical="center" wrapText="1"/>
    </xf>
    <xf numFmtId="0" fontId="35"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xf>
    <xf numFmtId="0" fontId="37" fillId="0" borderId="0" xfId="0" applyFont="1" applyFill="1" applyProtection="1">
      <alignment vertical="center"/>
      <protection locked="0"/>
    </xf>
    <xf numFmtId="0" fontId="14" fillId="0" borderId="1" xfId="0" applyFont="1" applyFill="1" applyBorder="1" applyAlignment="1" applyProtection="1">
      <alignment horizontal="center" vertical="center" wrapText="1"/>
      <protection locked="0"/>
    </xf>
    <xf numFmtId="0" fontId="15" fillId="0" borderId="0" xfId="0" applyFont="1" applyFill="1" applyProtection="1">
      <alignment vertical="center"/>
      <protection locked="0"/>
    </xf>
    <xf numFmtId="0" fontId="14" fillId="0" borderId="0" xfId="0" applyFont="1" applyFill="1" applyProtection="1">
      <alignment vertical="center"/>
      <protection locked="0"/>
    </xf>
    <xf numFmtId="0" fontId="14" fillId="0" borderId="1" xfId="1" applyFont="1" applyFill="1" applyBorder="1" applyAlignment="1" applyProtection="1">
      <alignment horizontal="center" vertical="center"/>
    </xf>
    <xf numFmtId="1" fontId="14" fillId="0" borderId="1" xfId="1" applyNumberFormat="1"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0" fontId="34" fillId="0" borderId="1" xfId="0" applyFont="1" applyBorder="1" applyAlignment="1" applyProtection="1">
      <alignment horizontal="center" vertical="center" wrapText="1"/>
      <protection locked="0"/>
    </xf>
    <xf numFmtId="0" fontId="34" fillId="0" borderId="7" xfId="0" applyFont="1" applyBorder="1" applyAlignment="1" applyProtection="1">
      <alignment horizontal="center" vertical="center" wrapText="1"/>
    </xf>
    <xf numFmtId="0" fontId="34" fillId="0" borderId="4" xfId="1" applyFont="1" applyFill="1" applyBorder="1" applyAlignment="1" applyProtection="1">
      <alignment horizontal="left" vertical="center"/>
    </xf>
    <xf numFmtId="0" fontId="34" fillId="0" borderId="1" xfId="0" applyFont="1" applyBorder="1" applyAlignment="1" applyProtection="1">
      <alignment horizontal="center" vertical="center" wrapText="1"/>
    </xf>
    <xf numFmtId="0" fontId="38" fillId="0" borderId="0" xfId="0" applyFont="1" applyProtection="1">
      <alignment vertical="center"/>
      <protection locked="0"/>
    </xf>
    <xf numFmtId="0" fontId="0" fillId="0" borderId="0" xfId="0" applyProtection="1">
      <alignment vertical="center"/>
      <protection locked="0"/>
    </xf>
    <xf numFmtId="0" fontId="33" fillId="0" borderId="1"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3" fillId="0" borderId="0" xfId="0" applyFont="1" applyBorder="1" applyAlignment="1" applyProtection="1">
      <alignment vertical="center" wrapText="1"/>
      <protection locked="0"/>
    </xf>
    <xf numFmtId="0" fontId="34" fillId="0" borderId="0" xfId="0" applyFont="1" applyProtection="1">
      <alignment vertical="center"/>
      <protection locked="0"/>
    </xf>
    <xf numFmtId="0" fontId="14" fillId="0" borderId="8" xfId="0" applyFont="1" applyFill="1" applyBorder="1" applyAlignment="1" applyProtection="1">
      <alignment horizontal="center" vertical="center" wrapText="1"/>
      <protection locked="0"/>
    </xf>
    <xf numFmtId="0" fontId="33" fillId="0" borderId="1" xfId="0" applyFont="1" applyBorder="1" applyAlignment="1" applyProtection="1">
      <alignment horizontal="justify" vertical="center" wrapText="1"/>
      <protection locked="0"/>
    </xf>
    <xf numFmtId="3" fontId="34" fillId="0" borderId="1" xfId="0" applyNumberFormat="1" applyFont="1" applyBorder="1" applyAlignment="1" applyProtection="1">
      <alignment horizontal="center" vertical="center" wrapText="1"/>
      <protection locked="0"/>
    </xf>
    <xf numFmtId="0" fontId="34" fillId="0" borderId="9" xfId="0" applyFont="1" applyBorder="1" applyAlignment="1" applyProtection="1">
      <alignment vertical="center" wrapText="1"/>
      <protection locked="0"/>
    </xf>
    <xf numFmtId="0" fontId="34" fillId="0" borderId="1" xfId="0" applyFont="1" applyBorder="1" applyAlignment="1" applyProtection="1">
      <alignment horizontal="justify" vertical="center" wrapText="1"/>
      <protection locked="0"/>
    </xf>
    <xf numFmtId="0" fontId="0" fillId="0" borderId="0" xfId="0" applyAlignment="1" applyProtection="1">
      <alignment horizontal="left" vertical="center"/>
      <protection locked="0"/>
    </xf>
    <xf numFmtId="0" fontId="14" fillId="0" borderId="0" xfId="0" applyFont="1" applyProtection="1">
      <alignment vertical="center"/>
    </xf>
    <xf numFmtId="0" fontId="38" fillId="0" borderId="0" xfId="0" applyFont="1" applyProtection="1">
      <alignment vertical="center"/>
    </xf>
    <xf numFmtId="0" fontId="34" fillId="0" borderId="0" xfId="0" applyFont="1" applyProtection="1">
      <alignment vertical="center"/>
    </xf>
    <xf numFmtId="0" fontId="14" fillId="0" borderId="8" xfId="0" applyFont="1" applyFill="1" applyBorder="1" applyAlignment="1" applyProtection="1">
      <alignment horizontal="center" vertical="center" wrapText="1"/>
    </xf>
    <xf numFmtId="0" fontId="0" fillId="0" borderId="0" xfId="0" applyFill="1" applyProtection="1">
      <alignment vertical="center"/>
      <protection locked="0"/>
    </xf>
    <xf numFmtId="0" fontId="34"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vertical="center" wrapText="1"/>
      <protection locked="0"/>
    </xf>
    <xf numFmtId="0" fontId="33" fillId="0" borderId="1" xfId="0" applyFont="1" applyFill="1" applyBorder="1" applyAlignment="1" applyProtection="1">
      <alignment horizontal="center" vertical="center" wrapText="1"/>
    </xf>
    <xf numFmtId="0" fontId="38" fillId="0" borderId="0" xfId="0" applyFont="1" applyFill="1" applyProtection="1">
      <alignment vertical="center"/>
    </xf>
    <xf numFmtId="177" fontId="34" fillId="0" borderId="1" xfId="2" applyNumberFormat="1" applyFont="1" applyFill="1" applyBorder="1" applyAlignment="1" applyProtection="1">
      <alignment horizontal="center" vertical="center" wrapText="1"/>
    </xf>
    <xf numFmtId="0" fontId="14" fillId="0" borderId="10" xfId="0" applyFont="1" applyFill="1" applyBorder="1" applyAlignment="1" applyProtection="1">
      <alignment vertical="center" wrapText="1"/>
      <protection locked="0"/>
    </xf>
    <xf numFmtId="0" fontId="23" fillId="0" borderId="0" xfId="0" applyFont="1" applyFill="1" applyProtection="1">
      <alignment vertical="center"/>
    </xf>
    <xf numFmtId="0" fontId="14" fillId="0" borderId="11" xfId="0" applyFont="1" applyFill="1" applyBorder="1" applyAlignment="1" applyProtection="1">
      <alignment vertical="center" wrapText="1"/>
    </xf>
    <xf numFmtId="9" fontId="34" fillId="0" borderId="1" xfId="2" applyFont="1" applyFill="1" applyBorder="1" applyAlignment="1" applyProtection="1">
      <alignment horizontal="center" vertical="center" wrapText="1"/>
    </xf>
    <xf numFmtId="0" fontId="33" fillId="0" borderId="3" xfId="0" applyFont="1" applyBorder="1" applyAlignment="1" applyProtection="1">
      <alignment vertical="center" wrapText="1"/>
    </xf>
    <xf numFmtId="0" fontId="34" fillId="0" borderId="2" xfId="0" applyFont="1" applyBorder="1" applyAlignment="1" applyProtection="1">
      <alignment vertical="center"/>
    </xf>
    <xf numFmtId="176" fontId="33" fillId="0" borderId="3" xfId="0" applyNumberFormat="1" applyFont="1" applyBorder="1" applyAlignment="1" applyProtection="1">
      <alignment horizontal="center" vertical="center"/>
    </xf>
    <xf numFmtId="176" fontId="33" fillId="0" borderId="1" xfId="2" applyNumberFormat="1" applyFont="1" applyBorder="1" applyAlignment="1" applyProtection="1">
      <alignment horizontal="center" vertical="center"/>
    </xf>
    <xf numFmtId="176" fontId="33" fillId="0" borderId="1" xfId="0" applyNumberFormat="1" applyFont="1" applyBorder="1" applyAlignment="1" applyProtection="1">
      <alignment horizontal="center" vertical="center"/>
    </xf>
    <xf numFmtId="0" fontId="34" fillId="0" borderId="0" xfId="0" applyFont="1" applyFill="1" applyProtection="1">
      <alignment vertical="center"/>
      <protection locked="0"/>
    </xf>
    <xf numFmtId="0" fontId="34" fillId="0" borderId="12" xfId="0" applyFont="1" applyFill="1" applyBorder="1" applyAlignment="1" applyProtection="1">
      <alignment horizontal="center" vertical="center" wrapText="1"/>
    </xf>
    <xf numFmtId="0" fontId="34" fillId="0" borderId="12" xfId="0" applyFont="1" applyFill="1" applyBorder="1" applyAlignment="1" applyProtection="1">
      <alignment horizontal="justify" vertical="center" wrapText="1"/>
    </xf>
    <xf numFmtId="42" fontId="34" fillId="0" borderId="1" xfId="0" applyNumberFormat="1"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protection locked="0"/>
    </xf>
    <xf numFmtId="0" fontId="34" fillId="0" borderId="1" xfId="0" applyFont="1" applyFill="1" applyBorder="1" applyAlignment="1" applyProtection="1">
      <alignment horizontal="center" vertical="center" wrapText="1"/>
    </xf>
    <xf numFmtId="0" fontId="33" fillId="0" borderId="2" xfId="0" applyFont="1" applyBorder="1" applyAlignment="1" applyProtection="1">
      <alignment horizontal="left" vertical="center"/>
    </xf>
    <xf numFmtId="42" fontId="34" fillId="0" borderId="7" xfId="0" applyNumberFormat="1" applyFont="1" applyFill="1" applyBorder="1" applyAlignment="1" applyProtection="1">
      <alignment horizontal="center" vertical="center" wrapText="1"/>
    </xf>
    <xf numFmtId="42" fontId="39" fillId="0" borderId="4" xfId="0" applyNumberFormat="1" applyFont="1" applyFill="1" applyBorder="1" applyAlignment="1" applyProtection="1">
      <alignment horizontal="left" vertical="center" wrapText="1"/>
    </xf>
    <xf numFmtId="0" fontId="34" fillId="0" borderId="1" xfId="1" applyFont="1" applyBorder="1" applyAlignment="1" applyProtection="1">
      <alignment horizontal="center" vertical="center" wrapText="1"/>
      <protection locked="0"/>
    </xf>
    <xf numFmtId="0" fontId="33" fillId="0" borderId="4" xfId="1" applyFont="1" applyBorder="1" applyAlignment="1" applyProtection="1">
      <alignment horizontal="center" vertical="center" wrapText="1"/>
      <protection locked="0"/>
    </xf>
    <xf numFmtId="0" fontId="33" fillId="0" borderId="1" xfId="1" applyFont="1" applyBorder="1" applyAlignment="1" applyProtection="1">
      <alignment horizontal="center" vertical="center" wrapText="1"/>
      <protection locked="0"/>
    </xf>
    <xf numFmtId="0" fontId="34" fillId="0" borderId="4" xfId="1" applyFont="1" applyBorder="1" applyAlignment="1" applyProtection="1">
      <alignment horizontal="center" vertical="center" wrapText="1"/>
      <protection locked="0"/>
    </xf>
    <xf numFmtId="177" fontId="34" fillId="0" borderId="1" xfId="0" applyNumberFormat="1"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34" fillId="0" borderId="0" xfId="0" applyFont="1" applyProtection="1">
      <alignment vertical="center"/>
      <protection locked="0"/>
    </xf>
    <xf numFmtId="9" fontId="40" fillId="0" borderId="1" xfId="0" applyNumberFormat="1" applyFont="1" applyFill="1" applyBorder="1" applyAlignment="1" applyProtection="1">
      <alignment horizontal="center" vertical="center" wrapText="1"/>
    </xf>
    <xf numFmtId="176" fontId="34" fillId="0" borderId="1" xfId="0" applyNumberFormat="1" applyFont="1" applyBorder="1" applyAlignment="1" applyProtection="1">
      <alignment horizontal="center" vertical="center"/>
      <protection locked="0"/>
    </xf>
    <xf numFmtId="9" fontId="34" fillId="0" borderId="1" xfId="2" applyFont="1" applyBorder="1" applyAlignment="1" applyProtection="1">
      <alignment vertical="center"/>
    </xf>
    <xf numFmtId="0" fontId="33" fillId="2" borderId="2" xfId="0" applyFont="1" applyFill="1" applyBorder="1" applyAlignment="1" applyProtection="1">
      <alignment vertical="center" wrapText="1"/>
    </xf>
    <xf numFmtId="0" fontId="33" fillId="0" borderId="4" xfId="0" applyFont="1" applyBorder="1" applyAlignment="1" applyProtection="1">
      <alignment vertical="center" wrapText="1"/>
    </xf>
    <xf numFmtId="0" fontId="33" fillId="0" borderId="3" xfId="0" applyFont="1" applyFill="1" applyBorder="1" applyAlignment="1" applyProtection="1">
      <alignment vertical="center" wrapText="1"/>
    </xf>
    <xf numFmtId="0" fontId="33" fillId="0" borderId="2" xfId="0" applyFont="1" applyBorder="1" applyAlignment="1" applyProtection="1">
      <alignment horizontal="center" vertical="center"/>
    </xf>
    <xf numFmtId="0" fontId="33" fillId="0" borderId="6" xfId="0" applyFont="1" applyBorder="1" applyAlignment="1" applyProtection="1">
      <alignment horizontal="left" vertical="center"/>
    </xf>
    <xf numFmtId="0" fontId="33" fillId="0" borderId="6" xfId="0" applyFont="1" applyFill="1" applyBorder="1" applyAlignment="1" applyProtection="1">
      <alignment horizontal="left" vertical="center"/>
    </xf>
    <xf numFmtId="0" fontId="33" fillId="0" borderId="13" xfId="0" applyFont="1" applyBorder="1" applyAlignment="1" applyProtection="1">
      <alignment vertical="center" wrapText="1"/>
    </xf>
    <xf numFmtId="0" fontId="33" fillId="0" borderId="2" xfId="0" applyFont="1" applyBorder="1" applyAlignment="1" applyProtection="1">
      <alignment vertical="center"/>
    </xf>
    <xf numFmtId="176" fontId="34" fillId="0" borderId="1" xfId="0" applyNumberFormat="1" applyFont="1" applyBorder="1" applyAlignment="1" applyProtection="1">
      <alignment horizontal="center" vertical="center"/>
    </xf>
    <xf numFmtId="0" fontId="33" fillId="0" borderId="2" xfId="0" applyFont="1" applyFill="1" applyBorder="1" applyAlignment="1" applyProtection="1">
      <alignment vertical="center"/>
    </xf>
    <xf numFmtId="0" fontId="33" fillId="0" borderId="2" xfId="0" applyFont="1" applyFill="1" applyBorder="1" applyAlignment="1" applyProtection="1">
      <alignment horizontal="center" vertical="center"/>
    </xf>
    <xf numFmtId="0" fontId="33" fillId="0" borderId="2" xfId="0" applyFont="1" applyBorder="1" applyAlignment="1" applyProtection="1">
      <alignment vertical="center" wrapText="1"/>
    </xf>
    <xf numFmtId="176" fontId="33" fillId="0" borderId="2" xfId="0" applyNumberFormat="1" applyFont="1" applyBorder="1" applyAlignment="1" applyProtection="1">
      <alignment horizontal="left" vertical="center"/>
    </xf>
    <xf numFmtId="0" fontId="33" fillId="0" borderId="2" xfId="0" applyFont="1" applyFill="1" applyBorder="1" applyAlignment="1" applyProtection="1">
      <alignment horizontal="left" vertical="center"/>
    </xf>
    <xf numFmtId="176" fontId="33" fillId="0" borderId="2" xfId="0" applyNumberFormat="1" applyFont="1" applyBorder="1" applyAlignment="1" applyProtection="1">
      <alignment horizontal="center" vertical="center"/>
      <protection locked="0"/>
    </xf>
    <xf numFmtId="0" fontId="33" fillId="2" borderId="3" xfId="0" applyFont="1" applyFill="1" applyBorder="1" applyAlignment="1" applyProtection="1">
      <alignment horizontal="center" vertical="center"/>
    </xf>
    <xf numFmtId="0" fontId="34" fillId="0" borderId="1" xfId="2" applyNumberFormat="1" applyFont="1" applyFill="1" applyBorder="1" applyAlignment="1" applyProtection="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41" fillId="0" borderId="0" xfId="0" applyFont="1" applyBorder="1" applyAlignment="1">
      <alignment horizontal="center" vertical="center"/>
    </xf>
    <xf numFmtId="0" fontId="34" fillId="0" borderId="0" xfId="0" applyFont="1">
      <alignment vertical="center"/>
    </xf>
    <xf numFmtId="0" fontId="42" fillId="0" borderId="0" xfId="0" applyFont="1">
      <alignment vertical="center"/>
    </xf>
    <xf numFmtId="0" fontId="41"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41" fillId="0" borderId="0" xfId="0" applyFont="1" applyFill="1" applyBorder="1" applyAlignment="1">
      <alignment horizontal="center" vertical="center" wrapText="1"/>
    </xf>
    <xf numFmtId="0" fontId="34" fillId="0" borderId="0" xfId="0" applyFont="1" applyAlignment="1"/>
    <xf numFmtId="0" fontId="42" fillId="0" borderId="0" xfId="0" applyFont="1" applyAlignment="1"/>
    <xf numFmtId="0" fontId="34" fillId="0" borderId="0" xfId="0" applyFont="1" applyFill="1">
      <alignment vertical="center"/>
    </xf>
    <xf numFmtId="9" fontId="34" fillId="0" borderId="0" xfId="2" applyFont="1">
      <alignment vertical="center"/>
    </xf>
    <xf numFmtId="0" fontId="41" fillId="0" borderId="0" xfId="0" applyFont="1" applyFill="1">
      <alignment vertical="center"/>
    </xf>
    <xf numFmtId="0" fontId="41" fillId="4" borderId="0" xfId="0" applyFont="1" applyFill="1" applyBorder="1" applyAlignment="1">
      <alignment horizontal="center" vertical="center"/>
    </xf>
    <xf numFmtId="0" fontId="34" fillId="4" borderId="0" xfId="0" applyFont="1" applyFill="1">
      <alignment vertical="center"/>
    </xf>
    <xf numFmtId="0" fontId="42" fillId="4" borderId="0" xfId="0" applyFont="1" applyFill="1">
      <alignment vertical="center"/>
    </xf>
    <xf numFmtId="9" fontId="34" fillId="0" borderId="0" xfId="2" applyFont="1" applyFill="1">
      <alignment vertical="center"/>
    </xf>
    <xf numFmtId="9" fontId="34" fillId="4" borderId="0" xfId="2" applyFont="1" applyFill="1">
      <alignment vertical="center"/>
    </xf>
    <xf numFmtId="0" fontId="41" fillId="0" borderId="0" xfId="0" applyFont="1" applyFill="1" applyBorder="1" applyAlignment="1">
      <alignment horizontal="center" vertical="center"/>
    </xf>
    <xf numFmtId="0" fontId="34" fillId="0" borderId="2" xfId="0" applyFont="1" applyBorder="1" applyAlignment="1" applyProtection="1">
      <alignment vertical="center" wrapText="1"/>
    </xf>
    <xf numFmtId="180" fontId="34" fillId="0" borderId="1" xfId="2" applyNumberFormat="1" applyFont="1" applyBorder="1" applyAlignment="1" applyProtection="1">
      <alignment horizontal="center" vertical="center"/>
    </xf>
    <xf numFmtId="181" fontId="34" fillId="0" borderId="1" xfId="2" applyNumberFormat="1" applyFont="1" applyBorder="1" applyAlignment="1" applyProtection="1">
      <alignment horizontal="center" vertical="center"/>
    </xf>
    <xf numFmtId="0" fontId="40" fillId="0" borderId="1" xfId="0" applyFont="1" applyBorder="1" applyAlignment="1" applyProtection="1">
      <alignment vertical="center" wrapText="1"/>
    </xf>
    <xf numFmtId="9" fontId="34" fillId="0" borderId="2" xfId="2" applyFont="1" applyBorder="1" applyAlignment="1" applyProtection="1">
      <alignment horizontal="center" vertical="center"/>
    </xf>
    <xf numFmtId="177" fontId="34" fillId="0" borderId="3" xfId="2" applyNumberFormat="1" applyFont="1" applyBorder="1" applyAlignment="1" applyProtection="1">
      <alignment horizontal="left" vertical="center"/>
    </xf>
    <xf numFmtId="10" fontId="34" fillId="0" borderId="3" xfId="2" applyNumberFormat="1" applyFont="1" applyBorder="1" applyAlignment="1" applyProtection="1">
      <alignment horizontal="center" vertical="center"/>
    </xf>
    <xf numFmtId="176" fontId="34" fillId="0" borderId="1" xfId="0" applyNumberFormat="1" applyFont="1" applyBorder="1" applyAlignment="1" applyProtection="1">
      <alignment horizontal="left" vertical="center"/>
      <protection locked="0"/>
    </xf>
    <xf numFmtId="0" fontId="34" fillId="0" borderId="1" xfId="0" applyFont="1" applyFill="1" applyBorder="1" applyAlignment="1" applyProtection="1">
      <alignment horizontal="center" vertical="center" wrapText="1"/>
      <protection locked="0"/>
    </xf>
    <xf numFmtId="0" fontId="42" fillId="0" borderId="1"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xf>
    <xf numFmtId="182" fontId="14" fillId="0" borderId="1" xfId="1" applyNumberFormat="1" applyFont="1" applyFill="1" applyBorder="1" applyAlignment="1" applyProtection="1">
      <alignment horizontal="center" vertical="center"/>
    </xf>
    <xf numFmtId="0" fontId="0" fillId="0" borderId="0" xfId="0" applyFill="1" applyAlignment="1" applyProtection="1">
      <alignment vertical="center" wrapText="1"/>
      <protection locked="0"/>
    </xf>
    <xf numFmtId="0" fontId="43" fillId="0" borderId="1" xfId="0" applyFont="1" applyFill="1" applyBorder="1" applyAlignment="1" applyProtection="1">
      <alignment horizontal="center" vertical="center" wrapText="1"/>
    </xf>
    <xf numFmtId="0" fontId="42" fillId="0" borderId="1" xfId="0" applyFont="1" applyFill="1" applyBorder="1" applyAlignment="1" applyProtection="1">
      <alignment horizontal="center" vertical="center" wrapText="1"/>
    </xf>
    <xf numFmtId="0" fontId="31" fillId="0" borderId="0" xfId="0" applyFont="1" applyFill="1" applyProtection="1">
      <alignment vertical="center"/>
      <protection locked="0"/>
    </xf>
    <xf numFmtId="0" fontId="34" fillId="0" borderId="3" xfId="0" applyFont="1" applyBorder="1" applyAlignment="1" applyProtection="1">
      <alignment horizontal="center" vertical="center" wrapText="1"/>
    </xf>
    <xf numFmtId="9" fontId="34" fillId="0" borderId="2" xfId="0" applyNumberFormat="1" applyFont="1" applyBorder="1" applyAlignment="1" applyProtection="1">
      <alignment horizontal="center" vertical="center"/>
    </xf>
    <xf numFmtId="9" fontId="34" fillId="0" borderId="2" xfId="0" applyNumberFormat="1" applyFont="1" applyFill="1" applyBorder="1" applyAlignment="1" applyProtection="1">
      <alignment horizontal="center" vertical="center"/>
    </xf>
    <xf numFmtId="0" fontId="34" fillId="0" borderId="6" xfId="0" applyFont="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42" fillId="0" borderId="1" xfId="0" applyFont="1" applyBorder="1" applyAlignment="1" applyProtection="1">
      <alignment vertical="center" wrapText="1"/>
    </xf>
    <xf numFmtId="0" fontId="34" fillId="0" borderId="2" xfId="0" applyFont="1" applyBorder="1" applyAlignment="1" applyProtection="1">
      <alignment horizontal="center" vertical="center"/>
    </xf>
    <xf numFmtId="0" fontId="34" fillId="2" borderId="1" xfId="0" applyFont="1" applyFill="1" applyBorder="1" applyAlignment="1" applyProtection="1">
      <alignment vertical="center" wrapText="1"/>
    </xf>
    <xf numFmtId="176" fontId="34" fillId="2"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vertical="center"/>
    </xf>
    <xf numFmtId="0" fontId="44" fillId="0" borderId="1" xfId="0" applyFont="1" applyBorder="1" applyAlignment="1" applyProtection="1">
      <alignment vertical="center" wrapText="1"/>
    </xf>
    <xf numFmtId="176" fontId="33" fillId="0" borderId="1" xfId="0" applyNumberFormat="1" applyFont="1" applyBorder="1" applyAlignment="1" applyProtection="1">
      <alignment horizontal="left" vertical="center"/>
    </xf>
    <xf numFmtId="176" fontId="33" fillId="0" borderId="1" xfId="0" applyNumberFormat="1" applyFont="1" applyBorder="1" applyAlignment="1" applyProtection="1">
      <alignment horizontal="center" vertical="center"/>
      <protection locked="0"/>
    </xf>
    <xf numFmtId="0" fontId="45" fillId="0" borderId="1" xfId="0" applyFont="1" applyFill="1" applyBorder="1" applyAlignment="1" applyProtection="1">
      <alignment vertical="center"/>
    </xf>
    <xf numFmtId="176" fontId="34" fillId="0" borderId="1" xfId="2" applyNumberFormat="1" applyFont="1" applyBorder="1" applyAlignment="1" applyProtection="1">
      <alignment horizontal="center" vertical="center"/>
    </xf>
    <xf numFmtId="176" fontId="34" fillId="0" borderId="1" xfId="0" applyNumberFormat="1" applyFont="1" applyFill="1" applyBorder="1" applyAlignment="1" applyProtection="1">
      <alignment horizontal="center" vertical="center"/>
      <protection locked="0"/>
    </xf>
    <xf numFmtId="176" fontId="34" fillId="0" borderId="2" xfId="0" applyNumberFormat="1" applyFont="1" applyBorder="1" applyAlignment="1" applyProtection="1">
      <alignment horizontal="center" vertical="center"/>
      <protection locked="0"/>
    </xf>
    <xf numFmtId="0" fontId="34" fillId="0" borderId="14" xfId="0" applyFont="1" applyBorder="1" applyAlignment="1" applyProtection="1">
      <alignment vertical="center"/>
    </xf>
    <xf numFmtId="0" fontId="34" fillId="0" borderId="5" xfId="0" applyFont="1" applyFill="1" applyBorder="1" applyAlignment="1" applyProtection="1">
      <alignment horizontal="center" vertical="center" wrapText="1"/>
    </xf>
    <xf numFmtId="0" fontId="34" fillId="2" borderId="6" xfId="0" applyFont="1" applyFill="1" applyBorder="1" applyAlignment="1" applyProtection="1">
      <alignment horizontal="center" vertical="center" wrapText="1"/>
    </xf>
    <xf numFmtId="176" fontId="34" fillId="2" borderId="6" xfId="0" applyNumberFormat="1" applyFont="1" applyFill="1" applyBorder="1" applyAlignment="1" applyProtection="1">
      <alignment horizontal="center" vertical="center" wrapText="1"/>
    </xf>
    <xf numFmtId="0" fontId="34" fillId="2" borderId="13" xfId="0" applyFont="1" applyFill="1" applyBorder="1" applyAlignment="1" applyProtection="1">
      <alignment horizontal="center" vertical="center" wrapText="1"/>
    </xf>
    <xf numFmtId="9" fontId="34" fillId="2" borderId="3" xfId="2" applyFont="1" applyFill="1" applyBorder="1" applyAlignment="1" applyProtection="1">
      <alignment horizontal="center" vertical="center"/>
    </xf>
    <xf numFmtId="0" fontId="34" fillId="2" borderId="3" xfId="0" applyFont="1" applyFill="1" applyBorder="1" applyAlignment="1" applyProtection="1">
      <alignment vertical="center" wrapText="1"/>
    </xf>
    <xf numFmtId="176" fontId="34" fillId="2" borderId="3" xfId="0" applyNumberFormat="1" applyFont="1" applyFill="1" applyBorder="1" applyAlignment="1" applyProtection="1">
      <alignment horizontal="center" vertical="center" wrapText="1"/>
      <protection locked="0"/>
    </xf>
    <xf numFmtId="0" fontId="34" fillId="0" borderId="3" xfId="0" applyNumberFormat="1" applyFont="1" applyFill="1" applyBorder="1" applyAlignment="1" applyProtection="1">
      <alignment horizontal="center" vertical="center"/>
    </xf>
    <xf numFmtId="179" fontId="34" fillId="0" borderId="3" xfId="2" applyNumberFormat="1" applyFont="1" applyBorder="1" applyAlignment="1" applyProtection="1">
      <alignment horizontal="center" vertical="center"/>
      <protection locked="0"/>
    </xf>
    <xf numFmtId="179" fontId="34" fillId="0" borderId="2" xfId="2" applyNumberFormat="1" applyFont="1" applyBorder="1" applyAlignment="1" applyProtection="1">
      <alignment horizontal="center" vertical="center"/>
      <protection locked="0"/>
    </xf>
    <xf numFmtId="9" fontId="40" fillId="0" borderId="3" xfId="0" applyNumberFormat="1" applyFont="1" applyFill="1" applyBorder="1" applyAlignment="1" applyProtection="1">
      <alignment horizontal="center" vertical="center" wrapText="1"/>
    </xf>
    <xf numFmtId="176" fontId="34" fillId="0" borderId="3" xfId="0" applyNumberFormat="1" applyFont="1" applyBorder="1" applyAlignment="1" applyProtection="1">
      <alignment horizontal="center" vertical="center"/>
      <protection locked="0"/>
    </xf>
    <xf numFmtId="0" fontId="34" fillId="0" borderId="3" xfId="0" applyFont="1" applyFill="1" applyBorder="1" applyAlignment="1" applyProtection="1">
      <alignment horizontal="left" vertical="center"/>
    </xf>
    <xf numFmtId="176" fontId="34" fillId="0" borderId="2" xfId="2" applyNumberFormat="1" applyFont="1" applyBorder="1" applyAlignment="1" applyProtection="1">
      <alignment horizontal="center" vertical="center"/>
      <protection locked="0"/>
    </xf>
    <xf numFmtId="0" fontId="34" fillId="0" borderId="3" xfId="0" applyFont="1" applyFill="1" applyBorder="1" applyAlignment="1" applyProtection="1">
      <alignment vertical="center" wrapText="1"/>
    </xf>
    <xf numFmtId="0" fontId="33" fillId="0" borderId="3" xfId="0" applyFont="1" applyFill="1" applyBorder="1" applyAlignment="1" applyProtection="1">
      <alignment horizontal="center" vertical="center"/>
    </xf>
    <xf numFmtId="9" fontId="34" fillId="0" borderId="3" xfId="0" applyNumberFormat="1" applyFont="1" applyFill="1" applyBorder="1" applyAlignment="1" applyProtection="1">
      <alignment horizontal="center" vertical="center"/>
    </xf>
    <xf numFmtId="0" fontId="34" fillId="0" borderId="3" xfId="0" applyFont="1" applyFill="1" applyBorder="1" applyAlignment="1" applyProtection="1">
      <alignment horizontal="center" vertical="center"/>
    </xf>
    <xf numFmtId="176" fontId="34" fillId="0" borderId="3"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horizontal="center" vertical="center"/>
      <protection locked="0"/>
    </xf>
    <xf numFmtId="0" fontId="34" fillId="0" borderId="6" xfId="0" applyFont="1" applyFill="1" applyBorder="1" applyAlignment="1" applyProtection="1">
      <alignment horizontal="left" vertical="center" wrapText="1"/>
    </xf>
    <xf numFmtId="0" fontId="33" fillId="0" borderId="6" xfId="0" applyFont="1" applyBorder="1" applyAlignment="1" applyProtection="1">
      <alignment horizontal="left" vertical="center" wrapText="1"/>
    </xf>
    <xf numFmtId="0" fontId="34" fillId="0" borderId="6" xfId="0" applyFont="1" applyBorder="1" applyAlignment="1" applyProtection="1">
      <alignment vertical="center" wrapText="1"/>
    </xf>
    <xf numFmtId="176" fontId="33" fillId="0" borderId="6" xfId="0" applyNumberFormat="1" applyFont="1" applyBorder="1" applyAlignment="1" applyProtection="1">
      <alignment horizontal="left" vertical="center"/>
    </xf>
    <xf numFmtId="0" fontId="33" fillId="0" borderId="6" xfId="0" applyFont="1" applyFill="1" applyBorder="1" applyAlignment="1" applyProtection="1">
      <alignment vertical="center" wrapText="1"/>
    </xf>
    <xf numFmtId="176" fontId="33" fillId="0" borderId="6" xfId="0" applyNumberFormat="1" applyFont="1" applyBorder="1" applyAlignment="1" applyProtection="1">
      <alignment horizontal="center" vertical="center"/>
      <protection locked="0"/>
    </xf>
    <xf numFmtId="0" fontId="33" fillId="0" borderId="13" xfId="0" applyFont="1" applyFill="1" applyBorder="1" applyAlignment="1" applyProtection="1">
      <alignment vertical="center" wrapText="1"/>
    </xf>
    <xf numFmtId="0" fontId="34" fillId="0" borderId="6" xfId="0" applyFont="1" applyBorder="1" applyAlignment="1" applyProtection="1">
      <alignment horizontal="left" vertical="center" wrapText="1"/>
    </xf>
    <xf numFmtId="176" fontId="34" fillId="0" borderId="6" xfId="0" applyNumberFormat="1" applyFont="1" applyBorder="1" applyAlignment="1" applyProtection="1">
      <alignment horizontal="center" vertical="center"/>
      <protection locked="0"/>
    </xf>
    <xf numFmtId="0" fontId="34" fillId="0" borderId="3" xfId="0" applyFont="1" applyBorder="1" applyAlignment="1" applyProtection="1">
      <alignment horizontal="center" vertical="center"/>
      <protection locked="0"/>
    </xf>
    <xf numFmtId="178" fontId="34" fillId="0" borderId="3" xfId="2" applyNumberFormat="1" applyFont="1" applyBorder="1" applyAlignment="1" applyProtection="1">
      <alignment horizontal="center" vertical="center"/>
      <protection locked="0"/>
    </xf>
    <xf numFmtId="178" fontId="34" fillId="0" borderId="2" xfId="2" applyNumberFormat="1" applyFont="1" applyBorder="1" applyAlignment="1" applyProtection="1">
      <alignment horizontal="center" vertical="center"/>
      <protection locked="0"/>
    </xf>
    <xf numFmtId="176" fontId="33" fillId="0" borderId="3" xfId="0" applyNumberFormat="1" applyFont="1" applyBorder="1" applyAlignment="1" applyProtection="1">
      <alignment horizontal="center" vertical="center"/>
      <protection locked="0"/>
    </xf>
    <xf numFmtId="0" fontId="34" fillId="0" borderId="15" xfId="0" applyFont="1" applyBorder="1" applyAlignment="1" applyProtection="1">
      <alignment vertical="center"/>
    </xf>
    <xf numFmtId="0" fontId="33" fillId="0" borderId="8" xfId="1" applyFont="1" applyBorder="1" applyAlignment="1" applyProtection="1">
      <alignment vertical="center"/>
    </xf>
    <xf numFmtId="0" fontId="30" fillId="0" borderId="9" xfId="1" applyBorder="1" applyAlignment="1" applyProtection="1">
      <alignment vertical="center"/>
    </xf>
    <xf numFmtId="0" fontId="30" fillId="0" borderId="0" xfId="1" applyAlignment="1" applyProtection="1">
      <alignment vertical="center"/>
    </xf>
    <xf numFmtId="0" fontId="32" fillId="0" borderId="8" xfId="1" applyFont="1" applyBorder="1" applyAlignment="1" applyProtection="1">
      <alignment vertical="center"/>
    </xf>
    <xf numFmtId="0" fontId="30" fillId="0" borderId="9" xfId="1" applyBorder="1" applyAlignment="1" applyProtection="1">
      <alignment horizontal="center" vertical="center"/>
    </xf>
    <xf numFmtId="0" fontId="33" fillId="0" borderId="16" xfId="1" applyFont="1" applyBorder="1" applyAlignment="1" applyProtection="1">
      <alignment vertical="center"/>
    </xf>
    <xf numFmtId="0" fontId="30" fillId="0" borderId="17" xfId="1" applyBorder="1" applyAlignment="1" applyProtection="1">
      <alignment vertical="center"/>
    </xf>
    <xf numFmtId="0" fontId="33" fillId="0" borderId="18" xfId="1" applyFont="1" applyBorder="1" applyAlignment="1" applyProtection="1">
      <alignment vertical="center"/>
    </xf>
    <xf numFmtId="0" fontId="30" fillId="0" borderId="19" xfId="1" applyBorder="1" applyAlignment="1" applyProtection="1">
      <alignment vertical="center"/>
    </xf>
    <xf numFmtId="0" fontId="33" fillId="0" borderId="20" xfId="1" applyFont="1" applyBorder="1" applyAlignment="1" applyProtection="1">
      <alignment vertical="center"/>
    </xf>
    <xf numFmtId="0" fontId="30" fillId="0" borderId="21" xfId="1" applyBorder="1" applyAlignment="1" applyProtection="1">
      <alignment vertical="center"/>
    </xf>
    <xf numFmtId="0" fontId="33" fillId="0" borderId="0" xfId="1" applyFont="1" applyProtection="1"/>
    <xf numFmtId="0" fontId="30" fillId="0" borderId="0" xfId="1" applyProtection="1"/>
    <xf numFmtId="0" fontId="34" fillId="0" borderId="0" xfId="1" applyFont="1" applyProtection="1"/>
    <xf numFmtId="0" fontId="46" fillId="0" borderId="0" xfId="1" applyFont="1" applyProtection="1"/>
    <xf numFmtId="0" fontId="34" fillId="0" borderId="1"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protection locked="0"/>
    </xf>
    <xf numFmtId="0" fontId="42" fillId="0" borderId="7" xfId="0" applyFont="1" applyFill="1" applyBorder="1" applyAlignment="1" applyProtection="1">
      <alignment horizontal="center" vertical="center" wrapText="1"/>
    </xf>
    <xf numFmtId="0" fontId="15" fillId="0" borderId="1" xfId="0" applyFont="1" applyFill="1" applyBorder="1" applyAlignment="1" applyProtection="1">
      <alignment horizontal="justify" vertical="center" wrapText="1"/>
    </xf>
    <xf numFmtId="0" fontId="15" fillId="0" borderId="1" xfId="0" applyFont="1" applyFill="1" applyBorder="1" applyAlignment="1" applyProtection="1">
      <alignment horizontal="center" vertical="center"/>
    </xf>
    <xf numFmtId="0" fontId="34" fillId="0" borderId="1" xfId="0" applyFont="1" applyFill="1" applyBorder="1" applyAlignment="1" applyProtection="1">
      <alignment horizontal="center" vertical="center" wrapText="1"/>
    </xf>
    <xf numFmtId="0" fontId="34" fillId="0" borderId="8" xfId="0" applyFont="1" applyFill="1" applyBorder="1" applyAlignment="1" applyProtection="1">
      <alignment vertical="center" wrapText="1"/>
    </xf>
    <xf numFmtId="0" fontId="34" fillId="0" borderId="1" xfId="0" applyFont="1" applyFill="1" applyBorder="1" applyAlignment="1" applyProtection="1">
      <alignment horizontal="justify" vertical="center" wrapText="1"/>
    </xf>
    <xf numFmtId="0" fontId="40" fillId="0" borderId="1" xfId="0" applyFont="1" applyFill="1" applyBorder="1" applyAlignment="1" applyProtection="1">
      <alignment horizontal="justify" vertical="center" wrapText="1"/>
    </xf>
    <xf numFmtId="0" fontId="34" fillId="0" borderId="1" xfId="0" applyFont="1" applyFill="1" applyBorder="1" applyAlignment="1" applyProtection="1">
      <alignment horizontal="justify" vertical="center" wrapText="1"/>
    </xf>
    <xf numFmtId="0" fontId="18" fillId="0" borderId="0" xfId="0" applyFont="1" applyFill="1" applyProtection="1">
      <alignment vertical="center"/>
    </xf>
    <xf numFmtId="0" fontId="37" fillId="0" borderId="0" xfId="0" applyFont="1" applyFill="1" applyProtection="1">
      <alignment vertical="center"/>
    </xf>
    <xf numFmtId="0" fontId="15" fillId="0" borderId="0" xfId="0" applyFont="1" applyFill="1" applyProtection="1">
      <alignment vertical="center"/>
    </xf>
    <xf numFmtId="0" fontId="14" fillId="0" borderId="0" xfId="0" applyFont="1" applyFill="1" applyProtection="1">
      <alignment vertical="center"/>
    </xf>
    <xf numFmtId="0" fontId="14" fillId="0" borderId="0" xfId="0" applyFont="1" applyFill="1" applyAlignment="1" applyProtection="1">
      <alignment horizontal="left" vertical="center" indent="1"/>
    </xf>
    <xf numFmtId="10" fontId="34" fillId="0" borderId="1" xfId="2" applyNumberFormat="1" applyFont="1" applyFill="1" applyBorder="1" applyAlignment="1" applyProtection="1">
      <alignment horizontal="center" vertical="center" wrapText="1"/>
    </xf>
    <xf numFmtId="0" fontId="34" fillId="0" borderId="0" xfId="0" applyFont="1" applyAlignment="1" applyProtection="1">
      <alignment vertical="center" wrapText="1"/>
    </xf>
    <xf numFmtId="0" fontId="33" fillId="0" borderId="0" xfId="0" applyFont="1" applyAlignment="1" applyProtection="1">
      <alignment vertical="center"/>
    </xf>
    <xf numFmtId="0" fontId="33" fillId="0" borderId="0" xfId="0" applyFont="1" applyFill="1" applyAlignment="1" applyProtection="1">
      <alignment vertical="center"/>
    </xf>
    <xf numFmtId="176" fontId="33" fillId="0" borderId="3" xfId="0" applyNumberFormat="1" applyFont="1" applyBorder="1" applyAlignment="1" applyProtection="1">
      <alignment horizontal="left" vertical="center"/>
    </xf>
    <xf numFmtId="0" fontId="34" fillId="0" borderId="0" xfId="0" applyFont="1" applyAlignment="1" applyProtection="1">
      <alignment vertical="center"/>
    </xf>
    <xf numFmtId="0" fontId="34" fillId="0" borderId="0" xfId="0" applyFont="1" applyFill="1" applyAlignment="1" applyProtection="1">
      <alignment horizontal="center" vertical="center"/>
    </xf>
    <xf numFmtId="0" fontId="33" fillId="0" borderId="0" xfId="0" applyFont="1" applyAlignment="1" applyProtection="1">
      <alignment horizontal="center" vertical="center"/>
    </xf>
    <xf numFmtId="0" fontId="34" fillId="0" borderId="0" xfId="0" applyFont="1" applyAlignment="1" applyProtection="1">
      <alignment horizontal="center" vertical="center"/>
    </xf>
    <xf numFmtId="176" fontId="33" fillId="0" borderId="0" xfId="0" applyNumberFormat="1" applyFont="1" applyBorder="1" applyAlignment="1" applyProtection="1">
      <alignment horizontal="left" vertical="center"/>
    </xf>
    <xf numFmtId="176" fontId="34" fillId="0" borderId="1" xfId="2" applyNumberFormat="1" applyFont="1" applyBorder="1" applyAlignment="1" applyProtection="1">
      <alignment horizontal="center" vertical="center"/>
      <protection locked="0"/>
    </xf>
    <xf numFmtId="0" fontId="34" fillId="0" borderId="0" xfId="0" applyFont="1" applyFill="1" applyProtection="1">
      <alignment vertical="center"/>
    </xf>
    <xf numFmtId="0" fontId="34" fillId="0" borderId="0" xfId="0" applyFont="1" applyFill="1" applyAlignment="1" applyProtection="1"/>
    <xf numFmtId="0" fontId="0" fillId="0" borderId="0" xfId="0" applyFill="1" applyProtection="1">
      <alignment vertical="center"/>
    </xf>
    <xf numFmtId="10" fontId="34" fillId="0" borderId="3" xfId="2" applyNumberFormat="1" applyFont="1" applyBorder="1" applyAlignment="1" applyProtection="1">
      <alignment horizontal="center" vertical="center"/>
      <protection locked="0"/>
    </xf>
    <xf numFmtId="0" fontId="34" fillId="0" borderId="1" xfId="0" applyFont="1" applyFill="1" applyBorder="1" applyAlignment="1" applyProtection="1">
      <alignment horizontal="center" vertical="center" wrapText="1"/>
    </xf>
    <xf numFmtId="0" fontId="33" fillId="0" borderId="1" xfId="0" applyFont="1" applyBorder="1" applyAlignment="1" applyProtection="1">
      <alignment vertical="center" wrapText="1"/>
    </xf>
    <xf numFmtId="0" fontId="33" fillId="0" borderId="1" xfId="0" applyFont="1" applyBorder="1" applyAlignment="1" applyProtection="1">
      <alignment horizontal="left" vertical="center" wrapText="1"/>
    </xf>
    <xf numFmtId="0" fontId="34" fillId="0" borderId="1" xfId="0" applyFont="1" applyBorder="1" applyAlignment="1" applyProtection="1">
      <alignment horizontal="center" vertical="center" wrapText="1"/>
    </xf>
    <xf numFmtId="0" fontId="34" fillId="0" borderId="2"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34" fillId="0" borderId="1" xfId="0" applyFont="1" applyBorder="1" applyAlignment="1" applyProtection="1">
      <alignment horizontal="left" vertical="center" wrapText="1"/>
    </xf>
    <xf numFmtId="0" fontId="34" fillId="0" borderId="1" xfId="0" applyFont="1" applyFill="1" applyBorder="1" applyAlignment="1" applyProtection="1">
      <alignment horizontal="center" vertical="center"/>
    </xf>
    <xf numFmtId="9" fontId="40" fillId="0" borderId="3" xfId="2" applyNumberFormat="1" applyFont="1" applyBorder="1" applyAlignment="1" applyProtection="1">
      <alignment horizontal="center" vertical="center"/>
    </xf>
    <xf numFmtId="9" fontId="40" fillId="0" borderId="3" xfId="0" applyNumberFormat="1" applyFont="1" applyFill="1" applyBorder="1" applyAlignment="1" applyProtection="1">
      <alignment horizontal="center" vertical="center"/>
    </xf>
    <xf numFmtId="9" fontId="40" fillId="0" borderId="1" xfId="2" applyNumberFormat="1" applyFont="1" applyBorder="1" applyAlignment="1" applyProtection="1">
      <alignment horizontal="center" vertical="center"/>
    </xf>
    <xf numFmtId="9" fontId="40" fillId="0" borderId="1" xfId="0" applyNumberFormat="1" applyFont="1" applyFill="1" applyBorder="1" applyAlignment="1" applyProtection="1">
      <alignment horizontal="center" vertical="center"/>
    </xf>
    <xf numFmtId="9" fontId="34" fillId="0" borderId="1" xfId="0" applyNumberFormat="1" applyFont="1" applyFill="1" applyBorder="1" applyAlignment="1" applyProtection="1">
      <alignment vertical="center"/>
    </xf>
    <xf numFmtId="9" fontId="34" fillId="0" borderId="3" xfId="2" applyNumberFormat="1" applyFont="1" applyBorder="1" applyAlignment="1" applyProtection="1">
      <alignment horizontal="center" vertical="center"/>
    </xf>
    <xf numFmtId="9" fontId="34" fillId="0" borderId="1" xfId="2" applyNumberFormat="1" applyFont="1" applyFill="1" applyBorder="1" applyAlignment="1" applyProtection="1">
      <alignment horizontal="center" vertical="center"/>
    </xf>
    <xf numFmtId="0" fontId="15" fillId="0" borderId="1" xfId="0" applyFont="1" applyFill="1" applyBorder="1" applyAlignment="1" applyProtection="1">
      <alignment horizontal="justify" vertical="center" wrapText="1"/>
    </xf>
    <xf numFmtId="0" fontId="15"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justify" vertical="center" wrapText="1"/>
    </xf>
    <xf numFmtId="0" fontId="15" fillId="0" borderId="1" xfId="0" applyFont="1" applyFill="1" applyBorder="1" applyAlignment="1" applyProtection="1">
      <alignment vertical="center" wrapText="1"/>
    </xf>
    <xf numFmtId="0" fontId="15" fillId="0" borderId="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4"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xf>
    <xf numFmtId="0" fontId="41" fillId="0" borderId="0" xfId="0" applyFont="1" applyFill="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0" fontId="33" fillId="0" borderId="1" xfId="0" applyFont="1" applyBorder="1" applyAlignment="1" applyProtection="1">
      <alignment horizontal="center" vertical="center" wrapText="1"/>
    </xf>
    <xf numFmtId="0" fontId="33" fillId="0" borderId="7" xfId="0" applyFont="1" applyBorder="1" applyAlignment="1" applyProtection="1">
      <alignment horizontal="center" vertical="center" wrapText="1"/>
    </xf>
    <xf numFmtId="0" fontId="33" fillId="0" borderId="4" xfId="0" applyFont="1" applyBorder="1" applyAlignment="1" applyProtection="1">
      <alignment horizontal="center" vertical="center" wrapText="1"/>
    </xf>
    <xf numFmtId="0" fontId="34" fillId="0" borderId="1" xfId="0" applyFont="1" applyFill="1" applyBorder="1" applyAlignment="1" applyProtection="1">
      <alignment horizontal="left" vertical="center" wrapText="1"/>
    </xf>
    <xf numFmtId="0" fontId="33" fillId="0" borderId="16" xfId="0" applyFont="1" applyFill="1" applyBorder="1" applyAlignment="1" applyProtection="1">
      <alignment horizontal="left" vertical="center" wrapText="1"/>
    </xf>
    <xf numFmtId="0" fontId="33" fillId="0" borderId="17" xfId="0" applyFont="1" applyFill="1" applyBorder="1" applyAlignment="1" applyProtection="1">
      <alignment horizontal="left" vertical="center" wrapText="1"/>
    </xf>
    <xf numFmtId="0" fontId="33" fillId="0" borderId="20" xfId="0" applyFont="1" applyFill="1" applyBorder="1" applyAlignment="1" applyProtection="1">
      <alignment horizontal="left" vertical="center" wrapText="1"/>
    </xf>
    <xf numFmtId="0" fontId="33" fillId="0" borderId="21" xfId="0" applyFont="1" applyFill="1" applyBorder="1" applyAlignment="1" applyProtection="1">
      <alignment horizontal="left" vertical="center" wrapText="1"/>
    </xf>
    <xf numFmtId="0" fontId="34" fillId="0" borderId="7" xfId="1" applyFont="1" applyFill="1" applyBorder="1" applyAlignment="1" applyProtection="1">
      <alignment horizontal="center" vertical="center"/>
    </xf>
    <xf numFmtId="0" fontId="34" fillId="0" borderId="4" xfId="1" applyFont="1" applyFill="1" applyBorder="1" applyAlignment="1" applyProtection="1">
      <alignment horizontal="center" vertical="center"/>
    </xf>
    <xf numFmtId="9" fontId="41" fillId="0" borderId="1" xfId="2" applyFont="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33" fillId="0" borderId="12" xfId="0" applyFont="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1" xfId="0" applyFont="1" applyBorder="1" applyAlignment="1" applyProtection="1">
      <alignment vertical="center" wrapText="1"/>
    </xf>
    <xf numFmtId="0" fontId="15" fillId="0" borderId="16" xfId="0" applyFont="1" applyFill="1" applyBorder="1" applyAlignment="1" applyProtection="1">
      <alignment horizontal="center" vertical="center" wrapText="1"/>
    </xf>
    <xf numFmtId="0" fontId="15" fillId="0" borderId="23"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33" fillId="0" borderId="21" xfId="0" applyFont="1" applyBorder="1" applyAlignment="1" applyProtection="1">
      <alignment horizontal="center" vertical="center" wrapText="1"/>
    </xf>
    <xf numFmtId="0" fontId="34" fillId="0" borderId="7"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34" fillId="0" borderId="7" xfId="0" applyFont="1" applyFill="1" applyBorder="1" applyAlignment="1" applyProtection="1">
      <alignment horizontal="center" vertical="center" wrapText="1"/>
      <protection locked="0"/>
    </xf>
    <xf numFmtId="0" fontId="34" fillId="0" borderId="22" xfId="0" applyFont="1" applyFill="1" applyBorder="1" applyAlignment="1" applyProtection="1">
      <alignment horizontal="center" vertical="center" wrapText="1"/>
      <protection locked="0"/>
    </xf>
    <xf numFmtId="0" fontId="34" fillId="0" borderId="4"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33" fillId="0" borderId="4" xfId="0" applyFont="1" applyFill="1" applyBorder="1" applyAlignment="1" applyProtection="1">
      <alignment horizontal="center" vertical="center" wrapText="1"/>
      <protection locked="0"/>
    </xf>
    <xf numFmtId="0" fontId="33" fillId="0" borderId="1" xfId="0" applyFont="1" applyFill="1" applyBorder="1" applyAlignment="1" applyProtection="1">
      <alignment horizontal="justify" vertical="center" wrapText="1"/>
      <protection locked="0"/>
    </xf>
    <xf numFmtId="0" fontId="33" fillId="0" borderId="1" xfId="0" applyFont="1" applyFill="1" applyBorder="1" applyAlignment="1" applyProtection="1">
      <alignment horizontal="center" vertical="center" wrapText="1"/>
      <protection locked="0"/>
    </xf>
    <xf numFmtId="0" fontId="33" fillId="0" borderId="7" xfId="0" applyFont="1" applyFill="1" applyBorder="1" applyAlignment="1" applyProtection="1">
      <alignment horizontal="left" vertical="center" wrapText="1"/>
      <protection locked="0"/>
    </xf>
    <xf numFmtId="0" fontId="33" fillId="0" borderId="22" xfId="0" applyFont="1" applyFill="1" applyBorder="1" applyAlignment="1" applyProtection="1">
      <alignment horizontal="left" vertical="center" wrapText="1"/>
      <protection locked="0"/>
    </xf>
    <xf numFmtId="0" fontId="33" fillId="0" borderId="4"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center" vertical="center" wrapText="1"/>
    </xf>
    <xf numFmtId="0" fontId="33" fillId="0" borderId="7" xfId="0" applyFont="1" applyFill="1" applyBorder="1" applyAlignment="1" applyProtection="1">
      <alignment horizontal="center" vertical="center" wrapText="1"/>
    </xf>
    <xf numFmtId="0" fontId="33" fillId="0" borderId="22"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0" borderId="16" xfId="0" applyFont="1" applyFill="1" applyBorder="1" applyAlignment="1" applyProtection="1">
      <alignment horizontal="center" vertical="center" wrapText="1"/>
    </xf>
    <xf numFmtId="0" fontId="33" fillId="0" borderId="17" xfId="0" applyFont="1" applyFill="1" applyBorder="1" applyAlignment="1" applyProtection="1">
      <alignment horizontal="center" vertical="center" wrapText="1"/>
    </xf>
    <xf numFmtId="0" fontId="33" fillId="0" borderId="20"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43" fillId="0" borderId="7" xfId="0" applyFont="1" applyFill="1" applyBorder="1" applyAlignment="1" applyProtection="1">
      <alignment horizontal="center" vertical="center" wrapText="1"/>
    </xf>
    <xf numFmtId="0" fontId="43" fillId="0" borderId="22" xfId="0" applyFont="1" applyFill="1" applyBorder="1" applyAlignment="1" applyProtection="1">
      <alignment horizontal="center" vertical="center" wrapText="1"/>
    </xf>
    <xf numFmtId="0" fontId="43" fillId="0" borderId="4" xfId="0" applyFont="1" applyFill="1" applyBorder="1" applyAlignment="1" applyProtection="1">
      <alignment horizontal="center" vertical="center" wrapText="1"/>
    </xf>
    <xf numFmtId="0" fontId="42" fillId="0" borderId="1"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wrapText="1"/>
    </xf>
    <xf numFmtId="0" fontId="33" fillId="0" borderId="9" xfId="0" applyFont="1" applyFill="1" applyBorder="1" applyAlignment="1" applyProtection="1">
      <alignment horizontal="center" vertical="center" wrapText="1"/>
    </xf>
    <xf numFmtId="0" fontId="34" fillId="0" borderId="1" xfId="0" applyFont="1" applyFill="1" applyBorder="1" applyAlignment="1" applyProtection="1">
      <alignment horizontal="justify" vertical="center" wrapText="1"/>
    </xf>
    <xf numFmtId="10" fontId="34" fillId="0" borderId="7" xfId="2" applyNumberFormat="1" applyFont="1" applyFill="1" applyBorder="1" applyAlignment="1" applyProtection="1">
      <alignment horizontal="center" vertical="center" wrapText="1"/>
    </xf>
    <xf numFmtId="10" fontId="34" fillId="0" borderId="22" xfId="2" applyNumberFormat="1" applyFont="1" applyFill="1" applyBorder="1" applyAlignment="1" applyProtection="1">
      <alignment horizontal="center" vertical="center" wrapText="1"/>
    </xf>
    <xf numFmtId="10" fontId="34" fillId="0" borderId="4" xfId="2" applyNumberFormat="1"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42" fillId="0" borderId="7" xfId="0" applyFont="1" applyFill="1" applyBorder="1" applyAlignment="1" applyProtection="1">
      <alignment horizontal="center" vertical="center" wrapText="1"/>
    </xf>
    <xf numFmtId="0" fontId="42" fillId="0" borderId="4"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0" fontId="34" fillId="0" borderId="4" xfId="0" applyFont="1" applyFill="1" applyBorder="1" applyAlignment="1" applyProtection="1">
      <alignment horizontal="center" vertical="center" wrapText="1"/>
    </xf>
    <xf numFmtId="0" fontId="34" fillId="0" borderId="1" xfId="0" applyFont="1" applyFill="1" applyBorder="1" applyAlignment="1" applyProtection="1">
      <alignment horizontal="justify" vertical="center" wrapText="1"/>
      <protection locked="0"/>
    </xf>
    <xf numFmtId="0" fontId="42" fillId="0" borderId="16"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left" vertical="center" wrapText="1"/>
    </xf>
    <xf numFmtId="0" fontId="14" fillId="0" borderId="20"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3" fillId="0" borderId="3" xfId="0" applyFont="1" applyFill="1" applyBorder="1" applyAlignment="1" applyProtection="1">
      <alignment horizontal="left" vertical="center" wrapText="1"/>
    </xf>
    <xf numFmtId="0" fontId="33" fillId="0" borderId="2" xfId="0" applyFont="1" applyFill="1" applyBorder="1" applyAlignment="1" applyProtection="1">
      <alignment horizontal="left" vertical="center" wrapText="1"/>
    </xf>
    <xf numFmtId="0" fontId="33" fillId="0" borderId="3"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33" fillId="0" borderId="32" xfId="0" applyFont="1" applyBorder="1" applyAlignment="1" applyProtection="1">
      <alignment horizontal="left" vertical="center" wrapText="1"/>
    </xf>
    <xf numFmtId="0" fontId="33" fillId="0" borderId="14" xfId="0" applyFont="1" applyBorder="1" applyAlignment="1" applyProtection="1">
      <alignment horizontal="left" vertical="center" wrapText="1"/>
    </xf>
    <xf numFmtId="0" fontId="34" fillId="0" borderId="3" xfId="0" applyFont="1" applyBorder="1" applyAlignment="1" applyProtection="1">
      <alignment horizontal="left" vertical="center" wrapText="1"/>
    </xf>
    <xf numFmtId="0" fontId="34" fillId="0" borderId="2" xfId="0" applyFont="1" applyBorder="1" applyAlignment="1" applyProtection="1">
      <alignment horizontal="left" vertical="center" wrapText="1"/>
    </xf>
    <xf numFmtId="0" fontId="33" fillId="0" borderId="33" xfId="0" applyFont="1" applyBorder="1" applyAlignment="1" applyProtection="1">
      <alignment horizontal="left" vertical="center" wrapText="1"/>
    </xf>
    <xf numFmtId="0" fontId="33" fillId="0" borderId="32" xfId="0" applyFont="1" applyBorder="1" applyAlignment="1" applyProtection="1">
      <alignment horizontal="center" vertical="center"/>
    </xf>
    <xf numFmtId="0" fontId="33" fillId="0" borderId="33" xfId="0" applyFont="1" applyBorder="1" applyAlignment="1" applyProtection="1">
      <alignment horizontal="center" vertical="center"/>
    </xf>
    <xf numFmtId="0" fontId="33" fillId="0" borderId="14" xfId="0" applyFont="1" applyBorder="1" applyAlignment="1" applyProtection="1">
      <alignment horizontal="center" vertical="center"/>
    </xf>
    <xf numFmtId="0" fontId="33" fillId="0" borderId="32" xfId="0" applyFont="1" applyFill="1" applyBorder="1" applyAlignment="1" applyProtection="1">
      <alignment horizontal="left" vertical="center" wrapText="1"/>
    </xf>
    <xf numFmtId="0" fontId="33" fillId="0" borderId="33" xfId="0" applyFont="1" applyFill="1" applyBorder="1" applyAlignment="1" applyProtection="1">
      <alignment horizontal="left" vertical="center" wrapText="1"/>
    </xf>
    <xf numFmtId="0" fontId="33" fillId="0" borderId="14" xfId="0" applyFont="1" applyFill="1" applyBorder="1" applyAlignment="1" applyProtection="1">
      <alignment horizontal="left" vertical="center" wrapText="1"/>
    </xf>
    <xf numFmtId="0" fontId="33" fillId="0" borderId="32" xfId="0" applyFont="1" applyFill="1" applyBorder="1" applyAlignment="1" applyProtection="1">
      <alignment horizontal="center" vertical="center"/>
    </xf>
    <xf numFmtId="0" fontId="33" fillId="0" borderId="33"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32" xfId="0" applyFont="1" applyFill="1" applyBorder="1" applyAlignment="1" applyProtection="1">
      <alignment horizontal="center" vertical="center" wrapText="1"/>
    </xf>
    <xf numFmtId="0" fontId="33" fillId="0" borderId="33" xfId="0" applyFont="1" applyFill="1" applyBorder="1" applyAlignment="1" applyProtection="1">
      <alignment horizontal="center" vertical="center" wrapText="1"/>
    </xf>
    <xf numFmtId="0" fontId="33" fillId="0" borderId="14" xfId="0" applyFont="1" applyFill="1" applyBorder="1" applyAlignment="1" applyProtection="1">
      <alignment horizontal="center" vertical="center" wrapText="1"/>
    </xf>
    <xf numFmtId="0" fontId="14" fillId="0" borderId="30" xfId="0" applyFont="1" applyFill="1" applyBorder="1" applyAlignment="1" applyProtection="1">
      <alignment horizontal="center" vertical="center"/>
    </xf>
    <xf numFmtId="0" fontId="14" fillId="0" borderId="31" xfId="0" applyFont="1" applyFill="1" applyBorder="1" applyAlignment="1" applyProtection="1">
      <alignment horizontal="center" vertical="center"/>
    </xf>
    <xf numFmtId="0" fontId="14" fillId="0" borderId="29" xfId="0" applyFont="1" applyFill="1" applyBorder="1" applyAlignment="1" applyProtection="1">
      <alignment horizontal="center" vertical="center"/>
    </xf>
    <xf numFmtId="0" fontId="15" fillId="0" borderId="3"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34" fillId="0" borderId="1" xfId="0" applyFont="1" applyBorder="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4" xfId="0" applyFont="1" applyBorder="1" applyAlignment="1" applyProtection="1">
      <alignment horizontal="center" vertical="center" wrapText="1"/>
    </xf>
    <xf numFmtId="0" fontId="34" fillId="0" borderId="28"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4" xfId="0" applyFont="1" applyBorder="1" applyAlignment="1" applyProtection="1">
      <alignment horizontal="left" vertical="center" wrapText="1"/>
    </xf>
    <xf numFmtId="0" fontId="34" fillId="0" borderId="3" xfId="0" applyFont="1" applyFill="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xf>
    <xf numFmtId="0" fontId="34" fillId="0" borderId="8" xfId="0" applyFont="1" applyFill="1" applyBorder="1" applyAlignment="1" applyProtection="1">
      <alignment horizontal="left" vertical="center" wrapText="1"/>
    </xf>
    <xf numFmtId="0" fontId="34" fillId="0" borderId="24" xfId="0" applyFont="1" applyFill="1" applyBorder="1" applyAlignment="1" applyProtection="1">
      <alignment horizontal="left" vertical="center" wrapText="1"/>
    </xf>
    <xf numFmtId="0" fontId="43" fillId="0" borderId="22" xfId="0" applyFont="1" applyFill="1" applyBorder="1" applyAlignment="1" applyProtection="1">
      <alignment horizontal="center" vertical="center"/>
    </xf>
    <xf numFmtId="0" fontId="43" fillId="0" borderId="4" xfId="0" applyFont="1" applyFill="1" applyBorder="1" applyAlignment="1" applyProtection="1">
      <alignment horizontal="center" vertical="center"/>
    </xf>
    <xf numFmtId="0" fontId="34" fillId="0" borderId="8" xfId="0" applyFont="1" applyFill="1" applyBorder="1" applyAlignment="1" applyProtection="1">
      <alignment vertical="center" wrapText="1"/>
    </xf>
    <xf numFmtId="0" fontId="34" fillId="0" borderId="24" xfId="0" applyFont="1" applyFill="1" applyBorder="1" applyAlignment="1" applyProtection="1">
      <alignment vertical="center" wrapText="1"/>
    </xf>
    <xf numFmtId="0" fontId="34" fillId="0" borderId="8" xfId="0" applyFont="1" applyFill="1" applyBorder="1" applyAlignment="1" applyProtection="1">
      <alignment horizontal="left" vertical="center"/>
    </xf>
    <xf numFmtId="0" fontId="34" fillId="0" borderId="24" xfId="0" applyFont="1" applyFill="1" applyBorder="1" applyAlignment="1" applyProtection="1">
      <alignment horizontal="left" vertical="center"/>
    </xf>
    <xf numFmtId="0" fontId="34" fillId="0" borderId="16" xfId="0" applyFont="1" applyFill="1" applyBorder="1" applyAlignment="1" applyProtection="1">
      <alignment horizontal="center" vertical="center" wrapText="1"/>
    </xf>
    <xf numFmtId="0" fontId="34" fillId="0" borderId="17" xfId="0" applyFont="1" applyFill="1" applyBorder="1" applyAlignment="1" applyProtection="1">
      <alignment horizontal="center" vertical="center" wrapText="1"/>
    </xf>
    <xf numFmtId="0" fontId="34" fillId="0" borderId="18" xfId="0" applyFont="1" applyFill="1" applyBorder="1" applyAlignment="1" applyProtection="1">
      <alignment horizontal="center" vertical="center" wrapText="1"/>
    </xf>
    <xf numFmtId="0" fontId="34" fillId="0" borderId="19" xfId="0" applyFont="1" applyFill="1" applyBorder="1" applyAlignment="1" applyProtection="1">
      <alignment horizontal="center" vertical="center" wrapText="1"/>
    </xf>
    <xf numFmtId="0" fontId="34" fillId="0" borderId="20" xfId="0" applyFont="1" applyFill="1" applyBorder="1" applyAlignment="1" applyProtection="1">
      <alignment horizontal="center" vertical="center" wrapText="1"/>
    </xf>
    <xf numFmtId="0" fontId="34" fillId="0" borderId="21" xfId="0" applyFont="1" applyFill="1" applyBorder="1" applyAlignment="1" applyProtection="1">
      <alignment horizontal="center" vertical="center" wrapText="1"/>
    </xf>
    <xf numFmtId="0" fontId="42" fillId="0" borderId="22" xfId="0" applyFont="1" applyFill="1" applyBorder="1" applyAlignment="1" applyProtection="1">
      <alignment horizontal="center" vertical="center" wrapText="1"/>
    </xf>
    <xf numFmtId="0" fontId="33" fillId="0" borderId="16" xfId="0" applyFont="1" applyFill="1" applyBorder="1" applyAlignment="1" applyProtection="1">
      <alignment horizontal="right" vertical="center" wrapText="1"/>
    </xf>
    <xf numFmtId="0" fontId="33" fillId="0" borderId="17" xfId="0" applyFont="1" applyFill="1" applyBorder="1" applyAlignment="1" applyProtection="1">
      <alignment horizontal="right" vertical="center" wrapText="1"/>
    </xf>
    <xf numFmtId="0" fontId="33" fillId="0" borderId="20" xfId="0" applyFont="1" applyFill="1" applyBorder="1" applyAlignment="1" applyProtection="1">
      <alignment horizontal="right" vertical="center" wrapText="1"/>
    </xf>
    <xf numFmtId="0" fontId="33" fillId="0" borderId="21" xfId="0" applyFont="1" applyFill="1" applyBorder="1" applyAlignment="1" applyProtection="1">
      <alignment horizontal="right" vertical="center" wrapText="1"/>
    </xf>
    <xf numFmtId="0" fontId="33" fillId="0" borderId="16" xfId="0" applyFont="1" applyFill="1" applyBorder="1" applyAlignment="1" applyProtection="1">
      <alignment horizontal="left" vertical="center"/>
    </xf>
    <xf numFmtId="0" fontId="33" fillId="0" borderId="18" xfId="0" applyFont="1" applyFill="1" applyBorder="1" applyAlignment="1" applyProtection="1">
      <alignment horizontal="left" vertical="center"/>
    </xf>
    <xf numFmtId="0" fontId="33" fillId="0" borderId="20" xfId="0" applyFont="1" applyFill="1" applyBorder="1" applyAlignment="1" applyProtection="1">
      <alignment horizontal="left" vertical="center"/>
    </xf>
    <xf numFmtId="0" fontId="34" fillId="0" borderId="7" xfId="0" applyFont="1" applyFill="1" applyBorder="1" applyAlignment="1" applyProtection="1">
      <alignment horizontal="right" vertical="center" wrapText="1"/>
    </xf>
    <xf numFmtId="0" fontId="34" fillId="0" borderId="4" xfId="0" applyFont="1" applyFill="1" applyBorder="1" applyAlignment="1" applyProtection="1">
      <alignment horizontal="right" vertical="center" wrapText="1"/>
    </xf>
  </cellXfs>
  <cellStyles count="3">
    <cellStyle name="一般" xfId="0" builtinId="0"/>
    <cellStyle name="一般 2" xfId="1" xr:uid="{00000000-0005-0000-0000-000001000000}"/>
    <cellStyle name="百分比" xfId="2" builtinId="5"/>
  </cellStyles>
  <dxfs count="233">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ill>
        <patternFill>
          <bgColor rgb="FFFFFF99"/>
        </pattern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ill>
        <patternFill>
          <bgColor rgb="FFFFFF99"/>
        </pattern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ill>
        <patternFill>
          <bgColor rgb="FFFFFF99"/>
        </patternFill>
      </fill>
    </dxf>
    <dxf>
      <font>
        <color rgb="FFFF0000"/>
      </font>
      <fill>
        <gradientFill degree="90">
          <stop position="0">
            <color rgb="FFFFD8D5"/>
          </stop>
          <stop position="1">
            <color rgb="FFFFD8D5"/>
          </stop>
        </gradientFill>
      </fill>
    </dxf>
    <dxf>
      <fill>
        <patternFill>
          <bgColor rgb="FFFFFF99"/>
        </patternFill>
      </fill>
    </dxf>
    <dxf>
      <fill>
        <patternFill>
          <bgColor rgb="FFFFFF99"/>
        </patternFill>
      </fill>
    </dxf>
    <dxf>
      <fill>
        <patternFill>
          <bgColor rgb="FFFFFF99"/>
        </pattern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ill>
        <patternFill>
          <bgColor rgb="FFFFFF99"/>
        </patternFill>
      </fill>
    </dxf>
    <dxf>
      <font>
        <color rgb="FFFF0000"/>
      </font>
      <fill>
        <gradientFill degree="90">
          <stop position="0">
            <color rgb="FFFFD8D5"/>
          </stop>
          <stop position="1">
            <color rgb="FFFFD8D5"/>
          </stop>
        </gradientFill>
      </fill>
    </dxf>
    <dxf>
      <fill>
        <patternFill>
          <bgColor rgb="FFFFFF99"/>
        </pattern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ill>
        <patternFill>
          <bgColor rgb="FFFFFF99"/>
        </patternFill>
      </fill>
    </dxf>
    <dxf>
      <fill>
        <patternFill>
          <bgColor rgb="FFFFFF99"/>
        </pattern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ill>
        <patternFill>
          <bgColor rgb="FFFFFF99"/>
        </patternFill>
      </fill>
    </dxf>
    <dxf>
      <font>
        <color rgb="FFFF0000"/>
      </font>
      <fill>
        <gradientFill degree="90">
          <stop position="0">
            <color rgb="FFFFD8D5"/>
          </stop>
          <stop position="1">
            <color rgb="FFFFD8D5"/>
          </stop>
        </gradientFill>
      </fill>
    </dxf>
    <dxf>
      <fill>
        <patternFill>
          <bgColor rgb="FFFFFF99"/>
        </pattern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ill>
        <patternFill>
          <bgColor rgb="FFFFFF99"/>
        </patternFill>
      </fill>
    </dxf>
    <dxf>
      <fill>
        <patternFill>
          <bgColor rgb="FFFFFF99"/>
        </pattern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ill>
        <patternFill>
          <bgColor rgb="FFFFFF99"/>
        </patternFill>
      </fill>
    </dxf>
    <dxf>
      <font>
        <color rgb="FFFF0000"/>
      </font>
      <fill>
        <gradientFill degree="90">
          <stop position="0">
            <color rgb="FFFFD8D5"/>
          </stop>
          <stop position="1">
            <color rgb="FFFFD8D5"/>
          </stop>
        </gradientFill>
      </fill>
    </dxf>
    <dxf>
      <fill>
        <patternFill>
          <bgColor rgb="FFFFFF99"/>
        </pattern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ill>
        <patternFill>
          <bgColor rgb="FFFFFF99"/>
        </pattern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ont>
        <color rgb="FFFF0000"/>
      </font>
      <fill>
        <gradientFill degree="90">
          <stop position="0">
            <color rgb="FFFFD8D5"/>
          </stop>
          <stop position="1">
            <color rgb="FFFFD8D5"/>
          </stop>
        </gradient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gradientFill degree="90">
          <stop position="0">
            <color rgb="FFFFD8D5"/>
          </stop>
          <stop position="1">
            <color rgb="FFFFD8D5"/>
          </stop>
        </gradient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gradientFill degree="90">
          <stop position="0">
            <color rgb="FFFFE7E5"/>
          </stop>
          <stop position="1">
            <color auto="1"/>
          </stop>
        </gradientFill>
      </fill>
    </dxf>
    <dxf>
      <font>
        <color rgb="FFFF0000"/>
      </font>
      <fill>
        <gradientFill degree="90">
          <stop position="0">
            <color rgb="FFFFE7E5"/>
          </stop>
          <stop position="1">
            <color rgb="FFFFE7E5"/>
          </stop>
        </gradientFill>
      </fill>
    </dxf>
    <dxf>
      <font>
        <color rgb="FFFF0000"/>
      </font>
      <fill>
        <gradientFill degree="90">
          <stop position="0">
            <color rgb="FFFFD8D5"/>
          </stop>
          <stop position="1">
            <color rgb="FFFFD8D5"/>
          </stop>
        </gradient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31649;&#29702;&#22296;&#38538;(104-106)/D02-&#25972;&#21512;&#22411;&#24515;&#29702;&#20581;&#24247;&#24037;&#20316;&#35336;&#30059;/04-&#32771;&#35413;&#30456;&#38364;&#34920;&#21934;(&#35336;&#30059;&#24037;&#20316;&#35498;&#26126;&#26360;&#12289;&#20316;&#26989;&#31243;&#24207;&#12289;&#32771;&#35413;&#38917;&#30446;&#12289;&#34920;&#21934;)/03-&#38651;&#23376;&#34920;&#21934;/107&#24180;&#24230;/01-&#25351;&#27161;&#36664;&#20837;&#38651;&#33126;&#20171;&#38754;/107&#24180;&#24230;&#25972;&#21512;&#22411;&#24515;&#29702;&#20581;&#24247;&#24037;&#20316;&#35336;&#30059;&#23526;&#22320;&#32771;&#35413;&#21443;&#32771;&#36039;&#26009;&#34920;&#21934;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資料"/>
      <sheetName val="1.1"/>
      <sheetName val="1.2.1"/>
      <sheetName val="1.2.2"/>
      <sheetName val="1.3.1"/>
      <sheetName val="1.3.2"/>
      <sheetName val="1.3.3"/>
      <sheetName val="1.3.4"/>
      <sheetName val="1.4.1"/>
      <sheetName val="1.4.2"/>
      <sheetName val="2.3"/>
      <sheetName val="3.1&amp;3.2"/>
      <sheetName val="4.1"/>
      <sheetName val="工作表3"/>
      <sheetName val="1_1"/>
      <sheetName val="1_2_1"/>
      <sheetName val="1_2_2"/>
      <sheetName val="1_3_1"/>
      <sheetName val="1_3_2"/>
      <sheetName val="1_3_3"/>
      <sheetName val="1_3_4"/>
      <sheetName val="1_4_1"/>
      <sheetName val="1_4_2"/>
      <sheetName val="2_3"/>
      <sheetName val="3_1&amp;3_2"/>
      <sheetName val="4_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C1" t="str">
            <v>請選擇</v>
          </cell>
          <cell r="D1" t="str">
            <v>請選擇</v>
          </cell>
          <cell r="F1" t="str">
            <v>請選擇</v>
          </cell>
          <cell r="G1"/>
          <cell r="K1" t="str">
            <v>關訪員</v>
          </cell>
          <cell r="L1" t="str">
            <v>行政</v>
          </cell>
          <cell r="M1" t="str">
            <v>上限</v>
          </cell>
          <cell r="N1" t="str">
            <v>分擔</v>
          </cell>
        </row>
        <row r="2">
          <cell r="C2" t="str">
            <v>臺北市</v>
          </cell>
          <cell r="D2">
            <v>1</v>
          </cell>
          <cell r="E2">
            <v>0.04</v>
          </cell>
          <cell r="F2">
            <v>1</v>
          </cell>
          <cell r="G2">
            <v>3</v>
          </cell>
          <cell r="H2">
            <v>2</v>
          </cell>
          <cell r="I2">
            <v>4</v>
          </cell>
          <cell r="J2">
            <v>2</v>
          </cell>
        </row>
        <row r="3">
          <cell r="C3" t="str">
            <v>新北市</v>
          </cell>
          <cell r="D3">
            <v>2</v>
          </cell>
          <cell r="E3">
            <v>0.04</v>
          </cell>
          <cell r="F3">
            <v>0</v>
          </cell>
          <cell r="G3">
            <v>3</v>
          </cell>
          <cell r="H3">
            <v>2</v>
          </cell>
          <cell r="I3">
            <v>4</v>
          </cell>
          <cell r="J3">
            <v>2</v>
          </cell>
          <cell r="K3">
            <v>29</v>
          </cell>
          <cell r="L3">
            <v>3</v>
          </cell>
          <cell r="M3">
            <v>32</v>
          </cell>
          <cell r="N3">
            <v>14</v>
          </cell>
        </row>
        <row r="4">
          <cell r="C4" t="str">
            <v>基隆市</v>
          </cell>
          <cell r="D4">
            <v>3</v>
          </cell>
          <cell r="E4">
            <v>0.15</v>
          </cell>
          <cell r="G4">
            <v>2</v>
          </cell>
          <cell r="H4">
            <v>2</v>
          </cell>
          <cell r="I4">
            <v>2</v>
          </cell>
          <cell r="J4">
            <v>1</v>
          </cell>
          <cell r="K4">
            <v>5</v>
          </cell>
          <cell r="L4">
            <v>2</v>
          </cell>
          <cell r="M4">
            <v>7</v>
          </cell>
          <cell r="N4">
            <v>3</v>
          </cell>
        </row>
        <row r="5">
          <cell r="C5" t="str">
            <v>宜蘭縣</v>
          </cell>
          <cell r="D5">
            <v>4</v>
          </cell>
          <cell r="E5">
            <v>0.1</v>
          </cell>
          <cell r="G5">
            <v>2</v>
          </cell>
          <cell r="H5">
            <v>2</v>
          </cell>
          <cell r="I5">
            <v>3</v>
          </cell>
          <cell r="J5">
            <v>1</v>
          </cell>
          <cell r="K5">
            <v>7</v>
          </cell>
          <cell r="L5">
            <v>4</v>
          </cell>
          <cell r="M5">
            <v>11</v>
          </cell>
          <cell r="N5">
            <v>3</v>
          </cell>
        </row>
        <row r="6">
          <cell r="C6" t="str">
            <v>連江縣</v>
          </cell>
          <cell r="E6">
            <v>0.15</v>
          </cell>
          <cell r="G6">
            <v>1</v>
          </cell>
          <cell r="H6">
            <v>1</v>
          </cell>
          <cell r="I6">
            <v>1</v>
          </cell>
          <cell r="J6">
            <v>1</v>
          </cell>
          <cell r="K6">
            <v>1</v>
          </cell>
          <cell r="L6">
            <v>1</v>
          </cell>
          <cell r="M6">
            <v>2</v>
          </cell>
          <cell r="N6">
            <v>1</v>
          </cell>
        </row>
        <row r="7">
          <cell r="C7" t="str">
            <v>金門縣</v>
          </cell>
          <cell r="E7">
            <v>0.15</v>
          </cell>
          <cell r="G7">
            <v>1</v>
          </cell>
          <cell r="H7">
            <v>1</v>
          </cell>
          <cell r="I7">
            <v>1</v>
          </cell>
          <cell r="J7">
            <v>1</v>
          </cell>
          <cell r="K7">
            <v>2</v>
          </cell>
          <cell r="L7">
            <v>2</v>
          </cell>
          <cell r="M7">
            <v>4</v>
          </cell>
          <cell r="N7">
            <v>1</v>
          </cell>
        </row>
        <row r="8">
          <cell r="C8" t="str">
            <v>桃園市</v>
          </cell>
          <cell r="E8">
            <v>0.04</v>
          </cell>
          <cell r="G8">
            <v>3</v>
          </cell>
          <cell r="H8">
            <v>2</v>
          </cell>
          <cell r="I8">
            <v>4</v>
          </cell>
          <cell r="J8">
            <v>2</v>
          </cell>
          <cell r="K8">
            <v>13</v>
          </cell>
          <cell r="L8">
            <v>1</v>
          </cell>
          <cell r="M8">
            <v>14</v>
          </cell>
          <cell r="N8">
            <v>8</v>
          </cell>
        </row>
        <row r="9">
          <cell r="C9" t="str">
            <v>新竹市</v>
          </cell>
          <cell r="E9">
            <v>0.15</v>
          </cell>
          <cell r="G9">
            <v>2</v>
          </cell>
          <cell r="H9">
            <v>2</v>
          </cell>
          <cell r="I9">
            <v>2</v>
          </cell>
          <cell r="J9">
            <v>1</v>
          </cell>
          <cell r="K9">
            <v>5</v>
          </cell>
          <cell r="L9">
            <v>1</v>
          </cell>
          <cell r="M9">
            <v>6</v>
          </cell>
          <cell r="N9">
            <v>3</v>
          </cell>
        </row>
        <row r="10">
          <cell r="C10" t="str">
            <v>新竹縣</v>
          </cell>
          <cell r="E10">
            <v>0.1</v>
          </cell>
          <cell r="G10">
            <v>2</v>
          </cell>
          <cell r="H10">
            <v>2</v>
          </cell>
          <cell r="I10">
            <v>3</v>
          </cell>
          <cell r="J10">
            <v>1</v>
          </cell>
          <cell r="K10">
            <v>8</v>
          </cell>
          <cell r="L10">
            <v>2</v>
          </cell>
          <cell r="M10">
            <v>10</v>
          </cell>
          <cell r="N10">
            <v>3</v>
          </cell>
        </row>
        <row r="11">
          <cell r="C11" t="str">
            <v>苗栗縣</v>
          </cell>
          <cell r="E11">
            <v>0.1</v>
          </cell>
          <cell r="G11">
            <v>2</v>
          </cell>
          <cell r="H11">
            <v>2</v>
          </cell>
          <cell r="I11">
            <v>3</v>
          </cell>
          <cell r="J11">
            <v>1</v>
          </cell>
          <cell r="K11">
            <v>8</v>
          </cell>
          <cell r="L11">
            <v>2</v>
          </cell>
          <cell r="M11">
            <v>10</v>
          </cell>
          <cell r="N11">
            <v>3</v>
          </cell>
        </row>
        <row r="12">
          <cell r="C12" t="str">
            <v>臺中市</v>
          </cell>
          <cell r="E12">
            <v>0.04</v>
          </cell>
          <cell r="G12">
            <v>3</v>
          </cell>
          <cell r="H12">
            <v>2</v>
          </cell>
          <cell r="I12">
            <v>4</v>
          </cell>
          <cell r="J12">
            <v>2</v>
          </cell>
          <cell r="K12">
            <v>19</v>
          </cell>
          <cell r="L12">
            <v>5</v>
          </cell>
          <cell r="M12">
            <v>24</v>
          </cell>
          <cell r="N12">
            <v>11</v>
          </cell>
        </row>
        <row r="13">
          <cell r="C13" t="str">
            <v>彰化縣</v>
          </cell>
          <cell r="E13">
            <v>0.06</v>
          </cell>
          <cell r="G13">
            <v>2</v>
          </cell>
          <cell r="H13">
            <v>2</v>
          </cell>
          <cell r="I13">
            <v>3</v>
          </cell>
          <cell r="J13">
            <v>1</v>
          </cell>
          <cell r="K13">
            <v>11</v>
          </cell>
          <cell r="L13">
            <v>3</v>
          </cell>
          <cell r="M13">
            <v>14</v>
          </cell>
          <cell r="N13">
            <v>5</v>
          </cell>
        </row>
        <row r="14">
          <cell r="C14" t="str">
            <v>南投縣</v>
          </cell>
          <cell r="E14">
            <v>0.1</v>
          </cell>
          <cell r="G14">
            <v>2</v>
          </cell>
          <cell r="H14">
            <v>2</v>
          </cell>
          <cell r="I14">
            <v>3</v>
          </cell>
          <cell r="J14">
            <v>1</v>
          </cell>
          <cell r="K14">
            <v>10</v>
          </cell>
          <cell r="L14">
            <v>2</v>
          </cell>
          <cell r="M14">
            <v>12</v>
          </cell>
          <cell r="N14">
            <v>3</v>
          </cell>
        </row>
        <row r="15">
          <cell r="C15" t="str">
            <v>雲林縣</v>
          </cell>
          <cell r="E15">
            <v>0.1</v>
          </cell>
          <cell r="G15">
            <v>2</v>
          </cell>
          <cell r="H15">
            <v>2</v>
          </cell>
          <cell r="I15">
            <v>3</v>
          </cell>
          <cell r="J15">
            <v>1</v>
          </cell>
          <cell r="K15">
            <v>9</v>
          </cell>
          <cell r="L15">
            <v>3</v>
          </cell>
          <cell r="M15">
            <v>12</v>
          </cell>
          <cell r="N15">
            <v>3</v>
          </cell>
        </row>
        <row r="16">
          <cell r="C16" t="str">
            <v>嘉義縣</v>
          </cell>
          <cell r="E16">
            <v>0.1</v>
          </cell>
          <cell r="G16">
            <v>2</v>
          </cell>
          <cell r="H16">
            <v>2</v>
          </cell>
          <cell r="I16">
            <v>3</v>
          </cell>
          <cell r="J16">
            <v>1</v>
          </cell>
          <cell r="K16">
            <v>7</v>
          </cell>
          <cell r="L16">
            <v>2</v>
          </cell>
          <cell r="M16">
            <v>9</v>
          </cell>
          <cell r="N16">
            <v>2</v>
          </cell>
        </row>
        <row r="17">
          <cell r="C17" t="str">
            <v>嘉義市</v>
          </cell>
          <cell r="E17">
            <v>0.15</v>
          </cell>
          <cell r="G17">
            <v>2</v>
          </cell>
          <cell r="H17">
            <v>2</v>
          </cell>
          <cell r="I17">
            <v>3</v>
          </cell>
          <cell r="J17">
            <v>1</v>
          </cell>
          <cell r="K17">
            <v>5</v>
          </cell>
          <cell r="L17">
            <v>1</v>
          </cell>
          <cell r="M17">
            <v>6</v>
          </cell>
          <cell r="N17">
            <v>3</v>
          </cell>
        </row>
        <row r="18">
          <cell r="C18" t="str">
            <v>臺南市</v>
          </cell>
          <cell r="E18">
            <v>0.04</v>
          </cell>
          <cell r="G18">
            <v>3</v>
          </cell>
          <cell r="H18">
            <v>2</v>
          </cell>
          <cell r="I18">
            <v>4</v>
          </cell>
          <cell r="J18">
            <v>2</v>
          </cell>
          <cell r="K18">
            <v>17</v>
          </cell>
          <cell r="L18">
            <v>3</v>
          </cell>
          <cell r="M18">
            <v>20</v>
          </cell>
          <cell r="N18">
            <v>8</v>
          </cell>
        </row>
        <row r="19">
          <cell r="C19" t="str">
            <v>高雄市</v>
          </cell>
          <cell r="E19">
            <v>0.04</v>
          </cell>
          <cell r="G19">
            <v>3</v>
          </cell>
          <cell r="H19">
            <v>2</v>
          </cell>
          <cell r="I19">
            <v>4</v>
          </cell>
          <cell r="J19">
            <v>2</v>
          </cell>
          <cell r="K19">
            <v>26</v>
          </cell>
          <cell r="L19">
            <v>4</v>
          </cell>
          <cell r="M19">
            <v>30</v>
          </cell>
          <cell r="N19">
            <v>12</v>
          </cell>
        </row>
        <row r="20">
          <cell r="C20" t="str">
            <v>屏東縣</v>
          </cell>
          <cell r="E20">
            <v>0.06</v>
          </cell>
          <cell r="G20">
            <v>2</v>
          </cell>
          <cell r="H20">
            <v>2</v>
          </cell>
          <cell r="I20">
            <v>3</v>
          </cell>
          <cell r="J20">
            <v>1</v>
          </cell>
          <cell r="K20">
            <v>12</v>
          </cell>
          <cell r="L20">
            <v>1</v>
          </cell>
          <cell r="M20">
            <v>13</v>
          </cell>
          <cell r="N20">
            <v>2</v>
          </cell>
        </row>
        <row r="21">
          <cell r="C21" t="str">
            <v>澎湖縣</v>
          </cell>
          <cell r="E21">
            <v>0.15</v>
          </cell>
          <cell r="G21">
            <v>1</v>
          </cell>
          <cell r="H21">
            <v>1</v>
          </cell>
          <cell r="I21">
            <v>1</v>
          </cell>
          <cell r="J21">
            <v>1</v>
          </cell>
          <cell r="K21">
            <v>3</v>
          </cell>
          <cell r="L21">
            <v>2</v>
          </cell>
          <cell r="M21">
            <v>5</v>
          </cell>
          <cell r="N21">
            <v>1</v>
          </cell>
        </row>
        <row r="22">
          <cell r="C22" t="str">
            <v>花蓮縣</v>
          </cell>
          <cell r="E22">
            <v>0.15</v>
          </cell>
          <cell r="G22">
            <v>1</v>
          </cell>
          <cell r="H22">
            <v>2</v>
          </cell>
          <cell r="I22">
            <v>3</v>
          </cell>
          <cell r="J22">
            <v>1</v>
          </cell>
          <cell r="K22">
            <v>8</v>
          </cell>
          <cell r="L22">
            <v>3</v>
          </cell>
          <cell r="M22">
            <v>11</v>
          </cell>
          <cell r="N22">
            <v>2</v>
          </cell>
        </row>
        <row r="23">
          <cell r="C23" t="str">
            <v>臺東縣</v>
          </cell>
          <cell r="E23">
            <v>0.15</v>
          </cell>
          <cell r="G23">
            <v>1</v>
          </cell>
          <cell r="H23">
            <v>2</v>
          </cell>
          <cell r="I23">
            <v>3</v>
          </cell>
          <cell r="J23">
            <v>1</v>
          </cell>
          <cell r="K23">
            <v>7</v>
          </cell>
          <cell r="L23">
            <v>1</v>
          </cell>
          <cell r="M23">
            <v>8</v>
          </cell>
          <cell r="N23">
            <v>2</v>
          </cell>
        </row>
        <row r="27">
          <cell r="C27"/>
        </row>
        <row r="28">
          <cell r="C28"/>
        </row>
        <row r="29">
          <cell r="C29"/>
        </row>
        <row r="30">
          <cell r="C30"/>
        </row>
        <row r="31">
          <cell r="C31"/>
        </row>
        <row r="32">
          <cell r="C32"/>
        </row>
        <row r="33">
          <cell r="C33"/>
        </row>
        <row r="34">
          <cell r="C34"/>
        </row>
        <row r="35">
          <cell r="C35"/>
        </row>
        <row r="36">
          <cell r="C36"/>
        </row>
        <row r="37">
          <cell r="C37"/>
        </row>
        <row r="38">
          <cell r="C38"/>
        </row>
        <row r="39">
          <cell r="C39"/>
        </row>
        <row r="40">
          <cell r="C40"/>
        </row>
        <row r="41">
          <cell r="C41"/>
        </row>
        <row r="42">
          <cell r="C42"/>
        </row>
        <row r="43">
          <cell r="C43"/>
        </row>
        <row r="44">
          <cell r="C44"/>
        </row>
        <row r="45">
          <cell r="C45"/>
        </row>
        <row r="46">
          <cell r="C46"/>
        </row>
        <row r="47">
          <cell r="C47"/>
        </row>
        <row r="48">
          <cell r="C48"/>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tabSelected="1" zoomScale="85" zoomScaleNormal="85" workbookViewId="0">
      <selection activeCell="B1" sqref="B1"/>
    </sheetView>
  </sheetViews>
  <sheetFormatPr defaultRowHeight="19.5"/>
  <cols>
    <col min="1" max="1" width="15.625" style="234" customWidth="1"/>
    <col min="2" max="2" width="22.625" style="232" customWidth="1"/>
    <col min="3" max="3" width="8.625" style="232" customWidth="1"/>
    <col min="4" max="4" width="13.75" style="232" customWidth="1"/>
    <col min="5" max="16384" width="9" style="232"/>
  </cols>
  <sheetData>
    <row r="1" spans="1:4" s="222" customFormat="1" ht="35.1" customHeight="1">
      <c r="A1" s="41" t="s">
        <v>17</v>
      </c>
      <c r="B1" s="2" t="s">
        <v>18</v>
      </c>
      <c r="C1" s="220"/>
      <c r="D1" s="221"/>
    </row>
    <row r="2" spans="1:4" s="222" customFormat="1" ht="35.1" customHeight="1">
      <c r="A2" s="41" t="s">
        <v>19</v>
      </c>
      <c r="B2" s="107"/>
      <c r="C2" s="1" t="s">
        <v>20</v>
      </c>
      <c r="D2" s="107"/>
    </row>
    <row r="3" spans="1:4" s="222" customFormat="1" ht="35.1" customHeight="1">
      <c r="A3" s="41" t="s">
        <v>21</v>
      </c>
      <c r="B3" s="108"/>
      <c r="C3" s="223"/>
      <c r="D3" s="224"/>
    </row>
    <row r="4" spans="1:4" s="222" customFormat="1" ht="34.5" customHeight="1">
      <c r="A4" s="41" t="s">
        <v>22</v>
      </c>
      <c r="B4" s="108"/>
      <c r="C4" s="1" t="s">
        <v>20</v>
      </c>
      <c r="D4" s="108"/>
    </row>
    <row r="5" spans="1:4" s="222" customFormat="1" ht="35.1" customHeight="1">
      <c r="A5" s="41" t="s">
        <v>23</v>
      </c>
      <c r="B5" s="106"/>
      <c r="C5" s="225"/>
      <c r="D5" s="226"/>
    </row>
    <row r="6" spans="1:4" s="222" customFormat="1" ht="35.1" customHeight="1">
      <c r="A6" s="41" t="s">
        <v>24</v>
      </c>
      <c r="B6" s="106"/>
      <c r="C6" s="227"/>
      <c r="D6" s="228"/>
    </row>
    <row r="7" spans="1:4" s="222" customFormat="1" ht="35.1" customHeight="1">
      <c r="A7" s="42" t="s">
        <v>25</v>
      </c>
      <c r="B7" s="109"/>
      <c r="C7" s="229"/>
      <c r="D7" s="230"/>
    </row>
    <row r="9" spans="1:4" ht="16.5">
      <c r="A9" s="231" t="s">
        <v>26</v>
      </c>
    </row>
    <row r="10" spans="1:4" ht="16.5">
      <c r="A10" s="233" t="s">
        <v>248</v>
      </c>
    </row>
    <row r="11" spans="1:4" ht="16.5">
      <c r="A11" s="233" t="s">
        <v>27</v>
      </c>
    </row>
    <row r="12" spans="1:4" ht="16.5">
      <c r="A12" s="233" t="s">
        <v>28</v>
      </c>
    </row>
  </sheetData>
  <sheetProtection password="EBAD" sheet="1" selectLockedCells="1"/>
  <phoneticPr fontId="6" type="noConversion"/>
  <conditionalFormatting sqref="B2:B7 D2 D4">
    <cfRule type="containsBlanks" dxfId="232" priority="4">
      <formula>LEN(TRIM(B2))=0</formula>
    </cfRule>
  </conditionalFormatting>
  <conditionalFormatting sqref="B1">
    <cfRule type="containsText" dxfId="231" priority="1" operator="containsText" text="請選擇">
      <formula>NOT(ISERROR(SEARCH("請選擇",B1)))</formula>
    </cfRule>
    <cfRule type="containsBlanks" dxfId="230" priority="2">
      <formula>LEN(TRIM(B1))=0</formula>
    </cfRule>
  </conditionalFormatting>
  <printOptions horizontalCentered="1"/>
  <pageMargins left="0.70866141732283472" right="0.70866141732283472" top="0.74803149606299213" bottom="0.74803149606299213" header="0.31496062992125984" footer="0.31496062992125984"/>
  <pageSetup paperSize="9" orientation="portrait" r:id="rId1"/>
  <headerFooter>
    <oddHeader>&amp;C&amp;"標楷體,粗體"&amp;16 111整合型計畫電子表單(21縣市使用)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'工作表1(會隱藏)'!$A$1:$A$23</xm:f>
          </x14:formula1>
          <xm:sqref>B1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
  <sheetViews>
    <sheetView workbookViewId="0">
      <selection activeCell="B19" sqref="B19"/>
    </sheetView>
  </sheetViews>
  <sheetFormatPr defaultRowHeight="16.5"/>
  <cols>
    <col min="1" max="1" width="18.5" customWidth="1"/>
    <col min="2" max="2" width="53.125" customWidth="1"/>
  </cols>
  <sheetData>
    <row r="1" spans="1:2" s="4" customFormat="1" ht="20.100000000000001" customHeight="1">
      <c r="A1" s="4" t="s">
        <v>181</v>
      </c>
    </row>
    <row r="2" spans="1:2" s="4" customFormat="1" ht="20.100000000000001" customHeight="1">
      <c r="A2" s="40" t="s">
        <v>515</v>
      </c>
      <c r="B2" s="40" t="s">
        <v>516</v>
      </c>
    </row>
    <row r="3" spans="1:2" s="4" customFormat="1" ht="49.5" customHeight="1">
      <c r="A3" s="5"/>
      <c r="B3" s="6"/>
    </row>
  </sheetData>
  <phoneticPr fontId="3" type="noConversion"/>
  <conditionalFormatting sqref="A3:B3">
    <cfRule type="containsBlanks" dxfId="0" priority="1">
      <formula>LEN(TRIM(A3))=0</formula>
    </cfRule>
  </conditionalFormatting>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33"/>
  <sheetViews>
    <sheetView zoomScale="70" zoomScaleNormal="70" workbookViewId="0">
      <selection activeCell="C16" sqref="C16"/>
    </sheetView>
  </sheetViews>
  <sheetFormatPr defaultRowHeight="16.5"/>
  <cols>
    <col min="1" max="1" width="5.5" style="246" bestFit="1" customWidth="1"/>
    <col min="2" max="3" width="10.375" style="246" customWidth="1"/>
    <col min="4" max="4" width="6.125" style="246" customWidth="1"/>
    <col min="5" max="5" width="7.5" style="246" customWidth="1"/>
    <col min="6" max="7" width="6.5" style="246" customWidth="1"/>
    <col min="8" max="8" width="7" style="246" customWidth="1"/>
    <col min="9" max="9" width="8.5" style="246" customWidth="1"/>
    <col min="10" max="10" width="10.875" style="246" customWidth="1"/>
    <col min="11" max="11" width="10.75" style="246" customWidth="1"/>
    <col min="12" max="13" width="6.5" style="246" customWidth="1"/>
    <col min="14" max="14" width="6.75" style="246" customWidth="1"/>
    <col min="15" max="15" width="8.5" style="246" customWidth="1"/>
    <col min="16" max="16" width="10.625" style="246" customWidth="1"/>
    <col min="17" max="17" width="10.5" style="246" customWidth="1"/>
    <col min="18" max="19" width="6.5" style="246" customWidth="1"/>
    <col min="20" max="20" width="6.875" style="246" customWidth="1"/>
    <col min="21" max="21" width="8.5" style="246" customWidth="1"/>
    <col min="22" max="22" width="10.25" style="246" customWidth="1"/>
    <col min="23" max="23" width="10.5" style="246" customWidth="1"/>
    <col min="24" max="25" width="9" style="246"/>
    <col min="26" max="30" width="6.5" style="246" customWidth="1"/>
    <col min="31" max="31" width="7.375" style="246" customWidth="1"/>
    <col min="32" max="32" width="8.25" style="246" customWidth="1"/>
    <col min="33" max="33" width="10.5" style="246" customWidth="1"/>
    <col min="34" max="34" width="10.625" style="246" customWidth="1"/>
    <col min="35" max="35" width="9" style="246"/>
    <col min="36" max="36" width="11" style="246" customWidth="1"/>
    <col min="37" max="37" width="8.625" style="246" customWidth="1"/>
    <col min="38" max="16384" width="9" style="246"/>
  </cols>
  <sheetData>
    <row r="1" spans="1:37" ht="19.5">
      <c r="A1" s="245" t="s">
        <v>229</v>
      </c>
    </row>
    <row r="2" spans="1:37" ht="20.100000000000001" customHeight="1">
      <c r="A2" s="281" t="s">
        <v>182</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0" t="s">
        <v>183</v>
      </c>
      <c r="AJ2" s="280" t="s">
        <v>184</v>
      </c>
      <c r="AK2" s="280" t="s">
        <v>230</v>
      </c>
    </row>
    <row r="3" spans="1:37" ht="24" customHeight="1">
      <c r="A3" s="281" t="s">
        <v>0</v>
      </c>
      <c r="B3" s="281" t="s">
        <v>1</v>
      </c>
      <c r="C3" s="281"/>
      <c r="D3" s="281"/>
      <c r="E3" s="281"/>
      <c r="F3" s="281" t="s">
        <v>2</v>
      </c>
      <c r="G3" s="281"/>
      <c r="H3" s="281"/>
      <c r="I3" s="281"/>
      <c r="J3" s="281"/>
      <c r="K3" s="281"/>
      <c r="L3" s="281"/>
      <c r="M3" s="281"/>
      <c r="N3" s="281"/>
      <c r="O3" s="281"/>
      <c r="P3" s="281"/>
      <c r="Q3" s="281"/>
      <c r="R3" s="281"/>
      <c r="S3" s="281"/>
      <c r="T3" s="281"/>
      <c r="U3" s="281"/>
      <c r="V3" s="281"/>
      <c r="W3" s="281"/>
      <c r="X3" s="281"/>
      <c r="Y3" s="281"/>
      <c r="Z3" s="281" t="s">
        <v>3</v>
      </c>
      <c r="AA3" s="281"/>
      <c r="AB3" s="281"/>
      <c r="AC3" s="281"/>
      <c r="AD3" s="281"/>
      <c r="AE3" s="281"/>
      <c r="AF3" s="281"/>
      <c r="AG3" s="281"/>
      <c r="AH3" s="281"/>
      <c r="AI3" s="280"/>
      <c r="AJ3" s="280"/>
      <c r="AK3" s="280"/>
    </row>
    <row r="4" spans="1:37" ht="39.75" customHeight="1">
      <c r="A4" s="281"/>
      <c r="B4" s="281"/>
      <c r="C4" s="281"/>
      <c r="D4" s="281"/>
      <c r="E4" s="281"/>
      <c r="F4" s="281" t="s">
        <v>446</v>
      </c>
      <c r="G4" s="281"/>
      <c r="H4" s="281"/>
      <c r="I4" s="281"/>
      <c r="J4" s="281"/>
      <c r="K4" s="281"/>
      <c r="L4" s="281" t="s">
        <v>5</v>
      </c>
      <c r="M4" s="281"/>
      <c r="N4" s="281"/>
      <c r="O4" s="281"/>
      <c r="P4" s="281"/>
      <c r="Q4" s="281"/>
      <c r="R4" s="281" t="s">
        <v>16</v>
      </c>
      <c r="S4" s="281"/>
      <c r="T4" s="281"/>
      <c r="U4" s="281"/>
      <c r="V4" s="281"/>
      <c r="W4" s="281"/>
      <c r="X4" s="281" t="s">
        <v>35</v>
      </c>
      <c r="Y4" s="281"/>
      <c r="Z4" s="280" t="s">
        <v>6</v>
      </c>
      <c r="AA4" s="280"/>
      <c r="AB4" s="280"/>
      <c r="AC4" s="280"/>
      <c r="AD4" s="281" t="s">
        <v>185</v>
      </c>
      <c r="AE4" s="281" t="s">
        <v>186</v>
      </c>
      <c r="AF4" s="284" t="s">
        <v>187</v>
      </c>
      <c r="AG4" s="284" t="s">
        <v>188</v>
      </c>
      <c r="AH4" s="284" t="s">
        <v>189</v>
      </c>
      <c r="AI4" s="280"/>
      <c r="AJ4" s="280"/>
      <c r="AK4" s="280"/>
    </row>
    <row r="5" spans="1:37" ht="54" customHeight="1">
      <c r="A5" s="281"/>
      <c r="B5" s="281" t="s">
        <v>443</v>
      </c>
      <c r="C5" s="281"/>
      <c r="D5" s="281" t="s">
        <v>8</v>
      </c>
      <c r="E5" s="281" t="s">
        <v>9</v>
      </c>
      <c r="F5" s="281" t="s">
        <v>10</v>
      </c>
      <c r="G5" s="281" t="s">
        <v>11</v>
      </c>
      <c r="H5" s="281" t="s">
        <v>190</v>
      </c>
      <c r="I5" s="281" t="s">
        <v>191</v>
      </c>
      <c r="J5" s="281" t="s">
        <v>192</v>
      </c>
      <c r="K5" s="280" t="s">
        <v>193</v>
      </c>
      <c r="L5" s="281" t="s">
        <v>10</v>
      </c>
      <c r="M5" s="281" t="s">
        <v>11</v>
      </c>
      <c r="N5" s="281" t="s">
        <v>194</v>
      </c>
      <c r="O5" s="281" t="s">
        <v>195</v>
      </c>
      <c r="P5" s="281" t="s">
        <v>196</v>
      </c>
      <c r="Q5" s="280" t="s">
        <v>197</v>
      </c>
      <c r="R5" s="281" t="s">
        <v>10</v>
      </c>
      <c r="S5" s="281" t="s">
        <v>11</v>
      </c>
      <c r="T5" s="281" t="s">
        <v>198</v>
      </c>
      <c r="U5" s="281" t="s">
        <v>199</v>
      </c>
      <c r="V5" s="281" t="s">
        <v>200</v>
      </c>
      <c r="W5" s="280" t="s">
        <v>201</v>
      </c>
      <c r="X5" s="281" t="s">
        <v>202</v>
      </c>
      <c r="Y5" s="280" t="s">
        <v>203</v>
      </c>
      <c r="Z5" s="287" t="s">
        <v>12</v>
      </c>
      <c r="AA5" s="287" t="s">
        <v>13</v>
      </c>
      <c r="AB5" s="287" t="s">
        <v>14</v>
      </c>
      <c r="AC5" s="281" t="s">
        <v>204</v>
      </c>
      <c r="AD5" s="281"/>
      <c r="AE5" s="281"/>
      <c r="AF5" s="285"/>
      <c r="AG5" s="285"/>
      <c r="AH5" s="285"/>
      <c r="AI5" s="280"/>
      <c r="AJ5" s="280"/>
      <c r="AK5" s="280"/>
    </row>
    <row r="6" spans="1:37" ht="69" customHeight="1">
      <c r="A6" s="281"/>
      <c r="B6" s="54" t="s">
        <v>15</v>
      </c>
      <c r="C6" s="54" t="s">
        <v>444</v>
      </c>
      <c r="D6" s="281"/>
      <c r="E6" s="281"/>
      <c r="F6" s="281"/>
      <c r="G6" s="281"/>
      <c r="H6" s="281"/>
      <c r="I6" s="281"/>
      <c r="J6" s="281"/>
      <c r="K6" s="280"/>
      <c r="L6" s="281"/>
      <c r="M6" s="281"/>
      <c r="N6" s="281"/>
      <c r="O6" s="281"/>
      <c r="P6" s="281"/>
      <c r="Q6" s="280"/>
      <c r="R6" s="281"/>
      <c r="S6" s="281"/>
      <c r="T6" s="281"/>
      <c r="U6" s="281"/>
      <c r="V6" s="281"/>
      <c r="W6" s="280"/>
      <c r="X6" s="281"/>
      <c r="Y6" s="280"/>
      <c r="Z6" s="287"/>
      <c r="AA6" s="287"/>
      <c r="AB6" s="287"/>
      <c r="AC6" s="281"/>
      <c r="AD6" s="281"/>
      <c r="AE6" s="281"/>
      <c r="AF6" s="286"/>
      <c r="AG6" s="286"/>
      <c r="AH6" s="286"/>
      <c r="AI6" s="280"/>
      <c r="AJ6" s="280"/>
      <c r="AK6" s="280"/>
    </row>
    <row r="7" spans="1:37" ht="30" customHeight="1">
      <c r="A7" s="166">
        <v>109</v>
      </c>
      <c r="B7" s="52" t="e">
        <f>VLOOKUP(基本資料!B1,'工作表1(會隱藏)'!A3:H24,8,0)</f>
        <v>#N/A</v>
      </c>
      <c r="C7" s="53" t="e">
        <f>ROUNDUP(B7*0.5,0)</f>
        <v>#N/A</v>
      </c>
      <c r="D7" s="52" t="e">
        <f>VLOOKUP(基本資料!B1,'工作表1(會隱藏)'!A3:J24,10,0)</f>
        <v>#N/A</v>
      </c>
      <c r="E7" s="52" t="e">
        <f>B7+D7</f>
        <v>#N/A</v>
      </c>
      <c r="F7" s="3"/>
      <c r="G7" s="3"/>
      <c r="H7" s="52">
        <f>F7+G7</f>
        <v>0</v>
      </c>
      <c r="I7" s="101"/>
      <c r="J7" s="101"/>
      <c r="K7" s="52">
        <f>I7+(J7/12)</f>
        <v>0</v>
      </c>
      <c r="L7" s="3"/>
      <c r="M7" s="3"/>
      <c r="N7" s="52">
        <f>L7+M7</f>
        <v>0</v>
      </c>
      <c r="O7" s="101"/>
      <c r="P7" s="101"/>
      <c r="Q7" s="52">
        <f>O7+(P7/12)</f>
        <v>0</v>
      </c>
      <c r="R7" s="3"/>
      <c r="S7" s="3"/>
      <c r="T7" s="52">
        <f>R7+S7</f>
        <v>0</v>
      </c>
      <c r="U7" s="101"/>
      <c r="V7" s="101"/>
      <c r="W7" s="52">
        <f>U7+(V7/12)</f>
        <v>0</v>
      </c>
      <c r="X7" s="52">
        <f>H7+N7+T7</f>
        <v>0</v>
      </c>
      <c r="Y7" s="52">
        <f>K7+Q7+W7</f>
        <v>0</v>
      </c>
      <c r="Z7" s="3"/>
      <c r="AA7" s="3"/>
      <c r="AB7" s="3"/>
      <c r="AC7" s="52">
        <f>AB7+Z7+AA7</f>
        <v>0</v>
      </c>
      <c r="AD7" s="3"/>
      <c r="AE7" s="52">
        <f>AC7+AD7</f>
        <v>0</v>
      </c>
      <c r="AF7" s="101"/>
      <c r="AG7" s="101"/>
      <c r="AH7" s="52">
        <f>AF7+(AG7/12)</f>
        <v>0</v>
      </c>
      <c r="AI7" s="52">
        <f>H7+N7+T7+AE7</f>
        <v>0</v>
      </c>
      <c r="AJ7" s="52">
        <f>K7+Q7+W7+AH7</f>
        <v>0</v>
      </c>
      <c r="AK7" s="46" t="e">
        <f>IF(AND(B7&lt;=Y7,D7&lt;=AH7,E7&lt;=AJ7),"符合","不符合")</f>
        <v>#N/A</v>
      </c>
    </row>
    <row r="8" spans="1:37" ht="30" customHeight="1">
      <c r="A8" s="166">
        <v>110</v>
      </c>
      <c r="B8" s="52" t="e">
        <f>VLOOKUP(基本資料!B1,'工作表1(會隱藏)'!A3:D24,4,0)</f>
        <v>#N/A</v>
      </c>
      <c r="C8" s="163" t="e">
        <f>VLOOKUP(基本資料!B1,'工作表1(會隱藏)'!A2:B24,2,0)</f>
        <v>#N/A</v>
      </c>
      <c r="D8" s="52" t="e">
        <f>VLOOKUP(基本資料!B1,'工作表1(會隱藏)'!A3:F24,6,0)</f>
        <v>#N/A</v>
      </c>
      <c r="E8" s="52" t="e">
        <f>B8+D8</f>
        <v>#N/A</v>
      </c>
      <c r="F8" s="3"/>
      <c r="G8" s="3"/>
      <c r="H8" s="52">
        <f>F8+G8</f>
        <v>0</v>
      </c>
      <c r="I8" s="101"/>
      <c r="J8" s="101"/>
      <c r="K8" s="52">
        <f>I8+(J8/12)</f>
        <v>0</v>
      </c>
      <c r="L8" s="3"/>
      <c r="M8" s="3"/>
      <c r="N8" s="52">
        <f>L8+M8</f>
        <v>0</v>
      </c>
      <c r="O8" s="101"/>
      <c r="P8" s="101"/>
      <c r="Q8" s="52">
        <f>O8+(P8/12)</f>
        <v>0</v>
      </c>
      <c r="R8" s="3"/>
      <c r="S8" s="3"/>
      <c r="T8" s="52">
        <f>R8+S8</f>
        <v>0</v>
      </c>
      <c r="U8" s="101"/>
      <c r="V8" s="101"/>
      <c r="W8" s="52">
        <f>U8+(V8/12)</f>
        <v>0</v>
      </c>
      <c r="X8" s="52">
        <f>H8+N8+T8</f>
        <v>0</v>
      </c>
      <c r="Y8" s="52">
        <f>K8+Q8+W8</f>
        <v>0</v>
      </c>
      <c r="Z8" s="3"/>
      <c r="AA8" s="3"/>
      <c r="AB8" s="3"/>
      <c r="AC8" s="52">
        <f>AB8+Z8+AA8</f>
        <v>0</v>
      </c>
      <c r="AD8" s="3"/>
      <c r="AE8" s="52">
        <f>AC8+AD8</f>
        <v>0</v>
      </c>
      <c r="AF8" s="101"/>
      <c r="AG8" s="101"/>
      <c r="AH8" s="52">
        <f>AF8+(AG8/12)</f>
        <v>0</v>
      </c>
      <c r="AI8" s="52">
        <f>H8+N8+T8+AE8</f>
        <v>0</v>
      </c>
      <c r="AJ8" s="52">
        <f>K8+Q8+W8+AH8</f>
        <v>0</v>
      </c>
      <c r="AK8" s="46" t="e">
        <f>IF(AND(B8&lt;=Y8,D8&lt;=AH8,E8&lt;=AJ8),"符合","不符合")</f>
        <v>#N/A</v>
      </c>
    </row>
    <row r="10" spans="1:37" ht="19.5">
      <c r="A10" s="245" t="s">
        <v>231</v>
      </c>
    </row>
    <row r="11" spans="1:37" ht="20.100000000000001" customHeight="1">
      <c r="A11" s="281" t="s">
        <v>205</v>
      </c>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0" t="s">
        <v>183</v>
      </c>
      <c r="AI11" s="280" t="s">
        <v>206</v>
      </c>
      <c r="AJ11" s="280" t="s">
        <v>29</v>
      </c>
    </row>
    <row r="12" spans="1:37" ht="26.25" customHeight="1">
      <c r="A12" s="281" t="s">
        <v>0</v>
      </c>
      <c r="B12" s="282" t="s">
        <v>445</v>
      </c>
      <c r="C12" s="282"/>
      <c r="D12" s="282"/>
      <c r="E12" s="281" t="s">
        <v>2</v>
      </c>
      <c r="F12" s="281"/>
      <c r="G12" s="281"/>
      <c r="H12" s="281"/>
      <c r="I12" s="281"/>
      <c r="J12" s="281"/>
      <c r="K12" s="281"/>
      <c r="L12" s="281"/>
      <c r="M12" s="281"/>
      <c r="N12" s="281"/>
      <c r="O12" s="281"/>
      <c r="P12" s="281"/>
      <c r="Q12" s="281"/>
      <c r="R12" s="281"/>
      <c r="S12" s="281"/>
      <c r="T12" s="281"/>
      <c r="U12" s="281"/>
      <c r="V12" s="281"/>
      <c r="W12" s="281"/>
      <c r="X12" s="281"/>
      <c r="Y12" s="281" t="s">
        <v>3</v>
      </c>
      <c r="Z12" s="281"/>
      <c r="AA12" s="281"/>
      <c r="AB12" s="281"/>
      <c r="AC12" s="281"/>
      <c r="AD12" s="281"/>
      <c r="AE12" s="281"/>
      <c r="AF12" s="281"/>
      <c r="AG12" s="281"/>
      <c r="AH12" s="280"/>
      <c r="AI12" s="280"/>
      <c r="AJ12" s="280"/>
    </row>
    <row r="13" spans="1:37" ht="67.5" customHeight="1">
      <c r="A13" s="281"/>
      <c r="B13" s="282"/>
      <c r="C13" s="282"/>
      <c r="D13" s="282"/>
      <c r="E13" s="281" t="s">
        <v>4</v>
      </c>
      <c r="F13" s="281"/>
      <c r="G13" s="281"/>
      <c r="H13" s="281"/>
      <c r="I13" s="281"/>
      <c r="J13" s="281"/>
      <c r="K13" s="281" t="s">
        <v>5</v>
      </c>
      <c r="L13" s="281"/>
      <c r="M13" s="281"/>
      <c r="N13" s="281"/>
      <c r="O13" s="281"/>
      <c r="P13" s="281"/>
      <c r="Q13" s="281" t="s">
        <v>34</v>
      </c>
      <c r="R13" s="281"/>
      <c r="S13" s="281"/>
      <c r="T13" s="281"/>
      <c r="U13" s="281"/>
      <c r="V13" s="281"/>
      <c r="W13" s="281" t="s">
        <v>30</v>
      </c>
      <c r="X13" s="281"/>
      <c r="Y13" s="280" t="s">
        <v>6</v>
      </c>
      <c r="Z13" s="280"/>
      <c r="AA13" s="280"/>
      <c r="AB13" s="280"/>
      <c r="AC13" s="281" t="s">
        <v>185</v>
      </c>
      <c r="AD13" s="281" t="s">
        <v>186</v>
      </c>
      <c r="AE13" s="283" t="s">
        <v>207</v>
      </c>
      <c r="AF13" s="283" t="s">
        <v>208</v>
      </c>
      <c r="AG13" s="283" t="s">
        <v>209</v>
      </c>
      <c r="AH13" s="280"/>
      <c r="AI13" s="280"/>
      <c r="AJ13" s="280"/>
    </row>
    <row r="14" spans="1:37" ht="107.25" customHeight="1">
      <c r="A14" s="281"/>
      <c r="B14" s="54" t="s">
        <v>7</v>
      </c>
      <c r="C14" s="54" t="s">
        <v>31</v>
      </c>
      <c r="D14" s="54" t="s">
        <v>9</v>
      </c>
      <c r="E14" s="54" t="s">
        <v>228</v>
      </c>
      <c r="F14" s="54" t="s">
        <v>11</v>
      </c>
      <c r="G14" s="54" t="s">
        <v>190</v>
      </c>
      <c r="H14" s="54" t="s">
        <v>191</v>
      </c>
      <c r="I14" s="54" t="s">
        <v>192</v>
      </c>
      <c r="J14" s="238" t="s">
        <v>210</v>
      </c>
      <c r="K14" s="54" t="s">
        <v>10</v>
      </c>
      <c r="L14" s="54" t="s">
        <v>11</v>
      </c>
      <c r="M14" s="54" t="s">
        <v>194</v>
      </c>
      <c r="N14" s="54" t="s">
        <v>211</v>
      </c>
      <c r="O14" s="54" t="s">
        <v>212</v>
      </c>
      <c r="P14" s="238" t="s">
        <v>213</v>
      </c>
      <c r="Q14" s="54" t="s">
        <v>10</v>
      </c>
      <c r="R14" s="54" t="s">
        <v>11</v>
      </c>
      <c r="S14" s="54" t="s">
        <v>198</v>
      </c>
      <c r="T14" s="238" t="s">
        <v>214</v>
      </c>
      <c r="U14" s="238" t="s">
        <v>215</v>
      </c>
      <c r="V14" s="238" t="s">
        <v>216</v>
      </c>
      <c r="W14" s="54" t="s">
        <v>202</v>
      </c>
      <c r="X14" s="238" t="s">
        <v>217</v>
      </c>
      <c r="Y14" s="239" t="s">
        <v>12</v>
      </c>
      <c r="Z14" s="239" t="s">
        <v>13</v>
      </c>
      <c r="AA14" s="239" t="s">
        <v>14</v>
      </c>
      <c r="AB14" s="54" t="s">
        <v>204</v>
      </c>
      <c r="AC14" s="281"/>
      <c r="AD14" s="281"/>
      <c r="AE14" s="283"/>
      <c r="AF14" s="283"/>
      <c r="AG14" s="283"/>
      <c r="AH14" s="280"/>
      <c r="AI14" s="280"/>
      <c r="AJ14" s="280"/>
    </row>
    <row r="15" spans="1:37" ht="30" customHeight="1">
      <c r="A15" s="166">
        <v>109</v>
      </c>
      <c r="B15" s="3"/>
      <c r="C15" s="3"/>
      <c r="D15" s="52" t="e">
        <f>VLOOKUP(基本資料!B1,'工作表1(會隱藏)'!A3:K24,11,0)</f>
        <v>#N/A</v>
      </c>
      <c r="E15" s="3"/>
      <c r="F15" s="3"/>
      <c r="G15" s="52">
        <f>E15+F15</f>
        <v>0</v>
      </c>
      <c r="H15" s="101"/>
      <c r="I15" s="101"/>
      <c r="J15" s="52">
        <f>H15+(I15/12)</f>
        <v>0</v>
      </c>
      <c r="K15" s="3"/>
      <c r="L15" s="3"/>
      <c r="M15" s="52">
        <f>K15+L15</f>
        <v>0</v>
      </c>
      <c r="N15" s="101"/>
      <c r="O15" s="101"/>
      <c r="P15" s="52">
        <f>N15+(O15/12)</f>
        <v>0</v>
      </c>
      <c r="Q15" s="3"/>
      <c r="R15" s="3"/>
      <c r="S15" s="52">
        <f>Q15+R15</f>
        <v>0</v>
      </c>
      <c r="T15" s="101"/>
      <c r="U15" s="101"/>
      <c r="V15" s="52">
        <f>T15+(U15/12)</f>
        <v>0</v>
      </c>
      <c r="W15" s="52">
        <f>G15+M15+S15</f>
        <v>0</v>
      </c>
      <c r="X15" s="52">
        <f>J15+P15+V15</f>
        <v>0</v>
      </c>
      <c r="Y15" s="3"/>
      <c r="Z15" s="3"/>
      <c r="AA15" s="3"/>
      <c r="AB15" s="52">
        <f>AA15+Y15+Z15</f>
        <v>0</v>
      </c>
      <c r="AC15" s="3"/>
      <c r="AD15" s="52">
        <f>AC15+AB15</f>
        <v>0</v>
      </c>
      <c r="AE15" s="101"/>
      <c r="AF15" s="101"/>
      <c r="AG15" s="52">
        <f>AE15+(AF15/12)</f>
        <v>0</v>
      </c>
      <c r="AH15" s="52">
        <f>G15+M15+S15+AD15</f>
        <v>0</v>
      </c>
      <c r="AI15" s="52">
        <f>J15+P15+V15+AG15</f>
        <v>0</v>
      </c>
      <c r="AJ15" s="47" t="e">
        <f>IF(AND(D15&lt;=AI15,AI15&gt;=D15*120%),"A",IF(AND(D15&lt;=AI15,AI15*110%&lt;=AI15&lt;D15*120%),"B",IF(D15&lt;=AI15,"C",IF(AND(D15&gt;AI15,AI15&lt;=D15*90%),"E",IF(D15&gt;AI15,"D",)))))</f>
        <v>#N/A</v>
      </c>
    </row>
    <row r="16" spans="1:37" ht="30" customHeight="1">
      <c r="A16" s="166">
        <v>110</v>
      </c>
      <c r="B16" s="3"/>
      <c r="C16" s="3"/>
      <c r="D16" s="52" t="e">
        <f>VLOOKUP(基本資料!B1,'工作表1(會隱藏)'!A3:G24,7,0)</f>
        <v>#N/A</v>
      </c>
      <c r="E16" s="3"/>
      <c r="F16" s="3"/>
      <c r="G16" s="52">
        <f>E16+F16</f>
        <v>0</v>
      </c>
      <c r="H16" s="101"/>
      <c r="I16" s="101"/>
      <c r="J16" s="52">
        <f>H16+(I16/12)</f>
        <v>0</v>
      </c>
      <c r="K16" s="3"/>
      <c r="L16" s="3"/>
      <c r="M16" s="52">
        <f>K16+L16</f>
        <v>0</v>
      </c>
      <c r="N16" s="101"/>
      <c r="O16" s="101"/>
      <c r="P16" s="52">
        <f>N16+(O16/12)</f>
        <v>0</v>
      </c>
      <c r="Q16" s="3"/>
      <c r="R16" s="3"/>
      <c r="S16" s="52">
        <f>Q16+R16</f>
        <v>0</v>
      </c>
      <c r="T16" s="101"/>
      <c r="U16" s="101"/>
      <c r="V16" s="52">
        <f>T16+(U16/12)</f>
        <v>0</v>
      </c>
      <c r="W16" s="52">
        <f>G16+M16+S16</f>
        <v>0</v>
      </c>
      <c r="X16" s="52">
        <f>J16+P16+V16</f>
        <v>0</v>
      </c>
      <c r="Y16" s="3"/>
      <c r="Z16" s="3"/>
      <c r="AA16" s="3"/>
      <c r="AB16" s="52">
        <f>AA16+Y16+Z16</f>
        <v>0</v>
      </c>
      <c r="AC16" s="3"/>
      <c r="AD16" s="52">
        <f>AC16+AB16</f>
        <v>0</v>
      </c>
      <c r="AE16" s="101"/>
      <c r="AF16" s="101"/>
      <c r="AG16" s="52">
        <f>AE16+(AF16/12)</f>
        <v>0</v>
      </c>
      <c r="AH16" s="52">
        <f>G16+M16+S16+AD16</f>
        <v>0</v>
      </c>
      <c r="AI16" s="52">
        <f>J16+P16+V16+AG16</f>
        <v>0</v>
      </c>
      <c r="AJ16" s="47" t="e">
        <f>IF(AND(D16&lt;=AI16,AI16&gt;=D16*120%),"A",IF(AND(D16&lt;=AI16,AI16*110%&lt;=AI16&lt;D16*120%),"B",IF(D16&lt;=AI16,"C",IF(AND(D16&gt;AI16,AI16&lt;=D16*90%),"E",IF(D16&gt;AI16,"D",)))))</f>
        <v>#N/A</v>
      </c>
    </row>
    <row r="19" spans="1:2">
      <c r="A19" s="247" t="s">
        <v>32</v>
      </c>
    </row>
    <row r="20" spans="1:2">
      <c r="A20" s="248" t="s">
        <v>218</v>
      </c>
    </row>
    <row r="21" spans="1:2">
      <c r="A21" s="248" t="s">
        <v>219</v>
      </c>
    </row>
    <row r="22" spans="1:2">
      <c r="A22" s="248" t="s">
        <v>220</v>
      </c>
    </row>
    <row r="23" spans="1:2">
      <c r="A23" s="248" t="s">
        <v>436</v>
      </c>
    </row>
    <row r="24" spans="1:2">
      <c r="A24" s="248" t="s">
        <v>221</v>
      </c>
    </row>
    <row r="25" spans="1:2">
      <c r="A25" s="248" t="s">
        <v>437</v>
      </c>
    </row>
    <row r="26" spans="1:2">
      <c r="A26" s="248"/>
    </row>
    <row r="27" spans="1:2">
      <c r="A27" s="247" t="s">
        <v>33</v>
      </c>
    </row>
    <row r="28" spans="1:2">
      <c r="A28" s="248" t="s">
        <v>222</v>
      </c>
      <c r="B28" s="248"/>
    </row>
    <row r="29" spans="1:2" ht="16.5" customHeight="1">
      <c r="A29" s="248" t="s">
        <v>223</v>
      </c>
      <c r="B29" s="248"/>
    </row>
    <row r="30" spans="1:2" ht="16.5" customHeight="1">
      <c r="A30" s="248" t="s">
        <v>224</v>
      </c>
      <c r="B30" s="248"/>
    </row>
    <row r="31" spans="1:2" ht="16.5" customHeight="1">
      <c r="A31" s="248" t="s">
        <v>225</v>
      </c>
    </row>
    <row r="32" spans="1:2" ht="16.5" customHeight="1">
      <c r="A32" s="249" t="s">
        <v>226</v>
      </c>
    </row>
    <row r="33" spans="1:1" ht="16.5" customHeight="1">
      <c r="A33" s="249" t="s">
        <v>227</v>
      </c>
    </row>
  </sheetData>
  <sheetProtection sheet="1" objects="1" scenarios="1" selectLockedCells="1"/>
  <mergeCells count="63">
    <mergeCell ref="R4:W4"/>
    <mergeCell ref="X4:Y4"/>
    <mergeCell ref="Z4:AC4"/>
    <mergeCell ref="R5:R6"/>
    <mergeCell ref="S5:S6"/>
    <mergeCell ref="T5:T6"/>
    <mergeCell ref="W5:W6"/>
    <mergeCell ref="X5:X6"/>
    <mergeCell ref="AK2:AK6"/>
    <mergeCell ref="Z5:Z6"/>
    <mergeCell ref="AA5:AA6"/>
    <mergeCell ref="AB5:AB6"/>
    <mergeCell ref="AJ2:AJ6"/>
    <mergeCell ref="AG4:AG6"/>
    <mergeCell ref="AC5:AC6"/>
    <mergeCell ref="B3:E4"/>
    <mergeCell ref="F3:Y3"/>
    <mergeCell ref="Z3:AH3"/>
    <mergeCell ref="F4:K4"/>
    <mergeCell ref="L4:Q4"/>
    <mergeCell ref="AD4:AD6"/>
    <mergeCell ref="AE4:AE6"/>
    <mergeCell ref="AH4:AH6"/>
    <mergeCell ref="Y5:Y6"/>
    <mergeCell ref="N5:N6"/>
    <mergeCell ref="B5:C5"/>
    <mergeCell ref="O5:O6"/>
    <mergeCell ref="P5:P6"/>
    <mergeCell ref="U5:U6"/>
    <mergeCell ref="V5:V6"/>
    <mergeCell ref="Q5:Q6"/>
    <mergeCell ref="A11:AG11"/>
    <mergeCell ref="A2:AH2"/>
    <mergeCell ref="AI2:AI6"/>
    <mergeCell ref="D5:D6"/>
    <mergeCell ref="E5:E6"/>
    <mergeCell ref="F5:F6"/>
    <mergeCell ref="G5:G6"/>
    <mergeCell ref="H5:H6"/>
    <mergeCell ref="I5:I6"/>
    <mergeCell ref="J5:J6"/>
    <mergeCell ref="K5:K6"/>
    <mergeCell ref="L5:L6"/>
    <mergeCell ref="M5:M6"/>
    <mergeCell ref="AF4:AF6"/>
    <mergeCell ref="AH11:AH14"/>
    <mergeCell ref="A3:A6"/>
    <mergeCell ref="AI11:AI14"/>
    <mergeCell ref="AJ11:AJ14"/>
    <mergeCell ref="A12:A14"/>
    <mergeCell ref="B12:D13"/>
    <mergeCell ref="E12:X12"/>
    <mergeCell ref="Y12:AG12"/>
    <mergeCell ref="E13:J13"/>
    <mergeCell ref="K13:P13"/>
    <mergeCell ref="AF13:AF14"/>
    <mergeCell ref="Q13:V13"/>
    <mergeCell ref="W13:X13"/>
    <mergeCell ref="Y13:AB13"/>
    <mergeCell ref="AC13:AC14"/>
    <mergeCell ref="AD13:AD14"/>
    <mergeCell ref="AE13:AE14"/>
    <mergeCell ref="AG13:AG14"/>
  </mergeCells>
  <phoneticPr fontId="3" type="noConversion"/>
  <conditionalFormatting sqref="AK7:AK8">
    <cfRule type="containsText" dxfId="229" priority="21" operator="containsText" text="不符合">
      <formula>NOT(ISERROR(SEARCH("不符合",AK7)))</formula>
    </cfRule>
  </conditionalFormatting>
  <conditionalFormatting sqref="AJ15:AJ16">
    <cfRule type="containsText" dxfId="228" priority="19" operator="containsText" text="E">
      <formula>NOT(ISERROR(SEARCH("E",AJ15)))</formula>
    </cfRule>
    <cfRule type="containsText" dxfId="227" priority="20" operator="containsText" text="D">
      <formula>NOT(ISERROR(SEARCH("D",AJ15)))</formula>
    </cfRule>
  </conditionalFormatting>
  <conditionalFormatting sqref="F7:G8">
    <cfRule type="containsBlanks" dxfId="226" priority="12">
      <formula>LEN(TRIM(F7))=0</formula>
    </cfRule>
  </conditionalFormatting>
  <conditionalFormatting sqref="L7:M8">
    <cfRule type="containsBlanks" dxfId="225" priority="11">
      <formula>LEN(TRIM(L7))=0</formula>
    </cfRule>
  </conditionalFormatting>
  <conditionalFormatting sqref="R7:S8">
    <cfRule type="containsBlanks" dxfId="224" priority="10">
      <formula>LEN(TRIM(R7))=0</formula>
    </cfRule>
  </conditionalFormatting>
  <conditionalFormatting sqref="Z7:AB8">
    <cfRule type="containsBlanks" dxfId="223" priority="9">
      <formula>LEN(TRIM(Z7))=0</formula>
    </cfRule>
  </conditionalFormatting>
  <conditionalFormatting sqref="B15:C16">
    <cfRule type="containsBlanks" dxfId="222" priority="8">
      <formula>LEN(TRIM(B15))=0</formula>
    </cfRule>
  </conditionalFormatting>
  <conditionalFormatting sqref="E15:F16">
    <cfRule type="containsBlanks" dxfId="221" priority="7">
      <formula>LEN(TRIM(E15))=0</formula>
    </cfRule>
  </conditionalFormatting>
  <conditionalFormatting sqref="K15:L16">
    <cfRule type="containsBlanks" dxfId="220" priority="6">
      <formula>LEN(TRIM(K15))=0</formula>
    </cfRule>
  </conditionalFormatting>
  <conditionalFormatting sqref="Q15:R16">
    <cfRule type="containsBlanks" dxfId="219" priority="5">
      <formula>LEN(TRIM(Q15))=0</formula>
    </cfRule>
  </conditionalFormatting>
  <conditionalFormatting sqref="Y15:AA16">
    <cfRule type="containsBlanks" dxfId="218" priority="4">
      <formula>LEN(TRIM(Y15))=0</formula>
    </cfRule>
  </conditionalFormatting>
  <conditionalFormatting sqref="AC15:AC16">
    <cfRule type="containsBlanks" dxfId="217" priority="3">
      <formula>LEN(TRIM(AC15))=0</formula>
    </cfRule>
  </conditionalFormatting>
  <conditionalFormatting sqref="AD7:AD8">
    <cfRule type="containsBlanks" dxfId="216" priority="2">
      <formula>LEN(TRIM(AD7))=0</formula>
    </cfRule>
  </conditionalFormatting>
  <conditionalFormatting sqref="I7:J8 O7:P8 U7:V8 AF7:AG8 AE15:AF16 T15:U16 N15:O16 H15:I16">
    <cfRule type="containsBlanks" dxfId="215" priority="1">
      <formula>LEN(TRIM(H7))=0</formula>
    </cfRule>
  </conditionalFormatting>
  <pageMargins left="0.19685039370078741" right="0.19685039370078741" top="0.59055118110236227" bottom="0.19685039370078741" header="0.31496062992125984" footer="0.31496062992125984"/>
  <pageSetup paperSize="9" scale="47" fitToHeight="0" orientation="landscape" verticalDpi="300" r:id="rId1"/>
  <headerFooter>
    <oddHeader>&amp;C&amp;"標楷體,粗體"&amp;14人力編制</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V29"/>
  <sheetViews>
    <sheetView workbookViewId="0">
      <pane xSplit="1" ySplit="2" topLeftCell="B3" activePane="bottomRight" state="frozen"/>
      <selection pane="topRight" activeCell="B1" sqref="B1"/>
      <selection pane="bottomLeft" activeCell="A3" sqref="A3"/>
      <selection pane="bottomRight" activeCell="G3" sqref="G3"/>
    </sheetView>
  </sheetViews>
  <sheetFormatPr defaultRowHeight="15.75"/>
  <cols>
    <col min="1" max="5" width="9" style="136"/>
    <col min="6" max="6" width="9" style="137"/>
    <col min="7" max="9" width="9" style="136"/>
    <col min="10" max="10" width="9" style="137"/>
    <col min="11" max="16384" width="9" style="136"/>
  </cols>
  <sheetData>
    <row r="1" spans="1:22" ht="16.5">
      <c r="A1" s="135" t="s">
        <v>347</v>
      </c>
      <c r="B1" s="289">
        <v>110</v>
      </c>
      <c r="C1" s="289"/>
      <c r="D1" s="289"/>
      <c r="E1" s="289"/>
      <c r="F1" s="289"/>
      <c r="G1" s="289"/>
      <c r="H1" s="290">
        <v>109</v>
      </c>
      <c r="I1" s="290"/>
      <c r="J1" s="290"/>
      <c r="K1" s="290"/>
      <c r="L1" s="136">
        <v>109</v>
      </c>
      <c r="M1" s="136">
        <v>110</v>
      </c>
      <c r="N1" s="136">
        <v>109</v>
      </c>
      <c r="O1" s="136">
        <v>110</v>
      </c>
      <c r="P1" s="136" t="s">
        <v>341</v>
      </c>
      <c r="Q1" s="136" t="s">
        <v>341</v>
      </c>
      <c r="R1" s="136">
        <v>109</v>
      </c>
      <c r="S1" s="136" t="s">
        <v>341</v>
      </c>
      <c r="T1" s="136">
        <v>109</v>
      </c>
      <c r="U1" s="136">
        <v>110</v>
      </c>
      <c r="V1" s="136">
        <v>111</v>
      </c>
    </row>
    <row r="2" spans="1:22" ht="82.5">
      <c r="A2" s="135"/>
      <c r="B2" s="138" t="s">
        <v>348</v>
      </c>
      <c r="C2" s="138" t="s">
        <v>349</v>
      </c>
      <c r="D2" s="138" t="s">
        <v>350</v>
      </c>
      <c r="E2" s="138" t="s">
        <v>351</v>
      </c>
      <c r="F2" s="139" t="s">
        <v>352</v>
      </c>
      <c r="G2" s="138" t="s">
        <v>353</v>
      </c>
      <c r="H2" s="138" t="s">
        <v>354</v>
      </c>
      <c r="I2" s="138" t="s">
        <v>351</v>
      </c>
      <c r="J2" s="139" t="s">
        <v>352</v>
      </c>
      <c r="K2" s="138" t="s">
        <v>353</v>
      </c>
      <c r="L2" s="138" t="s">
        <v>355</v>
      </c>
      <c r="M2" s="138" t="s">
        <v>355</v>
      </c>
      <c r="N2" s="140" t="s">
        <v>356</v>
      </c>
      <c r="O2" s="140" t="s">
        <v>356</v>
      </c>
      <c r="P2" s="140" t="s">
        <v>357</v>
      </c>
      <c r="Q2" s="140" t="s">
        <v>358</v>
      </c>
      <c r="R2" s="140" t="s">
        <v>359</v>
      </c>
      <c r="S2" s="140" t="s">
        <v>360</v>
      </c>
      <c r="T2" s="288" t="s">
        <v>361</v>
      </c>
      <c r="U2" s="288"/>
      <c r="V2" s="288"/>
    </row>
    <row r="3" spans="1:22" ht="16.5">
      <c r="A3" s="135" t="s">
        <v>362</v>
      </c>
      <c r="B3" s="136">
        <v>25.5</v>
      </c>
      <c r="C3" s="136">
        <v>14.5</v>
      </c>
      <c r="D3" s="136">
        <f>B3+C3</f>
        <v>40</v>
      </c>
      <c r="E3" s="136">
        <v>41</v>
      </c>
      <c r="F3" s="137">
        <f>E3-D3</f>
        <v>1</v>
      </c>
      <c r="G3" s="136">
        <v>22</v>
      </c>
      <c r="H3" s="141">
        <f>VLOOKUP(A:A,[1]工作表3!$C$1:$N$65536,9,0)</f>
        <v>29</v>
      </c>
      <c r="I3" s="141">
        <v>30</v>
      </c>
      <c r="J3" s="142">
        <f t="shared" ref="J3:J23" si="0">I3-H3</f>
        <v>1</v>
      </c>
      <c r="K3" s="141">
        <v>16</v>
      </c>
      <c r="L3" s="143">
        <v>2</v>
      </c>
      <c r="M3" s="143">
        <v>2</v>
      </c>
      <c r="N3" s="144">
        <v>0.04</v>
      </c>
      <c r="O3" s="144">
        <v>0.04</v>
      </c>
      <c r="P3" s="136">
        <v>2</v>
      </c>
      <c r="Q3" s="144">
        <v>0.04</v>
      </c>
      <c r="R3" s="136">
        <v>5</v>
      </c>
      <c r="S3" s="136">
        <v>2</v>
      </c>
      <c r="T3" s="144">
        <v>0.65</v>
      </c>
      <c r="U3" s="144">
        <v>0.65</v>
      </c>
      <c r="V3" s="144">
        <v>0.65</v>
      </c>
    </row>
    <row r="4" spans="1:22" ht="16.5">
      <c r="A4" s="135" t="s">
        <v>363</v>
      </c>
      <c r="B4" s="136">
        <v>11</v>
      </c>
      <c r="C4" s="136">
        <v>6</v>
      </c>
      <c r="D4" s="136">
        <f t="shared" ref="D4:D24" si="1">B4+C4</f>
        <v>17</v>
      </c>
      <c r="E4" s="136">
        <v>18</v>
      </c>
      <c r="F4" s="137">
        <f t="shared" ref="F4:F23" si="2">E4-D4</f>
        <v>1</v>
      </c>
      <c r="G4" s="136">
        <v>10</v>
      </c>
      <c r="H4" s="141">
        <v>12</v>
      </c>
      <c r="I4" s="141">
        <v>13</v>
      </c>
      <c r="J4" s="142">
        <f t="shared" si="0"/>
        <v>1</v>
      </c>
      <c r="K4" s="141">
        <v>9</v>
      </c>
      <c r="L4" s="143">
        <v>2</v>
      </c>
      <c r="M4" s="143">
        <v>2</v>
      </c>
      <c r="N4" s="144">
        <v>0.04</v>
      </c>
      <c r="O4" s="144">
        <v>0.04</v>
      </c>
      <c r="P4" s="136">
        <v>2</v>
      </c>
      <c r="Q4" s="144">
        <v>0.04</v>
      </c>
      <c r="R4" s="136">
        <v>5</v>
      </c>
      <c r="S4" s="136">
        <v>2</v>
      </c>
      <c r="T4" s="144">
        <v>0.65</v>
      </c>
      <c r="U4" s="144">
        <v>0.65</v>
      </c>
      <c r="V4" s="144">
        <v>0.65</v>
      </c>
    </row>
    <row r="5" spans="1:22" ht="16.5">
      <c r="A5" s="135" t="s">
        <v>364</v>
      </c>
      <c r="B5" s="136">
        <v>21.5</v>
      </c>
      <c r="C5" s="136">
        <v>9.5</v>
      </c>
      <c r="D5" s="136">
        <f t="shared" si="1"/>
        <v>31</v>
      </c>
      <c r="E5" s="136">
        <v>34</v>
      </c>
      <c r="F5" s="137">
        <f t="shared" si="2"/>
        <v>3</v>
      </c>
      <c r="G5" s="136">
        <v>15</v>
      </c>
      <c r="H5" s="141">
        <f>VLOOKUP(A:A,[1]工作表3!$C$1:$N$65536,9,0)</f>
        <v>19</v>
      </c>
      <c r="I5" s="141">
        <v>22</v>
      </c>
      <c r="J5" s="142">
        <f t="shared" si="0"/>
        <v>3</v>
      </c>
      <c r="K5" s="141">
        <v>13</v>
      </c>
      <c r="L5" s="143">
        <v>2</v>
      </c>
      <c r="M5" s="143">
        <v>2</v>
      </c>
      <c r="N5" s="144">
        <v>0.04</v>
      </c>
      <c r="O5" s="144">
        <v>0.04</v>
      </c>
      <c r="P5" s="136">
        <v>2</v>
      </c>
      <c r="Q5" s="144">
        <v>0.04</v>
      </c>
      <c r="R5" s="136">
        <v>5</v>
      </c>
      <c r="S5" s="136">
        <v>2</v>
      </c>
      <c r="T5" s="144">
        <v>0.7</v>
      </c>
      <c r="U5" s="144">
        <v>0.7</v>
      </c>
      <c r="V5" s="144">
        <v>0.7</v>
      </c>
    </row>
    <row r="6" spans="1:22" ht="16.5">
      <c r="A6" s="135" t="s">
        <v>365</v>
      </c>
      <c r="B6" s="136">
        <v>16.5</v>
      </c>
      <c r="C6" s="136">
        <v>8.5</v>
      </c>
      <c r="D6" s="136">
        <f t="shared" si="1"/>
        <v>25</v>
      </c>
      <c r="E6" s="136">
        <v>27</v>
      </c>
      <c r="F6" s="137">
        <f t="shared" si="2"/>
        <v>2</v>
      </c>
      <c r="G6" s="136">
        <v>12</v>
      </c>
      <c r="H6" s="141">
        <f>VLOOKUP(A:A,[1]工作表3!$C$1:$N$65536,9,0)</f>
        <v>17</v>
      </c>
      <c r="I6" s="141">
        <v>19</v>
      </c>
      <c r="J6" s="142">
        <f t="shared" si="0"/>
        <v>2</v>
      </c>
      <c r="K6" s="141">
        <v>9</v>
      </c>
      <c r="L6" s="143">
        <v>2</v>
      </c>
      <c r="M6" s="143">
        <v>2</v>
      </c>
      <c r="N6" s="144">
        <v>0.04</v>
      </c>
      <c r="O6" s="144">
        <v>0.04</v>
      </c>
      <c r="P6" s="136">
        <v>2</v>
      </c>
      <c r="Q6" s="144">
        <v>0.04</v>
      </c>
      <c r="R6" s="136">
        <v>5</v>
      </c>
      <c r="S6" s="136">
        <v>2</v>
      </c>
      <c r="T6" s="144">
        <v>0.7</v>
      </c>
      <c r="U6" s="144">
        <v>0.7</v>
      </c>
      <c r="V6" s="144">
        <v>0.7</v>
      </c>
    </row>
    <row r="7" spans="1:22" ht="16.5">
      <c r="A7" s="135" t="s">
        <v>366</v>
      </c>
      <c r="B7" s="136">
        <v>25</v>
      </c>
      <c r="C7" s="136">
        <v>13</v>
      </c>
      <c r="D7" s="136">
        <f t="shared" si="1"/>
        <v>38</v>
      </c>
      <c r="E7" s="136">
        <v>40</v>
      </c>
      <c r="F7" s="137">
        <f t="shared" si="2"/>
        <v>2</v>
      </c>
      <c r="G7" s="136">
        <v>17</v>
      </c>
      <c r="H7" s="141">
        <f>VLOOKUP(A:A,[1]工作表3!$C$1:$N$65536,9,0)</f>
        <v>26</v>
      </c>
      <c r="I7" s="141">
        <v>28</v>
      </c>
      <c r="J7" s="142">
        <f t="shared" si="0"/>
        <v>2</v>
      </c>
      <c r="K7" s="141">
        <v>14</v>
      </c>
      <c r="L7" s="143">
        <v>2</v>
      </c>
      <c r="M7" s="143">
        <v>2</v>
      </c>
      <c r="N7" s="144">
        <v>0.04</v>
      </c>
      <c r="O7" s="144">
        <v>0.04</v>
      </c>
      <c r="P7" s="136">
        <v>2</v>
      </c>
      <c r="Q7" s="144">
        <v>0.04</v>
      </c>
      <c r="R7" s="136">
        <v>5</v>
      </c>
      <c r="S7" s="136">
        <v>2</v>
      </c>
      <c r="T7" s="144">
        <v>0.7</v>
      </c>
      <c r="U7" s="144">
        <v>0.7</v>
      </c>
      <c r="V7" s="144">
        <v>0.7</v>
      </c>
    </row>
    <row r="8" spans="1:22" ht="16.5">
      <c r="A8" s="135" t="s">
        <v>367</v>
      </c>
      <c r="B8" s="136">
        <v>4.5</v>
      </c>
      <c r="C8" s="136">
        <v>3.5</v>
      </c>
      <c r="D8" s="136">
        <f t="shared" si="1"/>
        <v>8</v>
      </c>
      <c r="E8" s="136">
        <v>12</v>
      </c>
      <c r="F8" s="137">
        <f t="shared" si="2"/>
        <v>4</v>
      </c>
      <c r="G8" s="136">
        <v>4</v>
      </c>
      <c r="H8" s="141">
        <f>VLOOKUP(A:A,[1]工作表3!$C$1:$N$65536,9,0)</f>
        <v>7</v>
      </c>
      <c r="I8" s="141">
        <f>VLOOKUP(A:A,[1]工作表3!$C$1:$N$65536,11,0)</f>
        <v>11</v>
      </c>
      <c r="J8" s="142">
        <f t="shared" si="0"/>
        <v>4</v>
      </c>
      <c r="K8" s="141">
        <f>VLOOKUP(A:A,[1]工作表3!$C$1:$N$65536,12,0)</f>
        <v>3</v>
      </c>
      <c r="L8" s="143">
        <v>2</v>
      </c>
      <c r="M8" s="143">
        <v>2</v>
      </c>
      <c r="N8" s="144">
        <v>0.06</v>
      </c>
      <c r="O8" s="144">
        <v>0.1</v>
      </c>
      <c r="P8" s="136">
        <v>1</v>
      </c>
      <c r="Q8" s="144">
        <v>0.1</v>
      </c>
      <c r="R8" s="136">
        <v>4</v>
      </c>
      <c r="S8" s="136">
        <v>2</v>
      </c>
      <c r="T8" s="144">
        <v>0.75</v>
      </c>
      <c r="U8" s="144">
        <v>0.75</v>
      </c>
      <c r="V8" s="144">
        <v>0.75</v>
      </c>
    </row>
    <row r="9" spans="1:22" ht="16.5">
      <c r="A9" s="135" t="s">
        <v>368</v>
      </c>
      <c r="B9" s="136">
        <v>5</v>
      </c>
      <c r="C9" s="136">
        <v>4</v>
      </c>
      <c r="D9" s="136">
        <f t="shared" si="1"/>
        <v>9</v>
      </c>
      <c r="E9" s="136">
        <v>11</v>
      </c>
      <c r="F9" s="137">
        <f t="shared" si="2"/>
        <v>2</v>
      </c>
      <c r="G9" s="136">
        <v>5</v>
      </c>
      <c r="H9" s="141">
        <f>VLOOKUP(A:A,[1]工作表3!$C$1:$N$65536,9,0)</f>
        <v>8</v>
      </c>
      <c r="I9" s="141">
        <f>VLOOKUP(A:A,[1]工作表3!$C$1:$N$65536,11,0)</f>
        <v>10</v>
      </c>
      <c r="J9" s="142">
        <f t="shared" si="0"/>
        <v>2</v>
      </c>
      <c r="K9" s="141">
        <f>VLOOKUP(A:A,[1]工作表3!$C$1:$N$65536,12,0)</f>
        <v>3</v>
      </c>
      <c r="L9" s="143">
        <v>2</v>
      </c>
      <c r="M9" s="143">
        <v>2</v>
      </c>
      <c r="N9" s="144">
        <v>0.06</v>
      </c>
      <c r="O9" s="144">
        <v>0.1</v>
      </c>
      <c r="P9" s="136">
        <v>1</v>
      </c>
      <c r="Q9" s="144">
        <v>0.1</v>
      </c>
      <c r="R9" s="136">
        <v>4</v>
      </c>
      <c r="S9" s="136">
        <v>2</v>
      </c>
      <c r="T9" s="144">
        <v>0.7</v>
      </c>
      <c r="U9" s="144">
        <v>0.7</v>
      </c>
      <c r="V9" s="144">
        <v>0.7</v>
      </c>
    </row>
    <row r="10" spans="1:22" ht="16.5">
      <c r="A10" s="135" t="s">
        <v>369</v>
      </c>
      <c r="B10" s="136">
        <v>5.5</v>
      </c>
      <c r="C10" s="136">
        <v>4</v>
      </c>
      <c r="D10" s="136">
        <f t="shared" si="1"/>
        <v>9.5</v>
      </c>
      <c r="E10" s="136">
        <v>11.5</v>
      </c>
      <c r="F10" s="137">
        <f t="shared" si="2"/>
        <v>2</v>
      </c>
      <c r="G10" s="136">
        <v>2.5</v>
      </c>
      <c r="H10" s="141">
        <f>VLOOKUP(A:A,[1]工作表3!$C$1:$N$65536,9,0)</f>
        <v>8</v>
      </c>
      <c r="I10" s="141">
        <f>VLOOKUP(A:A,[1]工作表3!$C$1:$N$65536,11,0)</f>
        <v>10</v>
      </c>
      <c r="J10" s="142">
        <f t="shared" si="0"/>
        <v>2</v>
      </c>
      <c r="K10" s="141">
        <f>VLOOKUP(A:A,[1]工作表3!$C$1:$N$65536,12,0)</f>
        <v>3</v>
      </c>
      <c r="L10" s="143">
        <v>2</v>
      </c>
      <c r="M10" s="143">
        <v>2</v>
      </c>
      <c r="N10" s="144">
        <v>0.1</v>
      </c>
      <c r="O10" s="144">
        <v>0.1</v>
      </c>
      <c r="P10" s="136">
        <v>1</v>
      </c>
      <c r="Q10" s="144">
        <v>0.1</v>
      </c>
      <c r="R10" s="136">
        <v>4</v>
      </c>
      <c r="S10" s="136">
        <v>2</v>
      </c>
      <c r="T10" s="144">
        <v>0.8</v>
      </c>
      <c r="U10" s="144">
        <v>0.8</v>
      </c>
      <c r="V10" s="144">
        <v>0.8</v>
      </c>
    </row>
    <row r="11" spans="1:22" ht="16.5">
      <c r="A11" s="135" t="s">
        <v>370</v>
      </c>
      <c r="B11" s="136">
        <v>10.5</v>
      </c>
      <c r="C11" s="136">
        <v>5.5</v>
      </c>
      <c r="D11" s="136">
        <f t="shared" si="1"/>
        <v>16</v>
      </c>
      <c r="E11" s="136">
        <v>19</v>
      </c>
      <c r="F11" s="137">
        <f t="shared" si="2"/>
        <v>3</v>
      </c>
      <c r="G11" s="136">
        <v>6</v>
      </c>
      <c r="H11" s="141">
        <f>VLOOKUP(A:A,[1]工作表3!$C$1:$N$65536,9,0)</f>
        <v>11</v>
      </c>
      <c r="I11" s="141">
        <f>VLOOKUP(A:A,[1]工作表3!$C$1:$N$65536,11,0)</f>
        <v>14</v>
      </c>
      <c r="J11" s="142">
        <f t="shared" si="0"/>
        <v>3</v>
      </c>
      <c r="K11" s="141">
        <f>VLOOKUP(A:A,[1]工作表3!$C$1:$N$65536,12,0)</f>
        <v>5</v>
      </c>
      <c r="L11" s="143">
        <v>2</v>
      </c>
      <c r="M11" s="143">
        <v>2</v>
      </c>
      <c r="N11" s="144">
        <v>0.04</v>
      </c>
      <c r="O11" s="144">
        <v>0.06</v>
      </c>
      <c r="P11" s="136">
        <v>1</v>
      </c>
      <c r="Q11" s="144">
        <v>0.06</v>
      </c>
      <c r="R11" s="136">
        <v>4</v>
      </c>
      <c r="S11" s="136">
        <v>2</v>
      </c>
      <c r="T11" s="144">
        <v>0.75</v>
      </c>
      <c r="U11" s="144">
        <v>0.75</v>
      </c>
      <c r="V11" s="144">
        <v>0.75</v>
      </c>
    </row>
    <row r="12" spans="1:22" ht="16.5">
      <c r="A12" s="135" t="s">
        <v>371</v>
      </c>
      <c r="B12" s="136">
        <v>6</v>
      </c>
      <c r="C12" s="136">
        <v>5</v>
      </c>
      <c r="D12" s="136">
        <f t="shared" si="1"/>
        <v>11</v>
      </c>
      <c r="E12" s="136">
        <v>13</v>
      </c>
      <c r="F12" s="137">
        <f t="shared" si="2"/>
        <v>2</v>
      </c>
      <c r="G12" s="136">
        <v>4</v>
      </c>
      <c r="H12" s="141">
        <f>VLOOKUP(A:A,[1]工作表3!$C$1:$N$65536,9,0)</f>
        <v>10</v>
      </c>
      <c r="I12" s="141">
        <f>VLOOKUP(A:A,[1]工作表3!$C$1:$N$65536,11,0)</f>
        <v>12</v>
      </c>
      <c r="J12" s="142">
        <f t="shared" si="0"/>
        <v>2</v>
      </c>
      <c r="K12" s="141">
        <f>VLOOKUP(A:A,[1]工作表3!$C$1:$N$65536,12,0)</f>
        <v>3</v>
      </c>
      <c r="L12" s="143">
        <v>2</v>
      </c>
      <c r="M12" s="143">
        <v>2</v>
      </c>
      <c r="N12" s="144">
        <v>0.06</v>
      </c>
      <c r="O12" s="144">
        <v>0.06</v>
      </c>
      <c r="P12" s="136">
        <v>1</v>
      </c>
      <c r="Q12" s="144">
        <v>0.1</v>
      </c>
      <c r="R12" s="136">
        <v>4</v>
      </c>
      <c r="S12" s="136">
        <v>2</v>
      </c>
      <c r="T12" s="144">
        <v>0.75</v>
      </c>
      <c r="U12" s="144">
        <v>0.75</v>
      </c>
      <c r="V12" s="144">
        <v>0.75</v>
      </c>
    </row>
    <row r="13" spans="1:22" ht="16.5">
      <c r="A13" s="135" t="s">
        <v>372</v>
      </c>
      <c r="B13" s="136">
        <v>6.5</v>
      </c>
      <c r="C13" s="136">
        <v>4.5</v>
      </c>
      <c r="D13" s="136">
        <f t="shared" si="1"/>
        <v>11</v>
      </c>
      <c r="E13" s="136">
        <v>14</v>
      </c>
      <c r="F13" s="137">
        <f t="shared" si="2"/>
        <v>3</v>
      </c>
      <c r="G13" s="136">
        <v>5</v>
      </c>
      <c r="H13" s="141">
        <f>VLOOKUP(A:A,[1]工作表3!$C$1:$N$65536,9,0)</f>
        <v>9</v>
      </c>
      <c r="I13" s="141">
        <f>VLOOKUP(A:A,[1]工作表3!$C$1:$N$65536,11,0)</f>
        <v>12</v>
      </c>
      <c r="J13" s="142">
        <f t="shared" si="0"/>
        <v>3</v>
      </c>
      <c r="K13" s="141">
        <f>VLOOKUP(A:A,[1]工作表3!$C$1:$N$65536,12,0)</f>
        <v>3</v>
      </c>
      <c r="L13" s="143">
        <v>2</v>
      </c>
      <c r="M13" s="143">
        <v>2</v>
      </c>
      <c r="N13" s="144">
        <v>0.06</v>
      </c>
      <c r="O13" s="144">
        <v>0.06</v>
      </c>
      <c r="P13" s="136">
        <v>1</v>
      </c>
      <c r="Q13" s="144">
        <v>0.1</v>
      </c>
      <c r="R13" s="136">
        <v>4</v>
      </c>
      <c r="S13" s="136">
        <v>2</v>
      </c>
      <c r="T13" s="144">
        <v>0.75</v>
      </c>
      <c r="U13" s="144">
        <v>0.75</v>
      </c>
      <c r="V13" s="144">
        <v>0.75</v>
      </c>
    </row>
    <row r="14" spans="1:22" ht="16.5">
      <c r="A14" s="135" t="s">
        <v>373</v>
      </c>
      <c r="B14" s="136">
        <v>4.5</v>
      </c>
      <c r="C14" s="136">
        <v>3.5</v>
      </c>
      <c r="D14" s="136">
        <f t="shared" si="1"/>
        <v>8</v>
      </c>
      <c r="E14" s="136">
        <v>10</v>
      </c>
      <c r="F14" s="137">
        <f t="shared" si="2"/>
        <v>2</v>
      </c>
      <c r="G14" s="136">
        <v>3</v>
      </c>
      <c r="H14" s="141">
        <f>VLOOKUP(A:A,[1]工作表3!$C$1:$N$65536,9,0)</f>
        <v>7</v>
      </c>
      <c r="I14" s="141">
        <f>VLOOKUP(A:A,[1]工作表3!$C$1:$N$65536,11,0)</f>
        <v>9</v>
      </c>
      <c r="J14" s="142">
        <f t="shared" si="0"/>
        <v>2</v>
      </c>
      <c r="K14" s="141">
        <f>VLOOKUP(A:A,[1]工作表3!$C$1:$N$65536,12,0)</f>
        <v>2</v>
      </c>
      <c r="L14" s="143">
        <v>2</v>
      </c>
      <c r="M14" s="143">
        <v>2</v>
      </c>
      <c r="N14" s="144">
        <v>0.06</v>
      </c>
      <c r="O14" s="144">
        <v>0.06</v>
      </c>
      <c r="P14" s="136">
        <v>1</v>
      </c>
      <c r="Q14" s="144">
        <v>0.1</v>
      </c>
      <c r="R14" s="136">
        <v>4</v>
      </c>
      <c r="S14" s="136">
        <v>2</v>
      </c>
      <c r="T14" s="144">
        <v>0.8</v>
      </c>
      <c r="U14" s="144">
        <v>0.8</v>
      </c>
      <c r="V14" s="144">
        <v>0.8</v>
      </c>
    </row>
    <row r="15" spans="1:22" ht="16.5">
      <c r="A15" s="135" t="s">
        <v>374</v>
      </c>
      <c r="B15" s="136">
        <v>11</v>
      </c>
      <c r="C15" s="136">
        <v>6</v>
      </c>
      <c r="D15" s="136">
        <f t="shared" si="1"/>
        <v>17</v>
      </c>
      <c r="E15" s="136">
        <v>18</v>
      </c>
      <c r="F15" s="137">
        <f t="shared" si="2"/>
        <v>1</v>
      </c>
      <c r="G15" s="136">
        <v>5</v>
      </c>
      <c r="H15" s="141">
        <f>VLOOKUP(A:A,[1]工作表3!$C$1:$N$65536,9,0)</f>
        <v>12</v>
      </c>
      <c r="I15" s="141">
        <f>VLOOKUP(A:A,[1]工作表3!$C$1:$N$65536,11,0)</f>
        <v>13</v>
      </c>
      <c r="J15" s="142">
        <f t="shared" si="0"/>
        <v>1</v>
      </c>
      <c r="K15" s="141">
        <f>VLOOKUP(A:A,[1]工作表3!$C$1:$N$65536,12,0)</f>
        <v>2</v>
      </c>
      <c r="L15" s="143">
        <v>2</v>
      </c>
      <c r="M15" s="143">
        <v>2</v>
      </c>
      <c r="N15" s="144">
        <v>0.06</v>
      </c>
      <c r="O15" s="144">
        <v>0.06</v>
      </c>
      <c r="P15" s="136">
        <v>1</v>
      </c>
      <c r="Q15" s="144">
        <v>0.06</v>
      </c>
      <c r="R15" s="136">
        <v>4</v>
      </c>
      <c r="S15" s="136">
        <v>2</v>
      </c>
      <c r="T15" s="144">
        <v>0.8</v>
      </c>
      <c r="U15" s="144">
        <v>0.8</v>
      </c>
      <c r="V15" s="144">
        <v>0.8</v>
      </c>
    </row>
    <row r="16" spans="1:22" ht="16.5">
      <c r="A16" s="135" t="s">
        <v>375</v>
      </c>
      <c r="B16" s="136">
        <v>4.5</v>
      </c>
      <c r="C16" s="136">
        <v>3.5</v>
      </c>
      <c r="D16" s="136">
        <f t="shared" si="1"/>
        <v>8</v>
      </c>
      <c r="E16" s="136">
        <v>9</v>
      </c>
      <c r="F16" s="137">
        <f t="shared" si="2"/>
        <v>1</v>
      </c>
      <c r="G16" s="136">
        <v>2</v>
      </c>
      <c r="H16" s="141">
        <f>VLOOKUP(A:A,[1]工作表3!$C$1:$N$65536,9,0)</f>
        <v>7</v>
      </c>
      <c r="I16" s="141">
        <f>VLOOKUP(A:A,[1]工作表3!$C$1:$N$65536,11,0)</f>
        <v>8</v>
      </c>
      <c r="J16" s="142">
        <f t="shared" si="0"/>
        <v>1</v>
      </c>
      <c r="K16" s="141">
        <f>VLOOKUP(A:A,[1]工作表3!$C$1:$N$65536,12,0)</f>
        <v>2</v>
      </c>
      <c r="L16" s="143">
        <v>2</v>
      </c>
      <c r="M16" s="143">
        <v>2</v>
      </c>
      <c r="N16" s="144">
        <v>0.1</v>
      </c>
      <c r="O16" s="144">
        <v>0.1</v>
      </c>
      <c r="P16" s="136">
        <v>1</v>
      </c>
      <c r="Q16" s="144">
        <v>0.15</v>
      </c>
      <c r="R16" s="136">
        <v>4</v>
      </c>
      <c r="S16" s="136">
        <v>2</v>
      </c>
      <c r="T16" s="144">
        <v>0.8</v>
      </c>
      <c r="U16" s="144">
        <v>0.8</v>
      </c>
      <c r="V16" s="144">
        <v>0.8</v>
      </c>
    </row>
    <row r="17" spans="1:22" ht="16.5">
      <c r="A17" s="135" t="s">
        <v>376</v>
      </c>
      <c r="B17" s="136">
        <v>5</v>
      </c>
      <c r="C17" s="136">
        <v>4</v>
      </c>
      <c r="D17" s="136">
        <f t="shared" si="1"/>
        <v>9</v>
      </c>
      <c r="E17" s="136">
        <v>12</v>
      </c>
      <c r="F17" s="137">
        <f t="shared" si="2"/>
        <v>3</v>
      </c>
      <c r="G17" s="136">
        <v>3</v>
      </c>
      <c r="H17" s="141">
        <f>VLOOKUP(A:A,[1]工作表3!$C$1:$N$65536,9,0)</f>
        <v>8</v>
      </c>
      <c r="I17" s="141">
        <f>VLOOKUP(A:A,[1]工作表3!$C$1:$N$65536,11,0)</f>
        <v>11</v>
      </c>
      <c r="J17" s="142">
        <f t="shared" si="0"/>
        <v>3</v>
      </c>
      <c r="K17" s="141">
        <f>VLOOKUP(A:A,[1]工作表3!$C$1:$N$65536,12,0)</f>
        <v>2</v>
      </c>
      <c r="L17" s="143">
        <v>2</v>
      </c>
      <c r="M17" s="143">
        <v>2</v>
      </c>
      <c r="N17" s="144">
        <v>0.1</v>
      </c>
      <c r="O17" s="144">
        <v>0.1</v>
      </c>
      <c r="P17" s="136">
        <v>1</v>
      </c>
      <c r="Q17" s="144">
        <v>0.15</v>
      </c>
      <c r="R17" s="136">
        <v>4</v>
      </c>
      <c r="S17" s="136">
        <v>2</v>
      </c>
      <c r="T17" s="144">
        <v>0.8</v>
      </c>
      <c r="U17" s="144">
        <v>0.8</v>
      </c>
      <c r="V17" s="144">
        <v>0.8</v>
      </c>
    </row>
    <row r="18" spans="1:22" ht="16.5">
      <c r="A18" s="135" t="s">
        <v>377</v>
      </c>
      <c r="B18" s="136">
        <v>2.5</v>
      </c>
      <c r="C18" s="136">
        <v>1.5</v>
      </c>
      <c r="D18" s="136">
        <f t="shared" si="1"/>
        <v>4</v>
      </c>
      <c r="E18" s="136">
        <v>6</v>
      </c>
      <c r="F18" s="137">
        <f t="shared" si="2"/>
        <v>2</v>
      </c>
      <c r="G18" s="136">
        <v>2</v>
      </c>
      <c r="H18" s="141">
        <f>VLOOKUP(A:A,[1]工作表3!$C$1:$N$65536,9,0)</f>
        <v>3</v>
      </c>
      <c r="I18" s="141">
        <f>VLOOKUP(A:A,[1]工作表3!$C$1:$N$65536,11,0)</f>
        <v>5</v>
      </c>
      <c r="J18" s="142">
        <f t="shared" si="0"/>
        <v>2</v>
      </c>
      <c r="K18" s="141">
        <f>VLOOKUP(A:A,[1]工作表3!$C$1:$N$65536,12,0)</f>
        <v>1</v>
      </c>
      <c r="L18" s="145">
        <v>1</v>
      </c>
      <c r="M18" s="145">
        <v>1</v>
      </c>
      <c r="N18" s="144">
        <v>0.15</v>
      </c>
      <c r="O18" s="144">
        <v>0.15</v>
      </c>
      <c r="P18" s="136">
        <v>1</v>
      </c>
      <c r="Q18" s="144">
        <v>0.15</v>
      </c>
      <c r="R18" s="136">
        <v>2</v>
      </c>
      <c r="S18" s="136">
        <v>1</v>
      </c>
      <c r="T18" s="144">
        <v>0.8</v>
      </c>
      <c r="U18" s="144">
        <v>0.8</v>
      </c>
      <c r="V18" s="144">
        <v>0.8</v>
      </c>
    </row>
    <row r="19" spans="1:22" ht="16.5">
      <c r="A19" s="135" t="s">
        <v>378</v>
      </c>
      <c r="B19" s="136">
        <v>4</v>
      </c>
      <c r="C19" s="136">
        <v>2.5</v>
      </c>
      <c r="D19" s="136">
        <f t="shared" si="1"/>
        <v>6.5</v>
      </c>
      <c r="E19" s="136">
        <v>8.5</v>
      </c>
      <c r="F19" s="137">
        <f t="shared" si="2"/>
        <v>2</v>
      </c>
      <c r="G19" s="136">
        <v>2.5</v>
      </c>
      <c r="H19" s="141">
        <f>VLOOKUP(A:A,[1]工作表3!$C$1:$N$65536,9,0)</f>
        <v>5</v>
      </c>
      <c r="I19" s="141">
        <f>VLOOKUP(A:A,[1]工作表3!$C$1:$N$65536,11,0)</f>
        <v>7</v>
      </c>
      <c r="J19" s="142">
        <f t="shared" si="0"/>
        <v>2</v>
      </c>
      <c r="K19" s="141">
        <f>VLOOKUP(A:A,[1]工作表3!$C$1:$N$65536,12,0)</f>
        <v>3</v>
      </c>
      <c r="L19" s="145">
        <v>1</v>
      </c>
      <c r="M19" s="145">
        <v>1</v>
      </c>
      <c r="N19" s="144">
        <v>0.1</v>
      </c>
      <c r="O19" s="144">
        <v>0.1</v>
      </c>
      <c r="P19" s="136">
        <v>1</v>
      </c>
      <c r="Q19" s="144">
        <v>0.15</v>
      </c>
      <c r="R19" s="136">
        <v>3</v>
      </c>
      <c r="S19" s="136">
        <v>2</v>
      </c>
      <c r="T19" s="144">
        <v>0.75</v>
      </c>
      <c r="U19" s="144">
        <v>0.75</v>
      </c>
      <c r="V19" s="144">
        <v>0.75</v>
      </c>
    </row>
    <row r="20" spans="1:22" ht="16.5">
      <c r="A20" s="135" t="s">
        <v>379</v>
      </c>
      <c r="B20" s="136">
        <v>3.5</v>
      </c>
      <c r="C20" s="136">
        <v>2.5</v>
      </c>
      <c r="D20" s="136">
        <f t="shared" si="1"/>
        <v>6</v>
      </c>
      <c r="E20" s="136">
        <v>7</v>
      </c>
      <c r="F20" s="137">
        <f t="shared" si="2"/>
        <v>1</v>
      </c>
      <c r="G20" s="136">
        <v>3</v>
      </c>
      <c r="H20" s="141">
        <f>VLOOKUP(A:A,[1]工作表3!$C$1:$N$65536,9,0)</f>
        <v>5</v>
      </c>
      <c r="I20" s="141">
        <f>VLOOKUP(A:A,[1]工作表3!$C$1:$N$65536,11,0)</f>
        <v>6</v>
      </c>
      <c r="J20" s="142">
        <f t="shared" si="0"/>
        <v>1</v>
      </c>
      <c r="K20" s="141">
        <f>VLOOKUP(A:A,[1]工作表3!$C$1:$N$65536,12,0)</f>
        <v>3</v>
      </c>
      <c r="L20" s="145">
        <v>1</v>
      </c>
      <c r="M20" s="145">
        <v>1</v>
      </c>
      <c r="N20" s="144">
        <v>0.1</v>
      </c>
      <c r="O20" s="144">
        <v>0.1</v>
      </c>
      <c r="P20" s="136">
        <v>1</v>
      </c>
      <c r="Q20" s="144">
        <v>0.15</v>
      </c>
      <c r="R20" s="136">
        <v>3</v>
      </c>
      <c r="S20" s="136">
        <v>2</v>
      </c>
      <c r="T20" s="144">
        <v>0.7</v>
      </c>
      <c r="U20" s="144">
        <v>0.7</v>
      </c>
      <c r="V20" s="144">
        <v>0.7</v>
      </c>
    </row>
    <row r="21" spans="1:22" ht="16.5">
      <c r="A21" s="135" t="s">
        <v>380</v>
      </c>
      <c r="B21" s="136">
        <v>3.5</v>
      </c>
      <c r="C21" s="136">
        <v>2.5</v>
      </c>
      <c r="D21" s="136">
        <f t="shared" si="1"/>
        <v>6</v>
      </c>
      <c r="E21" s="136">
        <v>7</v>
      </c>
      <c r="F21" s="137">
        <f t="shared" si="2"/>
        <v>1</v>
      </c>
      <c r="G21" s="136">
        <v>3</v>
      </c>
      <c r="H21" s="141">
        <f>VLOOKUP(A:A,[1]工作表3!$C$1:$N$65536,9,0)</f>
        <v>5</v>
      </c>
      <c r="I21" s="141">
        <f>VLOOKUP(A:A,[1]工作表3!$C$1:$N$65536,11,0)</f>
        <v>6</v>
      </c>
      <c r="J21" s="142">
        <f t="shared" si="0"/>
        <v>1</v>
      </c>
      <c r="K21" s="141">
        <f>VLOOKUP(A:A,[1]工作表3!$C$1:$N$65536,12,0)</f>
        <v>3</v>
      </c>
      <c r="L21" s="145">
        <v>1</v>
      </c>
      <c r="M21" s="145">
        <v>1</v>
      </c>
      <c r="N21" s="144">
        <v>0.1</v>
      </c>
      <c r="O21" s="144">
        <v>0.1</v>
      </c>
      <c r="P21" s="136">
        <v>1</v>
      </c>
      <c r="Q21" s="144">
        <v>0.15</v>
      </c>
      <c r="R21" s="136">
        <v>3</v>
      </c>
      <c r="S21" s="136">
        <v>2</v>
      </c>
      <c r="T21" s="144">
        <v>0.7</v>
      </c>
      <c r="U21" s="144">
        <v>0.7</v>
      </c>
      <c r="V21" s="144">
        <v>0.7</v>
      </c>
    </row>
    <row r="22" spans="1:22" ht="16.5">
      <c r="A22" s="135" t="s">
        <v>381</v>
      </c>
      <c r="B22" s="136">
        <v>1</v>
      </c>
      <c r="C22" s="136">
        <v>1</v>
      </c>
      <c r="D22" s="136">
        <f t="shared" si="1"/>
        <v>2</v>
      </c>
      <c r="E22" s="136">
        <v>4</v>
      </c>
      <c r="F22" s="137">
        <f t="shared" si="2"/>
        <v>2</v>
      </c>
      <c r="G22" s="136">
        <v>1</v>
      </c>
      <c r="H22" s="141">
        <f>VLOOKUP(A:A,[1]工作表3!$C$1:$N$65536,9,0)</f>
        <v>2</v>
      </c>
      <c r="I22" s="141">
        <f>VLOOKUP(A:A,[1]工作表3!$C$1:$N$65536,11,0)</f>
        <v>4</v>
      </c>
      <c r="J22" s="142">
        <f t="shared" si="0"/>
        <v>2</v>
      </c>
      <c r="K22" s="141">
        <f>VLOOKUP(A:A,[1]工作表3!$C$1:$N$65536,12,0)</f>
        <v>1</v>
      </c>
      <c r="L22" s="145">
        <v>1</v>
      </c>
      <c r="M22" s="145">
        <v>1</v>
      </c>
      <c r="N22" s="144">
        <v>0.15</v>
      </c>
      <c r="O22" s="144">
        <v>0.15</v>
      </c>
      <c r="P22" s="136">
        <v>1</v>
      </c>
      <c r="Q22" s="144">
        <v>0.15</v>
      </c>
      <c r="R22" s="136">
        <v>2</v>
      </c>
      <c r="S22" s="136">
        <v>1</v>
      </c>
      <c r="T22" s="144">
        <v>0.7</v>
      </c>
      <c r="U22" s="144">
        <v>0.7</v>
      </c>
      <c r="V22" s="144">
        <v>0.7</v>
      </c>
    </row>
    <row r="23" spans="1:22" ht="16.5">
      <c r="A23" s="135" t="s">
        <v>382</v>
      </c>
      <c r="B23" s="136">
        <v>0.5</v>
      </c>
      <c r="C23" s="136">
        <v>0.5</v>
      </c>
      <c r="D23" s="136">
        <f t="shared" si="1"/>
        <v>1</v>
      </c>
      <c r="E23" s="136">
        <v>2</v>
      </c>
      <c r="F23" s="137">
        <f t="shared" si="2"/>
        <v>1</v>
      </c>
      <c r="G23" s="136">
        <v>1</v>
      </c>
      <c r="H23" s="141">
        <f>VLOOKUP(A:A,[1]工作表3!$C$1:$N$65536,9,0)</f>
        <v>1</v>
      </c>
      <c r="I23" s="141">
        <f>VLOOKUP(A:A,[1]工作表3!$C$1:$N$65536,11,0)</f>
        <v>2</v>
      </c>
      <c r="J23" s="142">
        <f t="shared" si="0"/>
        <v>1</v>
      </c>
      <c r="K23" s="141">
        <f>VLOOKUP(A:A,[1]工作表3!$C$1:$N$65536,12,0)</f>
        <v>1</v>
      </c>
      <c r="L23" s="145">
        <v>1</v>
      </c>
      <c r="M23" s="145">
        <v>1</v>
      </c>
      <c r="N23" s="144">
        <v>0.15</v>
      </c>
      <c r="O23" s="144">
        <v>0.15</v>
      </c>
      <c r="P23" s="136">
        <v>1</v>
      </c>
      <c r="Q23" s="144">
        <v>0.15</v>
      </c>
      <c r="R23" s="136">
        <v>2</v>
      </c>
      <c r="S23" s="136">
        <v>1</v>
      </c>
      <c r="T23" s="144">
        <v>0.8</v>
      </c>
      <c r="U23" s="144">
        <v>0.8</v>
      </c>
      <c r="V23" s="144">
        <v>0.8</v>
      </c>
    </row>
    <row r="24" spans="1:22" s="147" customFormat="1" ht="16.5">
      <c r="A24" s="146" t="s">
        <v>383</v>
      </c>
      <c r="B24" s="147">
        <v>5</v>
      </c>
      <c r="C24" s="147">
        <v>3</v>
      </c>
      <c r="D24" s="147">
        <f t="shared" si="1"/>
        <v>8</v>
      </c>
      <c r="F24" s="148"/>
      <c r="J24" s="148"/>
      <c r="L24" s="143">
        <v>2</v>
      </c>
      <c r="M24" s="143">
        <v>2</v>
      </c>
      <c r="N24" s="149">
        <v>0.04</v>
      </c>
      <c r="O24" s="144">
        <v>0.06</v>
      </c>
      <c r="P24" s="143">
        <v>2</v>
      </c>
      <c r="Q24" s="149">
        <v>0.04</v>
      </c>
      <c r="R24" s="143">
        <v>5</v>
      </c>
      <c r="S24" s="143">
        <v>2</v>
      </c>
      <c r="T24" s="150"/>
      <c r="U24" s="150"/>
      <c r="V24" s="150"/>
    </row>
    <row r="27" spans="1:22" ht="16.5">
      <c r="A27" s="151" t="s">
        <v>347</v>
      </c>
      <c r="B27" s="151" t="s">
        <v>347</v>
      </c>
      <c r="C27" s="151" t="s">
        <v>347</v>
      </c>
      <c r="D27" s="151"/>
    </row>
    <row r="28" spans="1:22" ht="16.5">
      <c r="A28" s="151" t="s">
        <v>384</v>
      </c>
      <c r="B28" s="151" t="s">
        <v>385</v>
      </c>
      <c r="C28" s="151" t="s">
        <v>386</v>
      </c>
      <c r="D28" s="151"/>
    </row>
    <row r="29" spans="1:22" ht="16.5">
      <c r="A29" s="151" t="s">
        <v>387</v>
      </c>
      <c r="B29" s="151" t="s">
        <v>388</v>
      </c>
      <c r="C29" s="151" t="s">
        <v>389</v>
      </c>
      <c r="D29" s="151"/>
    </row>
  </sheetData>
  <autoFilter ref="A2:V24" xr:uid="{00000000-0009-0000-0000-000002000000}">
    <filterColumn colId="19" showButton="0"/>
    <filterColumn colId="20" showButton="0"/>
  </autoFilter>
  <mergeCells count="3">
    <mergeCell ref="T2:V2"/>
    <mergeCell ref="B1:G1"/>
    <mergeCell ref="H1:K1"/>
  </mergeCells>
  <phoneticPr fontId="3" type="noConversion"/>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3"/>
  <sheetViews>
    <sheetView zoomScale="85" zoomScaleNormal="85" workbookViewId="0">
      <selection activeCell="E40" sqref="E40"/>
    </sheetView>
  </sheetViews>
  <sheetFormatPr defaultRowHeight="16.5"/>
  <cols>
    <col min="1" max="1" width="5.5" style="60" customWidth="1"/>
    <col min="2" max="2" width="13.875" style="60" customWidth="1"/>
    <col min="3" max="3" width="20.75" style="60" customWidth="1"/>
    <col min="4" max="4" width="17.375" style="60" customWidth="1"/>
    <col min="5" max="5" width="18.875" style="60" customWidth="1"/>
    <col min="6" max="6" width="15.75" style="60" customWidth="1"/>
    <col min="7" max="9" width="14.875" style="60" customWidth="1"/>
    <col min="10" max="10" width="15.75" style="60" customWidth="1"/>
    <col min="11" max="11" width="28.875" style="60" customWidth="1"/>
    <col min="12" max="12" width="14.375" style="60" customWidth="1"/>
    <col min="13" max="13" width="16.625" style="60" customWidth="1"/>
    <col min="14" max="16384" width="9" style="60"/>
  </cols>
  <sheetData>
    <row r="1" spans="1:12" ht="24.95" customHeight="1">
      <c r="A1" s="59" t="s">
        <v>264</v>
      </c>
    </row>
    <row r="2" spans="1:12" ht="20.100000000000001" customHeight="1">
      <c r="A2" s="73" t="s">
        <v>65</v>
      </c>
    </row>
    <row r="3" spans="1:12" ht="24.95" customHeight="1">
      <c r="A3" s="29" t="s">
        <v>58</v>
      </c>
      <c r="B3" s="29" t="s">
        <v>36</v>
      </c>
      <c r="C3" s="29" t="s">
        <v>489</v>
      </c>
      <c r="D3" s="29" t="s">
        <v>490</v>
      </c>
      <c r="E3" s="29" t="s">
        <v>491</v>
      </c>
      <c r="F3" s="29" t="s">
        <v>492</v>
      </c>
      <c r="G3" s="29" t="s">
        <v>493</v>
      </c>
      <c r="H3" s="29" t="s">
        <v>494</v>
      </c>
      <c r="I3" s="62"/>
    </row>
    <row r="4" spans="1:12" ht="40.5" customHeight="1">
      <c r="A4" s="55">
        <v>1</v>
      </c>
      <c r="B4" s="63" t="s">
        <v>40</v>
      </c>
      <c r="C4" s="106"/>
      <c r="D4" s="106"/>
      <c r="E4" s="106"/>
      <c r="F4" s="64" t="s">
        <v>41</v>
      </c>
      <c r="G4" s="106"/>
      <c r="H4" s="63" t="s">
        <v>42</v>
      </c>
      <c r="I4" s="65"/>
    </row>
    <row r="5" spans="1:12" ht="43.5" customHeight="1">
      <c r="A5" s="55">
        <v>2</v>
      </c>
      <c r="B5" s="63" t="s">
        <v>43</v>
      </c>
      <c r="C5" s="106"/>
      <c r="D5" s="106"/>
      <c r="E5" s="106"/>
      <c r="F5" s="64" t="s">
        <v>44</v>
      </c>
      <c r="G5" s="106"/>
      <c r="H5" s="63" t="s">
        <v>84</v>
      </c>
      <c r="I5" s="65"/>
    </row>
    <row r="6" spans="1:12" ht="43.5" customHeight="1">
      <c r="A6" s="3"/>
      <c r="B6" s="106"/>
      <c r="C6" s="68"/>
      <c r="D6" s="106"/>
      <c r="E6" s="106"/>
      <c r="F6" s="106"/>
      <c r="G6" s="106"/>
      <c r="H6" s="106"/>
      <c r="I6" s="65"/>
    </row>
    <row r="7" spans="1:12" ht="43.5" customHeight="1">
      <c r="A7" s="3"/>
      <c r="B7" s="106"/>
      <c r="C7" s="106"/>
      <c r="D7" s="106"/>
      <c r="E7" s="106"/>
      <c r="F7" s="106"/>
      <c r="G7" s="106"/>
      <c r="H7" s="106"/>
      <c r="I7" s="65"/>
    </row>
    <row r="8" spans="1:12" ht="43.5" customHeight="1">
      <c r="A8" s="3"/>
      <c r="B8" s="106"/>
      <c r="C8" s="106"/>
      <c r="D8" s="106"/>
      <c r="E8" s="106"/>
      <c r="F8" s="106"/>
      <c r="G8" s="106"/>
      <c r="H8" s="106"/>
      <c r="I8" s="65"/>
    </row>
    <row r="10" spans="1:12" ht="19.5">
      <c r="A10" s="74" t="s">
        <v>56</v>
      </c>
    </row>
    <row r="11" spans="1:12">
      <c r="A11" s="75" t="s">
        <v>61</v>
      </c>
    </row>
    <row r="12" spans="1:12" ht="20.100000000000001" customHeight="1">
      <c r="A12" s="291" t="s">
        <v>58</v>
      </c>
      <c r="B12" s="291" t="s">
        <v>36</v>
      </c>
      <c r="C12" s="292" t="s">
        <v>495</v>
      </c>
      <c r="D12" s="292" t="s">
        <v>496</v>
      </c>
      <c r="E12" s="292" t="s">
        <v>497</v>
      </c>
      <c r="F12" s="292" t="s">
        <v>498</v>
      </c>
      <c r="G12" s="306" t="s">
        <v>499</v>
      </c>
      <c r="H12" s="307"/>
      <c r="I12" s="308"/>
      <c r="J12" s="292" t="s">
        <v>492</v>
      </c>
      <c r="K12" s="292" t="s">
        <v>493</v>
      </c>
      <c r="L12" s="291" t="s">
        <v>494</v>
      </c>
    </row>
    <row r="13" spans="1:12" ht="20.100000000000001" customHeight="1">
      <c r="A13" s="291"/>
      <c r="B13" s="291"/>
      <c r="C13" s="293"/>
      <c r="D13" s="293"/>
      <c r="E13" s="293"/>
      <c r="F13" s="293"/>
      <c r="G13" s="76" t="s">
        <v>249</v>
      </c>
      <c r="H13" s="76" t="s">
        <v>251</v>
      </c>
      <c r="I13" s="111" t="s">
        <v>252</v>
      </c>
      <c r="J13" s="309"/>
      <c r="K13" s="293"/>
      <c r="L13" s="291"/>
    </row>
    <row r="14" spans="1:12" ht="57.75" customHeight="1">
      <c r="A14" s="310">
        <v>1</v>
      </c>
      <c r="B14" s="63" t="s">
        <v>40</v>
      </c>
      <c r="C14" s="61" t="s">
        <v>18</v>
      </c>
      <c r="D14" s="64" t="s">
        <v>50</v>
      </c>
      <c r="E14" s="68" t="s">
        <v>51</v>
      </c>
      <c r="F14" s="69">
        <v>34916</v>
      </c>
      <c r="G14" s="49">
        <v>3</v>
      </c>
      <c r="H14" s="67">
        <v>12</v>
      </c>
      <c r="I14" s="49">
        <v>1</v>
      </c>
      <c r="J14" s="70" t="s">
        <v>41</v>
      </c>
      <c r="K14" s="3"/>
      <c r="L14" s="63" t="s">
        <v>42</v>
      </c>
    </row>
    <row r="15" spans="1:12" ht="57.75" customHeight="1">
      <c r="A15" s="311"/>
      <c r="B15" s="63" t="s">
        <v>62</v>
      </c>
      <c r="C15" s="61" t="s">
        <v>18</v>
      </c>
      <c r="D15" s="64" t="s">
        <v>50</v>
      </c>
      <c r="E15" s="68" t="s">
        <v>51</v>
      </c>
      <c r="F15" s="69">
        <v>34916</v>
      </c>
      <c r="G15" s="49">
        <v>5</v>
      </c>
      <c r="H15" s="67">
        <v>0</v>
      </c>
      <c r="I15" s="49">
        <v>0</v>
      </c>
      <c r="J15" s="70" t="s">
        <v>41</v>
      </c>
      <c r="K15" s="3"/>
      <c r="L15" s="63" t="s">
        <v>55</v>
      </c>
    </row>
    <row r="16" spans="1:12" ht="70.5" customHeight="1">
      <c r="A16" s="55">
        <v>2</v>
      </c>
      <c r="B16" s="63" t="s">
        <v>43</v>
      </c>
      <c r="C16" s="61" t="s">
        <v>18</v>
      </c>
      <c r="D16" s="68" t="s">
        <v>52</v>
      </c>
      <c r="E16" s="68" t="s">
        <v>53</v>
      </c>
      <c r="F16" s="69">
        <v>36050</v>
      </c>
      <c r="G16" s="49">
        <v>0</v>
      </c>
      <c r="H16" s="67">
        <v>5</v>
      </c>
      <c r="I16" s="49">
        <v>1</v>
      </c>
      <c r="J16" s="70" t="s">
        <v>44</v>
      </c>
      <c r="K16" s="3"/>
      <c r="L16" s="63" t="s">
        <v>45</v>
      </c>
    </row>
    <row r="17" spans="1:12" ht="70.5" customHeight="1">
      <c r="A17" s="3"/>
      <c r="B17" s="106"/>
      <c r="C17" s="61" t="s">
        <v>18</v>
      </c>
      <c r="D17" s="106"/>
      <c r="E17" s="106"/>
      <c r="F17" s="106"/>
      <c r="G17" s="106"/>
      <c r="H17" s="106"/>
      <c r="I17" s="106"/>
      <c r="J17" s="106"/>
      <c r="K17" s="106"/>
      <c r="L17" s="106"/>
    </row>
    <row r="18" spans="1:12" ht="70.5" customHeight="1">
      <c r="A18" s="3"/>
      <c r="B18" s="106"/>
      <c r="C18" s="61" t="s">
        <v>18</v>
      </c>
      <c r="D18" s="106"/>
      <c r="E18" s="106"/>
      <c r="F18" s="106"/>
      <c r="G18" s="106"/>
      <c r="H18" s="106"/>
      <c r="I18" s="106"/>
      <c r="J18" s="106"/>
      <c r="K18" s="106"/>
      <c r="L18" s="106"/>
    </row>
    <row r="19" spans="1:12" ht="70.5" customHeight="1">
      <c r="A19" s="3"/>
      <c r="B19" s="106"/>
      <c r="C19" s="61" t="s">
        <v>18</v>
      </c>
      <c r="D19" s="106"/>
      <c r="E19" s="106"/>
      <c r="F19" s="106"/>
      <c r="G19" s="106"/>
      <c r="H19" s="106"/>
      <c r="I19" s="106"/>
      <c r="J19" s="106"/>
      <c r="K19" s="106"/>
      <c r="L19" s="106"/>
    </row>
    <row r="20" spans="1:12" ht="20.100000000000001" customHeight="1">
      <c r="A20" s="75" t="s">
        <v>60</v>
      </c>
    </row>
    <row r="21" spans="1:12" ht="20.100000000000001" customHeight="1">
      <c r="A21" s="291" t="s">
        <v>59</v>
      </c>
      <c r="B21" s="291" t="s">
        <v>36</v>
      </c>
      <c r="C21" s="292" t="s">
        <v>46</v>
      </c>
      <c r="D21" s="292" t="s">
        <v>47</v>
      </c>
      <c r="E21" s="292" t="s">
        <v>48</v>
      </c>
      <c r="F21" s="292" t="s">
        <v>49</v>
      </c>
      <c r="G21" s="306" t="s">
        <v>232</v>
      </c>
      <c r="H21" s="307"/>
      <c r="I21" s="308"/>
      <c r="J21" s="292" t="s">
        <v>37</v>
      </c>
      <c r="K21" s="292" t="s">
        <v>38</v>
      </c>
      <c r="L21" s="291" t="s">
        <v>39</v>
      </c>
    </row>
    <row r="22" spans="1:12" ht="20.100000000000001" customHeight="1">
      <c r="A22" s="291"/>
      <c r="B22" s="291"/>
      <c r="C22" s="293"/>
      <c r="D22" s="293"/>
      <c r="E22" s="293"/>
      <c r="F22" s="293"/>
      <c r="G22" s="76" t="s">
        <v>249</v>
      </c>
      <c r="H22" s="76" t="s">
        <v>251</v>
      </c>
      <c r="I22" s="111" t="s">
        <v>252</v>
      </c>
      <c r="J22" s="309"/>
      <c r="K22" s="293"/>
      <c r="L22" s="291"/>
    </row>
    <row r="23" spans="1:12" ht="72" customHeight="1">
      <c r="A23" s="55">
        <v>1</v>
      </c>
      <c r="B23" s="63" t="s">
        <v>57</v>
      </c>
      <c r="C23" s="61" t="s">
        <v>18</v>
      </c>
      <c r="D23" s="71" t="s">
        <v>54</v>
      </c>
      <c r="E23" s="68" t="s">
        <v>53</v>
      </c>
      <c r="F23" s="69">
        <v>36050</v>
      </c>
      <c r="G23" s="49">
        <v>12</v>
      </c>
      <c r="H23" s="49">
        <v>12</v>
      </c>
      <c r="I23" s="49">
        <v>1</v>
      </c>
      <c r="J23" s="64" t="s">
        <v>41</v>
      </c>
      <c r="K23" s="3"/>
      <c r="L23" s="63" t="s">
        <v>55</v>
      </c>
    </row>
    <row r="24" spans="1:12" ht="72" customHeight="1">
      <c r="A24" s="3"/>
      <c r="B24" s="63"/>
      <c r="C24" s="61" t="s">
        <v>18</v>
      </c>
      <c r="D24" s="71"/>
      <c r="E24" s="68"/>
      <c r="F24" s="69"/>
      <c r="G24" s="49"/>
      <c r="H24" s="49"/>
      <c r="I24" s="49"/>
      <c r="J24" s="64"/>
      <c r="K24" s="3"/>
      <c r="L24" s="63"/>
    </row>
    <row r="25" spans="1:12" ht="72" customHeight="1">
      <c r="A25" s="3"/>
      <c r="B25" s="106"/>
      <c r="C25" s="61" t="s">
        <v>18</v>
      </c>
      <c r="D25" s="68"/>
      <c r="E25" s="106"/>
      <c r="F25" s="106"/>
      <c r="G25" s="106"/>
      <c r="H25" s="106"/>
      <c r="I25" s="106"/>
      <c r="J25" s="106"/>
      <c r="K25" s="106"/>
      <c r="L25" s="106"/>
    </row>
    <row r="26" spans="1:12" ht="72" customHeight="1">
      <c r="A26" s="3"/>
      <c r="B26" s="106"/>
      <c r="C26" s="61" t="s">
        <v>18</v>
      </c>
      <c r="D26" s="68"/>
      <c r="E26" s="106"/>
      <c r="F26" s="106"/>
      <c r="G26" s="106"/>
      <c r="H26" s="106"/>
      <c r="I26" s="106"/>
      <c r="J26" s="106"/>
      <c r="K26" s="106"/>
      <c r="L26" s="106"/>
    </row>
    <row r="27" spans="1:12" ht="20.100000000000001" customHeight="1">
      <c r="A27" s="75" t="s">
        <v>63</v>
      </c>
    </row>
    <row r="28" spans="1:12" ht="20.100000000000001" customHeight="1">
      <c r="A28" s="291" t="s">
        <v>59</v>
      </c>
      <c r="B28" s="291" t="s">
        <v>36</v>
      </c>
      <c r="C28" s="292" t="s">
        <v>46</v>
      </c>
      <c r="D28" s="292" t="s">
        <v>47</v>
      </c>
      <c r="E28" s="292" t="s">
        <v>48</v>
      </c>
      <c r="F28" s="292" t="s">
        <v>49</v>
      </c>
      <c r="G28" s="306" t="s">
        <v>232</v>
      </c>
      <c r="H28" s="307"/>
      <c r="I28" s="308"/>
      <c r="J28" s="292" t="s">
        <v>37</v>
      </c>
      <c r="K28" s="292" t="s">
        <v>38</v>
      </c>
      <c r="L28" s="291" t="s">
        <v>39</v>
      </c>
    </row>
    <row r="29" spans="1:12" ht="20.100000000000001" customHeight="1">
      <c r="A29" s="291"/>
      <c r="B29" s="291"/>
      <c r="C29" s="293"/>
      <c r="D29" s="293"/>
      <c r="E29" s="293"/>
      <c r="F29" s="293"/>
      <c r="G29" s="76" t="s">
        <v>249</v>
      </c>
      <c r="H29" s="76" t="s">
        <v>251</v>
      </c>
      <c r="I29" s="111" t="s">
        <v>252</v>
      </c>
      <c r="J29" s="309"/>
      <c r="K29" s="293"/>
      <c r="L29" s="291"/>
    </row>
    <row r="30" spans="1:12" ht="73.5" customHeight="1">
      <c r="A30" s="55">
        <v>1</v>
      </c>
      <c r="B30" s="63" t="s">
        <v>64</v>
      </c>
      <c r="C30" s="61" t="s">
        <v>18</v>
      </c>
      <c r="D30" s="71" t="s">
        <v>54</v>
      </c>
      <c r="E30" s="68" t="s">
        <v>53</v>
      </c>
      <c r="F30" s="69">
        <v>36050</v>
      </c>
      <c r="G30" s="49">
        <v>12</v>
      </c>
      <c r="H30" s="67">
        <v>12</v>
      </c>
      <c r="I30" s="49">
        <v>1</v>
      </c>
      <c r="J30" s="70" t="s">
        <v>41</v>
      </c>
      <c r="K30" s="3"/>
      <c r="L30" s="63" t="s">
        <v>55</v>
      </c>
    </row>
    <row r="31" spans="1:12" ht="73.5" customHeight="1">
      <c r="A31" s="3"/>
      <c r="B31" s="106"/>
      <c r="C31" s="61" t="s">
        <v>18</v>
      </c>
      <c r="D31" s="106"/>
      <c r="E31" s="106"/>
      <c r="F31" s="106"/>
      <c r="G31" s="106"/>
      <c r="H31" s="106"/>
      <c r="I31" s="106"/>
      <c r="J31" s="106"/>
      <c r="K31" s="106"/>
      <c r="L31" s="106"/>
    </row>
    <row r="32" spans="1:12" ht="73.5" customHeight="1">
      <c r="A32" s="3"/>
      <c r="B32" s="106"/>
      <c r="C32" s="61" t="s">
        <v>18</v>
      </c>
      <c r="D32" s="106"/>
      <c r="E32" s="68"/>
      <c r="F32" s="106"/>
      <c r="G32" s="106"/>
      <c r="H32" s="106"/>
      <c r="I32" s="106"/>
      <c r="J32" s="106"/>
      <c r="K32" s="106"/>
      <c r="L32" s="106"/>
    </row>
    <row r="33" spans="1:12" ht="73.5" customHeight="1">
      <c r="A33" s="3"/>
      <c r="B33" s="106"/>
      <c r="C33" s="61" t="s">
        <v>18</v>
      </c>
      <c r="D33" s="106"/>
      <c r="E33" s="106"/>
      <c r="F33" s="106"/>
      <c r="G33" s="106"/>
      <c r="H33" s="106"/>
      <c r="I33" s="106"/>
      <c r="J33" s="106"/>
      <c r="K33" s="106"/>
      <c r="L33" s="106"/>
    </row>
    <row r="35" spans="1:12" ht="20.100000000000001" customHeight="1">
      <c r="A35" s="75" t="s">
        <v>66</v>
      </c>
    </row>
    <row r="36" spans="1:12" ht="20.100000000000001" customHeight="1">
      <c r="A36" s="292" t="s">
        <v>59</v>
      </c>
      <c r="B36" s="291" t="s">
        <v>36</v>
      </c>
      <c r="C36" s="291" t="s">
        <v>489</v>
      </c>
      <c r="D36" s="305" t="s">
        <v>496</v>
      </c>
      <c r="E36" s="291" t="s">
        <v>497</v>
      </c>
      <c r="F36" s="291" t="s">
        <v>498</v>
      </c>
      <c r="G36" s="281" t="s">
        <v>499</v>
      </c>
      <c r="H36" s="281"/>
      <c r="I36" s="281"/>
      <c r="J36" s="291" t="s">
        <v>492</v>
      </c>
      <c r="K36" s="291" t="s">
        <v>493</v>
      </c>
      <c r="L36" s="291" t="s">
        <v>494</v>
      </c>
    </row>
    <row r="37" spans="1:12" ht="20.100000000000001" customHeight="1">
      <c r="A37" s="293"/>
      <c r="B37" s="291"/>
      <c r="C37" s="291"/>
      <c r="D37" s="305"/>
      <c r="E37" s="291"/>
      <c r="F37" s="291"/>
      <c r="G37" s="133" t="s">
        <v>233</v>
      </c>
      <c r="H37" s="133" t="s">
        <v>250</v>
      </c>
      <c r="I37" s="134" t="s">
        <v>346</v>
      </c>
      <c r="J37" s="291"/>
      <c r="K37" s="291"/>
      <c r="L37" s="291"/>
    </row>
    <row r="38" spans="1:12" ht="55.5" customHeight="1">
      <c r="A38" s="55">
        <v>1</v>
      </c>
      <c r="B38" s="63" t="s">
        <v>67</v>
      </c>
      <c r="C38" s="61" t="s">
        <v>18</v>
      </c>
      <c r="D38" s="64" t="s">
        <v>50</v>
      </c>
      <c r="E38" s="68" t="s">
        <v>51</v>
      </c>
      <c r="F38" s="69">
        <v>34916</v>
      </c>
      <c r="G38" s="49">
        <v>12</v>
      </c>
      <c r="H38" s="49">
        <v>12</v>
      </c>
      <c r="I38" s="49">
        <v>1</v>
      </c>
      <c r="J38" s="64" t="s">
        <v>41</v>
      </c>
      <c r="K38" s="3"/>
      <c r="L38" s="63" t="s">
        <v>55</v>
      </c>
    </row>
    <row r="39" spans="1:12" ht="55.5" customHeight="1">
      <c r="A39" s="3"/>
      <c r="B39" s="106"/>
      <c r="C39" s="61" t="s">
        <v>18</v>
      </c>
      <c r="D39" s="106"/>
      <c r="E39" s="106"/>
      <c r="F39" s="106"/>
      <c r="G39" s="106"/>
      <c r="H39" s="106"/>
      <c r="I39" s="106"/>
      <c r="J39" s="106"/>
      <c r="K39" s="106"/>
      <c r="L39" s="106"/>
    </row>
    <row r="40" spans="1:12" ht="55.5" customHeight="1">
      <c r="A40" s="3"/>
      <c r="B40" s="106"/>
      <c r="C40" s="61" t="s">
        <v>18</v>
      </c>
      <c r="D40" s="106"/>
      <c r="E40" s="106"/>
      <c r="F40" s="106"/>
      <c r="G40" s="106"/>
      <c r="H40" s="106"/>
      <c r="I40" s="106"/>
      <c r="J40" s="106"/>
      <c r="K40" s="106"/>
      <c r="L40" s="106"/>
    </row>
    <row r="41" spans="1:12" ht="55.5" customHeight="1">
      <c r="A41" s="3"/>
      <c r="B41" s="106"/>
      <c r="C41" s="61" t="s">
        <v>18</v>
      </c>
      <c r="D41" s="68"/>
      <c r="E41" s="106"/>
      <c r="F41" s="106"/>
      <c r="G41" s="106"/>
      <c r="H41" s="106"/>
      <c r="I41" s="106"/>
      <c r="J41" s="106"/>
      <c r="K41" s="106"/>
      <c r="L41" s="106"/>
    </row>
    <row r="43" spans="1:12" ht="20.100000000000001" customHeight="1">
      <c r="A43" s="75" t="s">
        <v>344</v>
      </c>
    </row>
    <row r="44" spans="1:12">
      <c r="A44" s="303" t="s">
        <v>78</v>
      </c>
      <c r="B44" s="303"/>
      <c r="C44" s="302" t="s">
        <v>68</v>
      </c>
      <c r="D44" s="302" t="s">
        <v>69</v>
      </c>
      <c r="E44" s="302" t="s">
        <v>70</v>
      </c>
      <c r="F44" s="291" t="s">
        <v>15</v>
      </c>
    </row>
    <row r="45" spans="1:12">
      <c r="A45" s="303"/>
      <c r="B45" s="303"/>
      <c r="C45" s="302"/>
      <c r="D45" s="302"/>
      <c r="E45" s="302"/>
      <c r="F45" s="291"/>
    </row>
    <row r="46" spans="1:12" s="72" customFormat="1" ht="30" customHeight="1">
      <c r="A46" s="304" t="s">
        <v>71</v>
      </c>
      <c r="B46" s="304"/>
      <c r="C46" s="3"/>
      <c r="D46" s="3"/>
      <c r="E46" s="3"/>
      <c r="F46" s="58">
        <f>SUM(C46:E46)</f>
        <v>0</v>
      </c>
    </row>
    <row r="47" spans="1:12" s="72" customFormat="1" ht="30" customHeight="1">
      <c r="A47" s="304" t="s">
        <v>72</v>
      </c>
      <c r="B47" s="304"/>
      <c r="C47" s="3"/>
      <c r="D47" s="3"/>
      <c r="E47" s="3"/>
      <c r="F47" s="58">
        <f>SUM(C47:E47)</f>
        <v>0</v>
      </c>
    </row>
    <row r="48" spans="1:12" s="72" customFormat="1" ht="30" customHeight="1">
      <c r="A48" s="304" t="s">
        <v>73</v>
      </c>
      <c r="B48" s="304"/>
      <c r="C48" s="3"/>
      <c r="D48" s="3"/>
      <c r="E48" s="3"/>
      <c r="F48" s="58">
        <f>SUM(C48:E48)</f>
        <v>0</v>
      </c>
    </row>
    <row r="49" spans="1:6" s="72" customFormat="1" ht="20.100000000000001" customHeight="1">
      <c r="A49" s="295" t="s">
        <v>9</v>
      </c>
      <c r="B49" s="296"/>
      <c r="C49" s="299">
        <f>SUM(C46:C48)</f>
        <v>0</v>
      </c>
      <c r="D49" s="56">
        <f>SUM(D46:D48)</f>
        <v>0</v>
      </c>
      <c r="E49" s="56">
        <f>SUM(E46:E48)</f>
        <v>0</v>
      </c>
      <c r="F49" s="56">
        <f>SUM(F46:F48)</f>
        <v>0</v>
      </c>
    </row>
    <row r="50" spans="1:6" s="72" customFormat="1" ht="13.5" customHeight="1">
      <c r="A50" s="297"/>
      <c r="B50" s="298"/>
      <c r="C50" s="300"/>
      <c r="D50" s="57" t="s">
        <v>74</v>
      </c>
      <c r="E50" s="57" t="s">
        <v>75</v>
      </c>
      <c r="F50" s="57" t="s">
        <v>76</v>
      </c>
    </row>
    <row r="51" spans="1:6" ht="30" customHeight="1">
      <c r="A51" s="294" t="s">
        <v>77</v>
      </c>
      <c r="B51" s="294"/>
      <c r="C51" s="294"/>
      <c r="D51" s="301" t="e">
        <f>(D49+E49)/F49</f>
        <v>#DIV/0!</v>
      </c>
      <c r="E51" s="301"/>
      <c r="F51" s="301"/>
    </row>
    <row r="53" spans="1:6">
      <c r="A53" s="66" t="s">
        <v>79</v>
      </c>
    </row>
    <row r="54" spans="1:6">
      <c r="A54" s="112" t="s">
        <v>256</v>
      </c>
    </row>
    <row r="55" spans="1:6">
      <c r="A55" s="66" t="s">
        <v>80</v>
      </c>
    </row>
    <row r="56" spans="1:6">
      <c r="A56" s="112" t="s">
        <v>257</v>
      </c>
    </row>
    <row r="57" spans="1:6">
      <c r="A57" s="66" t="s">
        <v>81</v>
      </c>
    </row>
    <row r="58" spans="1:6">
      <c r="A58" s="112" t="s">
        <v>82</v>
      </c>
    </row>
    <row r="59" spans="1:6">
      <c r="A59" s="66" t="s">
        <v>83</v>
      </c>
    </row>
    <row r="60" spans="1:6">
      <c r="A60" s="112" t="s">
        <v>255</v>
      </c>
    </row>
    <row r="61" spans="1:6">
      <c r="A61" s="112" t="s">
        <v>254</v>
      </c>
    </row>
    <row r="62" spans="1:6">
      <c r="A62" s="112" t="s">
        <v>253</v>
      </c>
    </row>
    <row r="63" spans="1:6">
      <c r="A63" s="112" t="s">
        <v>345</v>
      </c>
    </row>
  </sheetData>
  <sheetProtection formatRows="0" insertRows="0" deleteRows="0"/>
  <mergeCells count="53">
    <mergeCell ref="B12:B13"/>
    <mergeCell ref="A12:A13"/>
    <mergeCell ref="A14:A15"/>
    <mergeCell ref="A21:A22"/>
    <mergeCell ref="D12:D13"/>
    <mergeCell ref="D21:D22"/>
    <mergeCell ref="C12:C13"/>
    <mergeCell ref="B21:B22"/>
    <mergeCell ref="C21:C22"/>
    <mergeCell ref="E12:E13"/>
    <mergeCell ref="F12:F13"/>
    <mergeCell ref="E21:E22"/>
    <mergeCell ref="J12:J13"/>
    <mergeCell ref="L12:L13"/>
    <mergeCell ref="F21:F22"/>
    <mergeCell ref="J21:J22"/>
    <mergeCell ref="K21:K22"/>
    <mergeCell ref="L21:L22"/>
    <mergeCell ref="K12:K13"/>
    <mergeCell ref="G12:I12"/>
    <mergeCell ref="G21:I21"/>
    <mergeCell ref="A28:A29"/>
    <mergeCell ref="D28:D29"/>
    <mergeCell ref="G28:I28"/>
    <mergeCell ref="J28:J29"/>
    <mergeCell ref="C28:C29"/>
    <mergeCell ref="B28:B29"/>
    <mergeCell ref="E28:E29"/>
    <mergeCell ref="F28:F29"/>
    <mergeCell ref="L36:L37"/>
    <mergeCell ref="B36:B37"/>
    <mergeCell ref="C36:C37"/>
    <mergeCell ref="D36:D37"/>
    <mergeCell ref="E36:E37"/>
    <mergeCell ref="F36:F37"/>
    <mergeCell ref="G36:I36"/>
    <mergeCell ref="K36:K37"/>
    <mergeCell ref="L28:L29"/>
    <mergeCell ref="K28:K29"/>
    <mergeCell ref="A51:C51"/>
    <mergeCell ref="A49:B50"/>
    <mergeCell ref="C49:C50"/>
    <mergeCell ref="D51:F51"/>
    <mergeCell ref="A36:A37"/>
    <mergeCell ref="C44:C45"/>
    <mergeCell ref="D44:D45"/>
    <mergeCell ref="E44:E45"/>
    <mergeCell ref="F44:F45"/>
    <mergeCell ref="A44:B45"/>
    <mergeCell ref="A46:B46"/>
    <mergeCell ref="A47:B47"/>
    <mergeCell ref="A48:B48"/>
    <mergeCell ref="J36:J37"/>
  </mergeCells>
  <phoneticPr fontId="3" type="noConversion"/>
  <conditionalFormatting sqref="D51:F51">
    <cfRule type="cellIs" dxfId="214" priority="46" operator="lessThan">
      <formula>0.6</formula>
    </cfRule>
  </conditionalFormatting>
  <conditionalFormatting sqref="C46:E48">
    <cfRule type="containsBlanks" dxfId="213" priority="45">
      <formula>LEN(TRIM(C46))=0</formula>
    </cfRule>
  </conditionalFormatting>
  <conditionalFormatting sqref="A39:B41 D39:L40 E41:L41">
    <cfRule type="containsBlanks" dxfId="212" priority="44">
      <formula>LEN(TRIM(A39))=0</formula>
    </cfRule>
  </conditionalFormatting>
  <conditionalFormatting sqref="A31:B33 D31:L31 D33:L33 D32 F32:L32">
    <cfRule type="containsBlanks" dxfId="211" priority="43">
      <formula>LEN(TRIM(A31))=0</formula>
    </cfRule>
  </conditionalFormatting>
  <conditionalFormatting sqref="A25:B26 E25:L26 A24">
    <cfRule type="containsBlanks" dxfId="210" priority="42">
      <formula>LEN(TRIM(A24))=0</formula>
    </cfRule>
  </conditionalFormatting>
  <conditionalFormatting sqref="A17:B19 D17:L19">
    <cfRule type="containsBlanks" dxfId="209" priority="41">
      <formula>LEN(TRIM(A17))=0</formula>
    </cfRule>
  </conditionalFormatting>
  <conditionalFormatting sqref="A7:H8 A6:B6 D6:H6">
    <cfRule type="containsBlanks" dxfId="208" priority="40">
      <formula>LEN(TRIM(A6))=0</formula>
    </cfRule>
  </conditionalFormatting>
  <conditionalFormatting sqref="C4:E5">
    <cfRule type="containsBlanks" dxfId="207" priority="39">
      <formula>LEN(TRIM(C4))=0</formula>
    </cfRule>
  </conditionalFormatting>
  <conditionalFormatting sqref="G4:G5">
    <cfRule type="containsBlanks" dxfId="206" priority="38">
      <formula>LEN(TRIM(G4))=0</formula>
    </cfRule>
  </conditionalFormatting>
  <conditionalFormatting sqref="K14:K16">
    <cfRule type="containsBlanks" dxfId="205" priority="37">
      <formula>LEN(TRIM(K14))=0</formula>
    </cfRule>
  </conditionalFormatting>
  <conditionalFormatting sqref="K23">
    <cfRule type="containsBlanks" dxfId="204" priority="36">
      <formula>LEN(TRIM(K23))=0</formula>
    </cfRule>
  </conditionalFormatting>
  <conditionalFormatting sqref="K30">
    <cfRule type="containsBlanks" dxfId="203" priority="35">
      <formula>LEN(TRIM(K30))=0</formula>
    </cfRule>
  </conditionalFormatting>
  <conditionalFormatting sqref="K38">
    <cfRule type="containsBlanks" dxfId="202" priority="34">
      <formula>LEN(TRIM(K38))=0</formula>
    </cfRule>
  </conditionalFormatting>
  <conditionalFormatting sqref="A38:B38 D38:L38">
    <cfRule type="containsBlanks" dxfId="201" priority="29">
      <formula>LEN(TRIM(A38))=0</formula>
    </cfRule>
  </conditionalFormatting>
  <conditionalFormatting sqref="A14:L16 C15:C19">
    <cfRule type="containsBlanks" dxfId="200" priority="33">
      <formula>LEN(TRIM(A14))=0</formula>
    </cfRule>
  </conditionalFormatting>
  <conditionalFormatting sqref="A4:H5">
    <cfRule type="containsBlanks" dxfId="199" priority="32">
      <formula>LEN(TRIM(A4))=0</formula>
    </cfRule>
  </conditionalFormatting>
  <conditionalFormatting sqref="A23:B23 D23:L23">
    <cfRule type="containsBlanks" dxfId="198" priority="31">
      <formula>LEN(TRIM(A23))=0</formula>
    </cfRule>
  </conditionalFormatting>
  <conditionalFormatting sqref="A30:B30 D30:L30">
    <cfRule type="containsBlanks" dxfId="197" priority="30">
      <formula>LEN(TRIM(A30))=0</formula>
    </cfRule>
  </conditionalFormatting>
  <conditionalFormatting sqref="C14:C19">
    <cfRule type="containsText" dxfId="196" priority="28" operator="containsText" text="請選擇">
      <formula>NOT(ISERROR(SEARCH("請選擇",C14)))</formula>
    </cfRule>
  </conditionalFormatting>
  <conditionalFormatting sqref="C6">
    <cfRule type="containsBlanks" dxfId="195" priority="21">
      <formula>LEN(TRIM(C6))=0</formula>
    </cfRule>
  </conditionalFormatting>
  <conditionalFormatting sqref="D26">
    <cfRule type="containsBlanks" dxfId="194" priority="20">
      <formula>LEN(TRIM(D26))=0</formula>
    </cfRule>
  </conditionalFormatting>
  <conditionalFormatting sqref="D25">
    <cfRule type="containsBlanks" dxfId="193" priority="19">
      <formula>LEN(TRIM(D25))=0</formula>
    </cfRule>
  </conditionalFormatting>
  <conditionalFormatting sqref="E32">
    <cfRule type="containsBlanks" dxfId="192" priority="18">
      <formula>LEN(TRIM(E32))=0</formula>
    </cfRule>
  </conditionalFormatting>
  <conditionalFormatting sqref="D41">
    <cfRule type="containsBlanks" dxfId="191" priority="17">
      <formula>LEN(TRIM(D41))=0</formula>
    </cfRule>
  </conditionalFormatting>
  <conditionalFormatting sqref="K24">
    <cfRule type="containsBlanks" dxfId="190" priority="14">
      <formula>LEN(TRIM(K24))=0</formula>
    </cfRule>
  </conditionalFormatting>
  <conditionalFormatting sqref="B24 D24:L24">
    <cfRule type="containsBlanks" dxfId="189" priority="13">
      <formula>LEN(TRIM(B24))=0</formula>
    </cfRule>
  </conditionalFormatting>
  <conditionalFormatting sqref="C23:C26">
    <cfRule type="containsBlanks" dxfId="188" priority="6">
      <formula>LEN(TRIM(C23))=0</formula>
    </cfRule>
  </conditionalFormatting>
  <conditionalFormatting sqref="C23:C26">
    <cfRule type="containsText" dxfId="187" priority="5" operator="containsText" text="請選擇">
      <formula>NOT(ISERROR(SEARCH("請選擇",C23)))</formula>
    </cfRule>
  </conditionalFormatting>
  <conditionalFormatting sqref="C30:C33">
    <cfRule type="containsBlanks" dxfId="186" priority="4">
      <formula>LEN(TRIM(C30))=0</formula>
    </cfRule>
  </conditionalFormatting>
  <conditionalFormatting sqref="C30:C33">
    <cfRule type="containsText" dxfId="185" priority="3" operator="containsText" text="請選擇">
      <formula>NOT(ISERROR(SEARCH("請選擇",C30)))</formula>
    </cfRule>
  </conditionalFormatting>
  <conditionalFormatting sqref="C38:C41">
    <cfRule type="containsBlanks" dxfId="184" priority="2">
      <formula>LEN(TRIM(C38))=0</formula>
    </cfRule>
  </conditionalFormatting>
  <conditionalFormatting sqref="C38:C41">
    <cfRule type="containsText" dxfId="183" priority="1" operator="containsText" text="請選擇">
      <formula>NOT(ISERROR(SEARCH("請選擇",C38)))</formula>
    </cfRule>
  </conditionalFormatting>
  <pageMargins left="0.70866141732283472" right="0.70866141732283472" top="0.74803149606299213" bottom="0.74803149606299213" header="0.31496062992125984" footer="0.31496062992125984"/>
  <pageSetup paperSize="9" scale="66" fitToHeight="0" orientation="landscape" horizontalDpi="1200" verticalDpi="1200" r:id="rId1"/>
  <headerFooter>
    <oddHeader>&amp;C&amp;"標楷體,粗體"&amp;14人員名冊</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'工作表1(會隱藏)'!$A$27:$A$29</xm:f>
          </x14:formula1>
          <xm:sqref>C14:C19 C23:C26 C30:C33 C38:C41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100"/>
  <sheetViews>
    <sheetView zoomScale="85" zoomScaleNormal="85" workbookViewId="0">
      <selection activeCell="R5" sqref="R5:R10"/>
    </sheetView>
  </sheetViews>
  <sheetFormatPr defaultRowHeight="16.5"/>
  <cols>
    <col min="1" max="2" width="9" style="77"/>
    <col min="3" max="3" width="6.5" style="77" customWidth="1"/>
    <col min="4" max="4" width="9" style="77" customWidth="1"/>
    <col min="5" max="16384" width="9" style="77"/>
  </cols>
  <sheetData>
    <row r="1" spans="1:38" ht="19.5">
      <c r="A1" s="81" t="s">
        <v>447</v>
      </c>
    </row>
    <row r="2" spans="1:38" ht="19.5" customHeight="1">
      <c r="A2" s="325" t="s">
        <v>36</v>
      </c>
      <c r="B2" s="326" t="s">
        <v>94</v>
      </c>
      <c r="C2" s="333" t="s">
        <v>435</v>
      </c>
      <c r="D2" s="325" t="s">
        <v>500</v>
      </c>
      <c r="E2" s="325"/>
      <c r="F2" s="325"/>
      <c r="G2" s="325"/>
      <c r="H2" s="325" t="s">
        <v>501</v>
      </c>
      <c r="I2" s="325"/>
      <c r="J2" s="325"/>
      <c r="K2" s="325"/>
      <c r="L2" s="337" t="s">
        <v>448</v>
      </c>
      <c r="M2" s="338"/>
      <c r="N2" s="338"/>
      <c r="O2" s="338"/>
      <c r="P2" s="338"/>
      <c r="Q2" s="338"/>
      <c r="R2" s="338"/>
      <c r="S2" s="338"/>
      <c r="T2" s="339"/>
      <c r="U2" s="325" t="s">
        <v>502</v>
      </c>
      <c r="V2" s="325"/>
      <c r="W2" s="325"/>
      <c r="X2" s="325"/>
      <c r="Y2" s="325"/>
      <c r="Z2" s="325"/>
      <c r="AA2" s="325"/>
      <c r="AB2" s="325"/>
      <c r="AC2" s="325"/>
      <c r="AD2" s="281" t="s">
        <v>503</v>
      </c>
      <c r="AE2" s="281"/>
      <c r="AF2" s="281"/>
      <c r="AG2" s="281"/>
      <c r="AH2" s="281"/>
      <c r="AI2" s="281"/>
      <c r="AJ2" s="281"/>
      <c r="AK2" s="281"/>
      <c r="AL2" s="281"/>
    </row>
    <row r="3" spans="1:38" ht="16.5" customHeight="1">
      <c r="A3" s="325"/>
      <c r="B3" s="327"/>
      <c r="C3" s="334"/>
      <c r="D3" s="329" t="s">
        <v>95</v>
      </c>
      <c r="E3" s="330"/>
      <c r="F3" s="325" t="s">
        <v>85</v>
      </c>
      <c r="G3" s="325" t="s">
        <v>9</v>
      </c>
      <c r="H3" s="329" t="s">
        <v>95</v>
      </c>
      <c r="I3" s="330"/>
      <c r="J3" s="325" t="s">
        <v>85</v>
      </c>
      <c r="K3" s="325" t="s">
        <v>9</v>
      </c>
      <c r="L3" s="337" t="s">
        <v>95</v>
      </c>
      <c r="M3" s="338"/>
      <c r="N3" s="339"/>
      <c r="O3" s="337" t="s">
        <v>96</v>
      </c>
      <c r="P3" s="338"/>
      <c r="Q3" s="339"/>
      <c r="R3" s="337" t="s">
        <v>9</v>
      </c>
      <c r="S3" s="338"/>
      <c r="T3" s="339"/>
      <c r="U3" s="325" t="s">
        <v>95</v>
      </c>
      <c r="V3" s="325"/>
      <c r="W3" s="325"/>
      <c r="X3" s="325" t="s">
        <v>96</v>
      </c>
      <c r="Y3" s="325"/>
      <c r="Z3" s="325"/>
      <c r="AA3" s="325" t="s">
        <v>9</v>
      </c>
      <c r="AB3" s="325"/>
      <c r="AC3" s="325"/>
      <c r="AD3" s="281" t="s">
        <v>95</v>
      </c>
      <c r="AE3" s="281"/>
      <c r="AF3" s="281"/>
      <c r="AG3" s="281" t="s">
        <v>96</v>
      </c>
      <c r="AH3" s="281"/>
      <c r="AI3" s="281"/>
      <c r="AJ3" s="281" t="s">
        <v>9</v>
      </c>
      <c r="AK3" s="281"/>
      <c r="AL3" s="281"/>
    </row>
    <row r="4" spans="1:38" ht="52.5">
      <c r="A4" s="325"/>
      <c r="B4" s="328"/>
      <c r="C4" s="335"/>
      <c r="D4" s="331"/>
      <c r="E4" s="332"/>
      <c r="F4" s="325"/>
      <c r="G4" s="325"/>
      <c r="H4" s="331"/>
      <c r="I4" s="332"/>
      <c r="J4" s="325"/>
      <c r="K4" s="325"/>
      <c r="L4" s="80" t="s">
        <v>504</v>
      </c>
      <c r="M4" s="80" t="s">
        <v>505</v>
      </c>
      <c r="N4" s="162" t="s">
        <v>451</v>
      </c>
      <c r="O4" s="80" t="s">
        <v>86</v>
      </c>
      <c r="P4" s="80" t="s">
        <v>87</v>
      </c>
      <c r="Q4" s="162" t="s">
        <v>451</v>
      </c>
      <c r="R4" s="80" t="s">
        <v>86</v>
      </c>
      <c r="S4" s="80" t="s">
        <v>87</v>
      </c>
      <c r="T4" s="162" t="s">
        <v>451</v>
      </c>
      <c r="U4" s="162" t="s">
        <v>86</v>
      </c>
      <c r="V4" s="162" t="s">
        <v>87</v>
      </c>
      <c r="W4" s="162" t="s">
        <v>451</v>
      </c>
      <c r="X4" s="162" t="s">
        <v>86</v>
      </c>
      <c r="Y4" s="162" t="s">
        <v>87</v>
      </c>
      <c r="Z4" s="162" t="s">
        <v>451</v>
      </c>
      <c r="AA4" s="162" t="s">
        <v>86</v>
      </c>
      <c r="AB4" s="162" t="s">
        <v>87</v>
      </c>
      <c r="AC4" s="162" t="s">
        <v>451</v>
      </c>
      <c r="AD4" s="54" t="s">
        <v>86</v>
      </c>
      <c r="AE4" s="54" t="s">
        <v>87</v>
      </c>
      <c r="AF4" s="162" t="s">
        <v>451</v>
      </c>
      <c r="AG4" s="54" t="s">
        <v>86</v>
      </c>
      <c r="AH4" s="54" t="s">
        <v>87</v>
      </c>
      <c r="AI4" s="162" t="s">
        <v>451</v>
      </c>
      <c r="AJ4" s="54" t="s">
        <v>86</v>
      </c>
      <c r="AK4" s="54" t="s">
        <v>87</v>
      </c>
      <c r="AL4" s="162" t="s">
        <v>451</v>
      </c>
    </row>
    <row r="5" spans="1:38" ht="20.100000000000001" customHeight="1">
      <c r="A5" s="322" t="s">
        <v>97</v>
      </c>
      <c r="B5" s="320" t="s">
        <v>88</v>
      </c>
      <c r="C5" s="317"/>
      <c r="D5" s="80" t="s">
        <v>9</v>
      </c>
      <c r="E5" s="99">
        <f>SUM(E6:E10)</f>
        <v>0</v>
      </c>
      <c r="F5" s="312"/>
      <c r="G5" s="316">
        <f>E5+F5</f>
        <v>0</v>
      </c>
      <c r="H5" s="100" t="s">
        <v>9</v>
      </c>
      <c r="I5" s="99">
        <f>SUM(I6:I10)</f>
        <v>0</v>
      </c>
      <c r="J5" s="321"/>
      <c r="K5" s="316">
        <f>I5+J5</f>
        <v>0</v>
      </c>
      <c r="L5" s="312"/>
      <c r="M5" s="312"/>
      <c r="N5" s="313"/>
      <c r="O5" s="312"/>
      <c r="P5" s="312"/>
      <c r="Q5" s="313"/>
      <c r="R5" s="316">
        <f>L5+O5</f>
        <v>0</v>
      </c>
      <c r="S5" s="316">
        <f>M5+P5</f>
        <v>0</v>
      </c>
      <c r="T5" s="316">
        <f>N5+Q5</f>
        <v>0</v>
      </c>
      <c r="U5" s="312"/>
      <c r="V5" s="312"/>
      <c r="W5" s="313"/>
      <c r="X5" s="312"/>
      <c r="Y5" s="312"/>
      <c r="Z5" s="313"/>
      <c r="AA5" s="316">
        <f>U5+X5</f>
        <v>0</v>
      </c>
      <c r="AB5" s="316">
        <f>V5+Y5</f>
        <v>0</v>
      </c>
      <c r="AC5" s="316">
        <f>W5+Z5</f>
        <v>0</v>
      </c>
      <c r="AD5" s="336"/>
      <c r="AE5" s="336"/>
      <c r="AF5" s="313"/>
      <c r="AG5" s="336"/>
      <c r="AH5" s="336"/>
      <c r="AI5" s="313"/>
      <c r="AJ5" s="316">
        <f>AD5+AG5</f>
        <v>0</v>
      </c>
      <c r="AK5" s="316">
        <f>AE5+AH5</f>
        <v>0</v>
      </c>
      <c r="AL5" s="316">
        <f>AF5+AI5</f>
        <v>0</v>
      </c>
    </row>
    <row r="6" spans="1:38" ht="20.100000000000001" customHeight="1">
      <c r="A6" s="323"/>
      <c r="B6" s="320"/>
      <c r="C6" s="318"/>
      <c r="D6" s="43" t="s">
        <v>89</v>
      </c>
      <c r="E6" s="78"/>
      <c r="F6" s="312"/>
      <c r="G6" s="316"/>
      <c r="H6" s="99" t="s">
        <v>89</v>
      </c>
      <c r="I6" s="79"/>
      <c r="J6" s="321"/>
      <c r="K6" s="316"/>
      <c r="L6" s="312"/>
      <c r="M6" s="312"/>
      <c r="N6" s="314"/>
      <c r="O6" s="312"/>
      <c r="P6" s="312"/>
      <c r="Q6" s="314"/>
      <c r="R6" s="316"/>
      <c r="S6" s="316"/>
      <c r="T6" s="316"/>
      <c r="U6" s="312"/>
      <c r="V6" s="312"/>
      <c r="W6" s="314"/>
      <c r="X6" s="312"/>
      <c r="Y6" s="312"/>
      <c r="Z6" s="314"/>
      <c r="AA6" s="316"/>
      <c r="AB6" s="316"/>
      <c r="AC6" s="316"/>
      <c r="AD6" s="336"/>
      <c r="AE6" s="336"/>
      <c r="AF6" s="314"/>
      <c r="AG6" s="336"/>
      <c r="AH6" s="336"/>
      <c r="AI6" s="314"/>
      <c r="AJ6" s="316"/>
      <c r="AK6" s="316"/>
      <c r="AL6" s="316"/>
    </row>
    <row r="7" spans="1:38" ht="20.100000000000001" customHeight="1">
      <c r="A7" s="323"/>
      <c r="B7" s="320"/>
      <c r="C7" s="318"/>
      <c r="D7" s="43" t="s">
        <v>90</v>
      </c>
      <c r="E7" s="78"/>
      <c r="F7" s="312"/>
      <c r="G7" s="316"/>
      <c r="H7" s="99" t="s">
        <v>90</v>
      </c>
      <c r="I7" s="79"/>
      <c r="J7" s="321"/>
      <c r="K7" s="316"/>
      <c r="L7" s="312"/>
      <c r="M7" s="312"/>
      <c r="N7" s="314"/>
      <c r="O7" s="312"/>
      <c r="P7" s="312"/>
      <c r="Q7" s="314"/>
      <c r="R7" s="316"/>
      <c r="S7" s="316"/>
      <c r="T7" s="316"/>
      <c r="U7" s="312"/>
      <c r="V7" s="312"/>
      <c r="W7" s="314"/>
      <c r="X7" s="312"/>
      <c r="Y7" s="312"/>
      <c r="Z7" s="314"/>
      <c r="AA7" s="316"/>
      <c r="AB7" s="316"/>
      <c r="AC7" s="316"/>
      <c r="AD7" s="336"/>
      <c r="AE7" s="336"/>
      <c r="AF7" s="314"/>
      <c r="AG7" s="336"/>
      <c r="AH7" s="336"/>
      <c r="AI7" s="314"/>
      <c r="AJ7" s="316"/>
      <c r="AK7" s="316"/>
      <c r="AL7" s="316"/>
    </row>
    <row r="8" spans="1:38" ht="20.100000000000001" customHeight="1">
      <c r="A8" s="323"/>
      <c r="B8" s="320"/>
      <c r="C8" s="318"/>
      <c r="D8" s="43" t="s">
        <v>91</v>
      </c>
      <c r="E8" s="78"/>
      <c r="F8" s="312"/>
      <c r="G8" s="316"/>
      <c r="H8" s="99" t="s">
        <v>91</v>
      </c>
      <c r="I8" s="79"/>
      <c r="J8" s="321"/>
      <c r="K8" s="316"/>
      <c r="L8" s="312"/>
      <c r="M8" s="312"/>
      <c r="N8" s="314"/>
      <c r="O8" s="312"/>
      <c r="P8" s="312"/>
      <c r="Q8" s="314"/>
      <c r="R8" s="316"/>
      <c r="S8" s="316"/>
      <c r="T8" s="316"/>
      <c r="U8" s="312"/>
      <c r="V8" s="312"/>
      <c r="W8" s="314"/>
      <c r="X8" s="312"/>
      <c r="Y8" s="312"/>
      <c r="Z8" s="314"/>
      <c r="AA8" s="316"/>
      <c r="AB8" s="316"/>
      <c r="AC8" s="316"/>
      <c r="AD8" s="336"/>
      <c r="AE8" s="336"/>
      <c r="AF8" s="314"/>
      <c r="AG8" s="336"/>
      <c r="AH8" s="336"/>
      <c r="AI8" s="314"/>
      <c r="AJ8" s="316"/>
      <c r="AK8" s="316"/>
      <c r="AL8" s="316"/>
    </row>
    <row r="9" spans="1:38" ht="20.100000000000001" customHeight="1">
      <c r="A9" s="323"/>
      <c r="B9" s="320"/>
      <c r="C9" s="318"/>
      <c r="D9" s="43" t="s">
        <v>92</v>
      </c>
      <c r="E9" s="78"/>
      <c r="F9" s="312"/>
      <c r="G9" s="316"/>
      <c r="H9" s="99" t="s">
        <v>92</v>
      </c>
      <c r="I9" s="79"/>
      <c r="J9" s="321"/>
      <c r="K9" s="316"/>
      <c r="L9" s="312"/>
      <c r="M9" s="312"/>
      <c r="N9" s="314"/>
      <c r="O9" s="312"/>
      <c r="P9" s="312"/>
      <c r="Q9" s="314"/>
      <c r="R9" s="316"/>
      <c r="S9" s="316"/>
      <c r="T9" s="316"/>
      <c r="U9" s="312"/>
      <c r="V9" s="312"/>
      <c r="W9" s="314"/>
      <c r="X9" s="312"/>
      <c r="Y9" s="312"/>
      <c r="Z9" s="314"/>
      <c r="AA9" s="316"/>
      <c r="AB9" s="316"/>
      <c r="AC9" s="316"/>
      <c r="AD9" s="336"/>
      <c r="AE9" s="336"/>
      <c r="AF9" s="314"/>
      <c r="AG9" s="336"/>
      <c r="AH9" s="336"/>
      <c r="AI9" s="314"/>
      <c r="AJ9" s="316"/>
      <c r="AK9" s="316"/>
      <c r="AL9" s="316"/>
    </row>
    <row r="10" spans="1:38" ht="20.100000000000001" customHeight="1">
      <c r="A10" s="324"/>
      <c r="B10" s="320"/>
      <c r="C10" s="319"/>
      <c r="D10" s="43" t="s">
        <v>93</v>
      </c>
      <c r="E10" s="78"/>
      <c r="F10" s="312"/>
      <c r="G10" s="316"/>
      <c r="H10" s="99" t="s">
        <v>93</v>
      </c>
      <c r="I10" s="79"/>
      <c r="J10" s="321"/>
      <c r="K10" s="316"/>
      <c r="L10" s="312"/>
      <c r="M10" s="312"/>
      <c r="N10" s="315"/>
      <c r="O10" s="312"/>
      <c r="P10" s="312"/>
      <c r="Q10" s="315"/>
      <c r="R10" s="316"/>
      <c r="S10" s="316"/>
      <c r="T10" s="316"/>
      <c r="U10" s="312"/>
      <c r="V10" s="312"/>
      <c r="W10" s="315"/>
      <c r="X10" s="312"/>
      <c r="Y10" s="312"/>
      <c r="Z10" s="315"/>
      <c r="AA10" s="316"/>
      <c r="AB10" s="316"/>
      <c r="AC10" s="316"/>
      <c r="AD10" s="336"/>
      <c r="AE10" s="336"/>
      <c r="AF10" s="315"/>
      <c r="AG10" s="336"/>
      <c r="AH10" s="336"/>
      <c r="AI10" s="315"/>
      <c r="AJ10" s="316"/>
      <c r="AK10" s="316"/>
      <c r="AL10" s="316"/>
    </row>
    <row r="11" spans="1:38" ht="20.100000000000001" customHeight="1">
      <c r="A11" s="322" t="s">
        <v>98</v>
      </c>
      <c r="B11" s="320" t="s">
        <v>88</v>
      </c>
      <c r="C11" s="317"/>
      <c r="D11" s="80" t="s">
        <v>9</v>
      </c>
      <c r="E11" s="99">
        <f>SUM(E12:E16)</f>
        <v>0</v>
      </c>
      <c r="F11" s="312"/>
      <c r="G11" s="316">
        <f>E11+F11</f>
        <v>0</v>
      </c>
      <c r="H11" s="100" t="s">
        <v>9</v>
      </c>
      <c r="I11" s="99">
        <f>SUM(I12:I16)</f>
        <v>0</v>
      </c>
      <c r="J11" s="321"/>
      <c r="K11" s="316">
        <f>I11+J11</f>
        <v>0</v>
      </c>
      <c r="L11" s="312"/>
      <c r="M11" s="312"/>
      <c r="N11" s="313"/>
      <c r="O11" s="312"/>
      <c r="P11" s="312"/>
      <c r="Q11" s="313"/>
      <c r="R11" s="316">
        <f>L11+O11</f>
        <v>0</v>
      </c>
      <c r="S11" s="316">
        <f>M11+P11</f>
        <v>0</v>
      </c>
      <c r="T11" s="316">
        <f>N11+Q11</f>
        <v>0</v>
      </c>
      <c r="U11" s="312"/>
      <c r="V11" s="312"/>
      <c r="W11" s="313"/>
      <c r="X11" s="312"/>
      <c r="Y11" s="312"/>
      <c r="Z11" s="313"/>
      <c r="AA11" s="316">
        <f>U11+X11</f>
        <v>0</v>
      </c>
      <c r="AB11" s="316">
        <f>V11+Y11</f>
        <v>0</v>
      </c>
      <c r="AC11" s="316">
        <f>W11+Z11</f>
        <v>0</v>
      </c>
      <c r="AD11" s="336"/>
      <c r="AE11" s="336"/>
      <c r="AF11" s="313"/>
      <c r="AG11" s="336"/>
      <c r="AH11" s="336"/>
      <c r="AI11" s="313"/>
      <c r="AJ11" s="316">
        <f>AD11+AG11</f>
        <v>0</v>
      </c>
      <c r="AK11" s="316">
        <f>AE11+AH11</f>
        <v>0</v>
      </c>
      <c r="AL11" s="316">
        <f>AF11+AI11</f>
        <v>0</v>
      </c>
    </row>
    <row r="12" spans="1:38" ht="20.100000000000001" customHeight="1">
      <c r="A12" s="323"/>
      <c r="B12" s="320"/>
      <c r="C12" s="318"/>
      <c r="D12" s="43" t="s">
        <v>89</v>
      </c>
      <c r="E12" s="78"/>
      <c r="F12" s="312"/>
      <c r="G12" s="316"/>
      <c r="H12" s="99" t="s">
        <v>89</v>
      </c>
      <c r="I12" s="79"/>
      <c r="J12" s="321"/>
      <c r="K12" s="316"/>
      <c r="L12" s="312"/>
      <c r="M12" s="312"/>
      <c r="N12" s="314"/>
      <c r="O12" s="312"/>
      <c r="P12" s="312"/>
      <c r="Q12" s="314"/>
      <c r="R12" s="316"/>
      <c r="S12" s="316"/>
      <c r="T12" s="316"/>
      <c r="U12" s="312"/>
      <c r="V12" s="312"/>
      <c r="W12" s="314"/>
      <c r="X12" s="312"/>
      <c r="Y12" s="312"/>
      <c r="Z12" s="314"/>
      <c r="AA12" s="316"/>
      <c r="AB12" s="316"/>
      <c r="AC12" s="316"/>
      <c r="AD12" s="336"/>
      <c r="AE12" s="336"/>
      <c r="AF12" s="314"/>
      <c r="AG12" s="336"/>
      <c r="AH12" s="336"/>
      <c r="AI12" s="314"/>
      <c r="AJ12" s="316"/>
      <c r="AK12" s="316"/>
      <c r="AL12" s="316"/>
    </row>
    <row r="13" spans="1:38" ht="19.5" customHeight="1">
      <c r="A13" s="323"/>
      <c r="B13" s="320"/>
      <c r="C13" s="318"/>
      <c r="D13" s="43" t="s">
        <v>90</v>
      </c>
      <c r="E13" s="78"/>
      <c r="F13" s="312"/>
      <c r="G13" s="316"/>
      <c r="H13" s="99" t="s">
        <v>90</v>
      </c>
      <c r="I13" s="79"/>
      <c r="J13" s="321"/>
      <c r="K13" s="316"/>
      <c r="L13" s="312"/>
      <c r="M13" s="312"/>
      <c r="N13" s="314"/>
      <c r="O13" s="312"/>
      <c r="P13" s="312"/>
      <c r="Q13" s="314"/>
      <c r="R13" s="316"/>
      <c r="S13" s="316"/>
      <c r="T13" s="316"/>
      <c r="U13" s="312"/>
      <c r="V13" s="312"/>
      <c r="W13" s="314"/>
      <c r="X13" s="312"/>
      <c r="Y13" s="312"/>
      <c r="Z13" s="314"/>
      <c r="AA13" s="316"/>
      <c r="AB13" s="316"/>
      <c r="AC13" s="316"/>
      <c r="AD13" s="336"/>
      <c r="AE13" s="336"/>
      <c r="AF13" s="314"/>
      <c r="AG13" s="336"/>
      <c r="AH13" s="336"/>
      <c r="AI13" s="314"/>
      <c r="AJ13" s="316"/>
      <c r="AK13" s="316"/>
      <c r="AL13" s="316"/>
    </row>
    <row r="14" spans="1:38" ht="20.100000000000001" customHeight="1">
      <c r="A14" s="323"/>
      <c r="B14" s="320"/>
      <c r="C14" s="318"/>
      <c r="D14" s="43" t="s">
        <v>91</v>
      </c>
      <c r="E14" s="78"/>
      <c r="F14" s="312"/>
      <c r="G14" s="316"/>
      <c r="H14" s="99" t="s">
        <v>91</v>
      </c>
      <c r="I14" s="79"/>
      <c r="J14" s="321"/>
      <c r="K14" s="316"/>
      <c r="L14" s="312"/>
      <c r="M14" s="312"/>
      <c r="N14" s="314"/>
      <c r="O14" s="312"/>
      <c r="P14" s="312"/>
      <c r="Q14" s="314"/>
      <c r="R14" s="316"/>
      <c r="S14" s="316"/>
      <c r="T14" s="316"/>
      <c r="U14" s="312"/>
      <c r="V14" s="312"/>
      <c r="W14" s="314"/>
      <c r="X14" s="312"/>
      <c r="Y14" s="312"/>
      <c r="Z14" s="314"/>
      <c r="AA14" s="316"/>
      <c r="AB14" s="316"/>
      <c r="AC14" s="316"/>
      <c r="AD14" s="336"/>
      <c r="AE14" s="336"/>
      <c r="AF14" s="314"/>
      <c r="AG14" s="336"/>
      <c r="AH14" s="336"/>
      <c r="AI14" s="314"/>
      <c r="AJ14" s="316"/>
      <c r="AK14" s="316"/>
      <c r="AL14" s="316"/>
    </row>
    <row r="15" spans="1:38" ht="20.100000000000001" customHeight="1">
      <c r="A15" s="323"/>
      <c r="B15" s="320"/>
      <c r="C15" s="318"/>
      <c r="D15" s="43" t="s">
        <v>92</v>
      </c>
      <c r="E15" s="78"/>
      <c r="F15" s="312"/>
      <c r="G15" s="316"/>
      <c r="H15" s="99" t="s">
        <v>92</v>
      </c>
      <c r="I15" s="79"/>
      <c r="J15" s="321"/>
      <c r="K15" s="316"/>
      <c r="L15" s="312"/>
      <c r="M15" s="312"/>
      <c r="N15" s="314"/>
      <c r="O15" s="312"/>
      <c r="P15" s="312"/>
      <c r="Q15" s="314"/>
      <c r="R15" s="316"/>
      <c r="S15" s="316"/>
      <c r="T15" s="316"/>
      <c r="U15" s="312"/>
      <c r="V15" s="312"/>
      <c r="W15" s="314"/>
      <c r="X15" s="312"/>
      <c r="Y15" s="312"/>
      <c r="Z15" s="314"/>
      <c r="AA15" s="316"/>
      <c r="AB15" s="316"/>
      <c r="AC15" s="316"/>
      <c r="AD15" s="336"/>
      <c r="AE15" s="336"/>
      <c r="AF15" s="314"/>
      <c r="AG15" s="336"/>
      <c r="AH15" s="336"/>
      <c r="AI15" s="314"/>
      <c r="AJ15" s="316"/>
      <c r="AK15" s="316"/>
      <c r="AL15" s="316"/>
    </row>
    <row r="16" spans="1:38" ht="20.100000000000001" customHeight="1">
      <c r="A16" s="324"/>
      <c r="B16" s="320"/>
      <c r="C16" s="319"/>
      <c r="D16" s="43" t="s">
        <v>93</v>
      </c>
      <c r="E16" s="78"/>
      <c r="F16" s="312"/>
      <c r="G16" s="316"/>
      <c r="H16" s="99" t="s">
        <v>93</v>
      </c>
      <c r="I16" s="79"/>
      <c r="J16" s="321"/>
      <c r="K16" s="316"/>
      <c r="L16" s="312"/>
      <c r="M16" s="312"/>
      <c r="N16" s="315"/>
      <c r="O16" s="312"/>
      <c r="P16" s="312"/>
      <c r="Q16" s="315"/>
      <c r="R16" s="316"/>
      <c r="S16" s="316"/>
      <c r="T16" s="316"/>
      <c r="U16" s="312"/>
      <c r="V16" s="312"/>
      <c r="W16" s="315"/>
      <c r="X16" s="312"/>
      <c r="Y16" s="312"/>
      <c r="Z16" s="315"/>
      <c r="AA16" s="316"/>
      <c r="AB16" s="316"/>
      <c r="AC16" s="316"/>
      <c r="AD16" s="336"/>
      <c r="AE16" s="336"/>
      <c r="AF16" s="315"/>
      <c r="AG16" s="336"/>
      <c r="AH16" s="336"/>
      <c r="AI16" s="315"/>
      <c r="AJ16" s="316"/>
      <c r="AK16" s="316"/>
      <c r="AL16" s="316"/>
    </row>
    <row r="17" spans="1:38" ht="20.100000000000001" customHeight="1">
      <c r="A17" s="322"/>
      <c r="B17" s="320"/>
      <c r="C17" s="317"/>
      <c r="D17" s="100" t="s">
        <v>9</v>
      </c>
      <c r="E17" s="99">
        <f>SUM(E18:E22)</f>
        <v>0</v>
      </c>
      <c r="F17" s="312"/>
      <c r="G17" s="316">
        <f>E17+F17</f>
        <v>0</v>
      </c>
      <c r="H17" s="100" t="s">
        <v>9</v>
      </c>
      <c r="I17" s="99">
        <f>SUM(I18:I22)</f>
        <v>0</v>
      </c>
      <c r="J17" s="321"/>
      <c r="K17" s="316">
        <f>I17+J17</f>
        <v>0</v>
      </c>
      <c r="L17" s="312"/>
      <c r="M17" s="312"/>
      <c r="N17" s="313"/>
      <c r="O17" s="312"/>
      <c r="P17" s="312"/>
      <c r="Q17" s="313"/>
      <c r="R17" s="316">
        <f>L17+O17</f>
        <v>0</v>
      </c>
      <c r="S17" s="316">
        <f>M17+P17</f>
        <v>0</v>
      </c>
      <c r="T17" s="316">
        <f>N17+Q17</f>
        <v>0</v>
      </c>
      <c r="U17" s="312"/>
      <c r="V17" s="312"/>
      <c r="W17" s="313"/>
      <c r="X17" s="312"/>
      <c r="Y17" s="312"/>
      <c r="Z17" s="313"/>
      <c r="AA17" s="316">
        <f>U17+X17</f>
        <v>0</v>
      </c>
      <c r="AB17" s="316">
        <f>V17+Y17</f>
        <v>0</v>
      </c>
      <c r="AC17" s="316">
        <f>W17+Z17</f>
        <v>0</v>
      </c>
      <c r="AD17" s="336"/>
      <c r="AE17" s="336"/>
      <c r="AF17" s="313"/>
      <c r="AG17" s="336"/>
      <c r="AH17" s="336"/>
      <c r="AI17" s="313"/>
      <c r="AJ17" s="316">
        <f>AD17+AG17</f>
        <v>0</v>
      </c>
      <c r="AK17" s="316">
        <f>AE17+AH17</f>
        <v>0</v>
      </c>
      <c r="AL17" s="316">
        <f>AF17+AI17</f>
        <v>0</v>
      </c>
    </row>
    <row r="18" spans="1:38" ht="20.100000000000001" customHeight="1">
      <c r="A18" s="323"/>
      <c r="B18" s="320"/>
      <c r="C18" s="318"/>
      <c r="D18" s="99" t="s">
        <v>89</v>
      </c>
      <c r="E18" s="78"/>
      <c r="F18" s="312"/>
      <c r="G18" s="316"/>
      <c r="H18" s="99" t="s">
        <v>89</v>
      </c>
      <c r="I18" s="79"/>
      <c r="J18" s="321"/>
      <c r="K18" s="316"/>
      <c r="L18" s="312"/>
      <c r="M18" s="312"/>
      <c r="N18" s="314"/>
      <c r="O18" s="312"/>
      <c r="P18" s="312"/>
      <c r="Q18" s="314"/>
      <c r="R18" s="316"/>
      <c r="S18" s="316"/>
      <c r="T18" s="316"/>
      <c r="U18" s="312"/>
      <c r="V18" s="312"/>
      <c r="W18" s="314"/>
      <c r="X18" s="312"/>
      <c r="Y18" s="312"/>
      <c r="Z18" s="314"/>
      <c r="AA18" s="316"/>
      <c r="AB18" s="316"/>
      <c r="AC18" s="316"/>
      <c r="AD18" s="336"/>
      <c r="AE18" s="336"/>
      <c r="AF18" s="314"/>
      <c r="AG18" s="336"/>
      <c r="AH18" s="336"/>
      <c r="AI18" s="314"/>
      <c r="AJ18" s="316"/>
      <c r="AK18" s="316"/>
      <c r="AL18" s="316"/>
    </row>
    <row r="19" spans="1:38" ht="20.100000000000001" customHeight="1">
      <c r="A19" s="323"/>
      <c r="B19" s="320"/>
      <c r="C19" s="318"/>
      <c r="D19" s="99" t="s">
        <v>90</v>
      </c>
      <c r="E19" s="78"/>
      <c r="F19" s="312"/>
      <c r="G19" s="316"/>
      <c r="H19" s="99" t="s">
        <v>90</v>
      </c>
      <c r="I19" s="79"/>
      <c r="J19" s="321"/>
      <c r="K19" s="316"/>
      <c r="L19" s="312"/>
      <c r="M19" s="312"/>
      <c r="N19" s="314"/>
      <c r="O19" s="312"/>
      <c r="P19" s="312"/>
      <c r="Q19" s="314"/>
      <c r="R19" s="316"/>
      <c r="S19" s="316"/>
      <c r="T19" s="316"/>
      <c r="U19" s="312"/>
      <c r="V19" s="312"/>
      <c r="W19" s="314"/>
      <c r="X19" s="312"/>
      <c r="Y19" s="312"/>
      <c r="Z19" s="314"/>
      <c r="AA19" s="316"/>
      <c r="AB19" s="316"/>
      <c r="AC19" s="316"/>
      <c r="AD19" s="336"/>
      <c r="AE19" s="336"/>
      <c r="AF19" s="314"/>
      <c r="AG19" s="336"/>
      <c r="AH19" s="336"/>
      <c r="AI19" s="314"/>
      <c r="AJ19" s="316"/>
      <c r="AK19" s="316"/>
      <c r="AL19" s="316"/>
    </row>
    <row r="20" spans="1:38" ht="20.100000000000001" customHeight="1">
      <c r="A20" s="323"/>
      <c r="B20" s="320"/>
      <c r="C20" s="318"/>
      <c r="D20" s="99" t="s">
        <v>91</v>
      </c>
      <c r="E20" s="78"/>
      <c r="F20" s="312"/>
      <c r="G20" s="316"/>
      <c r="H20" s="99" t="s">
        <v>91</v>
      </c>
      <c r="I20" s="79"/>
      <c r="J20" s="321"/>
      <c r="K20" s="316"/>
      <c r="L20" s="312"/>
      <c r="M20" s="312"/>
      <c r="N20" s="314"/>
      <c r="O20" s="312"/>
      <c r="P20" s="312"/>
      <c r="Q20" s="314"/>
      <c r="R20" s="316"/>
      <c r="S20" s="316"/>
      <c r="T20" s="316"/>
      <c r="U20" s="312"/>
      <c r="V20" s="312"/>
      <c r="W20" s="314"/>
      <c r="X20" s="312"/>
      <c r="Y20" s="312"/>
      <c r="Z20" s="314"/>
      <c r="AA20" s="316"/>
      <c r="AB20" s="316"/>
      <c r="AC20" s="316"/>
      <c r="AD20" s="336"/>
      <c r="AE20" s="336"/>
      <c r="AF20" s="314"/>
      <c r="AG20" s="336"/>
      <c r="AH20" s="336"/>
      <c r="AI20" s="314"/>
      <c r="AJ20" s="316"/>
      <c r="AK20" s="316"/>
      <c r="AL20" s="316"/>
    </row>
    <row r="21" spans="1:38" ht="20.100000000000001" customHeight="1">
      <c r="A21" s="323"/>
      <c r="B21" s="320"/>
      <c r="C21" s="318"/>
      <c r="D21" s="99" t="s">
        <v>92</v>
      </c>
      <c r="E21" s="78"/>
      <c r="F21" s="312"/>
      <c r="G21" s="316"/>
      <c r="H21" s="99" t="s">
        <v>92</v>
      </c>
      <c r="I21" s="79"/>
      <c r="J21" s="321"/>
      <c r="K21" s="316"/>
      <c r="L21" s="312"/>
      <c r="M21" s="312"/>
      <c r="N21" s="314"/>
      <c r="O21" s="312"/>
      <c r="P21" s="312"/>
      <c r="Q21" s="314"/>
      <c r="R21" s="316"/>
      <c r="S21" s="316"/>
      <c r="T21" s="316"/>
      <c r="U21" s="312"/>
      <c r="V21" s="312"/>
      <c r="W21" s="314"/>
      <c r="X21" s="312"/>
      <c r="Y21" s="312"/>
      <c r="Z21" s="314"/>
      <c r="AA21" s="316"/>
      <c r="AB21" s="316"/>
      <c r="AC21" s="316"/>
      <c r="AD21" s="336"/>
      <c r="AE21" s="336"/>
      <c r="AF21" s="314"/>
      <c r="AG21" s="336"/>
      <c r="AH21" s="336"/>
      <c r="AI21" s="314"/>
      <c r="AJ21" s="316"/>
      <c r="AK21" s="316"/>
      <c r="AL21" s="316"/>
    </row>
    <row r="22" spans="1:38" ht="20.100000000000001" customHeight="1">
      <c r="A22" s="324"/>
      <c r="B22" s="320"/>
      <c r="C22" s="319"/>
      <c r="D22" s="99" t="s">
        <v>93</v>
      </c>
      <c r="E22" s="78"/>
      <c r="F22" s="312"/>
      <c r="G22" s="316"/>
      <c r="H22" s="99" t="s">
        <v>93</v>
      </c>
      <c r="I22" s="79"/>
      <c r="J22" s="321"/>
      <c r="K22" s="316"/>
      <c r="L22" s="312"/>
      <c r="M22" s="312"/>
      <c r="N22" s="315"/>
      <c r="O22" s="312"/>
      <c r="P22" s="312"/>
      <c r="Q22" s="315"/>
      <c r="R22" s="316"/>
      <c r="S22" s="316"/>
      <c r="T22" s="316"/>
      <c r="U22" s="312"/>
      <c r="V22" s="312"/>
      <c r="W22" s="315"/>
      <c r="X22" s="312"/>
      <c r="Y22" s="312"/>
      <c r="Z22" s="315"/>
      <c r="AA22" s="316"/>
      <c r="AB22" s="316"/>
      <c r="AC22" s="316"/>
      <c r="AD22" s="336"/>
      <c r="AE22" s="336"/>
      <c r="AF22" s="315"/>
      <c r="AG22" s="336"/>
      <c r="AH22" s="336"/>
      <c r="AI22" s="315"/>
      <c r="AJ22" s="316"/>
      <c r="AK22" s="316"/>
      <c r="AL22" s="316"/>
    </row>
    <row r="23" spans="1:38" ht="20.100000000000001" customHeight="1">
      <c r="A23" s="322"/>
      <c r="B23" s="320"/>
      <c r="C23" s="317"/>
      <c r="D23" s="100" t="s">
        <v>9</v>
      </c>
      <c r="E23" s="99">
        <f>SUM(E24:E28)</f>
        <v>0</v>
      </c>
      <c r="F23" s="312"/>
      <c r="G23" s="316">
        <f>E23+F23</f>
        <v>0</v>
      </c>
      <c r="H23" s="100" t="s">
        <v>9</v>
      </c>
      <c r="I23" s="99">
        <f>SUM(I24:I28)</f>
        <v>0</v>
      </c>
      <c r="J23" s="321"/>
      <c r="K23" s="316">
        <f>I23+J23</f>
        <v>0</v>
      </c>
      <c r="L23" s="312"/>
      <c r="M23" s="312"/>
      <c r="N23" s="313"/>
      <c r="O23" s="312"/>
      <c r="P23" s="312"/>
      <c r="Q23" s="313"/>
      <c r="R23" s="316">
        <f>L23+O23</f>
        <v>0</v>
      </c>
      <c r="S23" s="316">
        <f>M23+P23</f>
        <v>0</v>
      </c>
      <c r="T23" s="316">
        <f>N23+Q23</f>
        <v>0</v>
      </c>
      <c r="U23" s="312"/>
      <c r="V23" s="312"/>
      <c r="W23" s="313"/>
      <c r="X23" s="312"/>
      <c r="Y23" s="312"/>
      <c r="Z23" s="313"/>
      <c r="AA23" s="316">
        <f>U23+X23</f>
        <v>0</v>
      </c>
      <c r="AB23" s="316">
        <f>V23+Y23</f>
        <v>0</v>
      </c>
      <c r="AC23" s="316">
        <f>W23+Z23</f>
        <v>0</v>
      </c>
      <c r="AD23" s="336"/>
      <c r="AE23" s="336"/>
      <c r="AF23" s="313"/>
      <c r="AG23" s="336"/>
      <c r="AH23" s="336"/>
      <c r="AI23" s="313"/>
      <c r="AJ23" s="316">
        <f>AD23+AG23</f>
        <v>0</v>
      </c>
      <c r="AK23" s="316">
        <f>AE23+AH23</f>
        <v>0</v>
      </c>
      <c r="AL23" s="316">
        <f>AF23+AI23</f>
        <v>0</v>
      </c>
    </row>
    <row r="24" spans="1:38" ht="20.100000000000001" customHeight="1">
      <c r="A24" s="323"/>
      <c r="B24" s="320"/>
      <c r="C24" s="318"/>
      <c r="D24" s="99" t="s">
        <v>89</v>
      </c>
      <c r="E24" s="78"/>
      <c r="F24" s="312"/>
      <c r="G24" s="316"/>
      <c r="H24" s="99" t="s">
        <v>89</v>
      </c>
      <c r="I24" s="79"/>
      <c r="J24" s="321"/>
      <c r="K24" s="316"/>
      <c r="L24" s="312"/>
      <c r="M24" s="312"/>
      <c r="N24" s="314"/>
      <c r="O24" s="312"/>
      <c r="P24" s="312"/>
      <c r="Q24" s="314"/>
      <c r="R24" s="316"/>
      <c r="S24" s="316"/>
      <c r="T24" s="316"/>
      <c r="U24" s="312"/>
      <c r="V24" s="312"/>
      <c r="W24" s="314"/>
      <c r="X24" s="312"/>
      <c r="Y24" s="312"/>
      <c r="Z24" s="314"/>
      <c r="AA24" s="316"/>
      <c r="AB24" s="316"/>
      <c r="AC24" s="316"/>
      <c r="AD24" s="336"/>
      <c r="AE24" s="336"/>
      <c r="AF24" s="314"/>
      <c r="AG24" s="336"/>
      <c r="AH24" s="336"/>
      <c r="AI24" s="314"/>
      <c r="AJ24" s="316"/>
      <c r="AK24" s="316"/>
      <c r="AL24" s="316"/>
    </row>
    <row r="25" spans="1:38" ht="20.100000000000001" customHeight="1">
      <c r="A25" s="323"/>
      <c r="B25" s="320"/>
      <c r="C25" s="318"/>
      <c r="D25" s="99" t="s">
        <v>90</v>
      </c>
      <c r="E25" s="78"/>
      <c r="F25" s="312"/>
      <c r="G25" s="316"/>
      <c r="H25" s="99" t="s">
        <v>90</v>
      </c>
      <c r="I25" s="79"/>
      <c r="J25" s="321"/>
      <c r="K25" s="316"/>
      <c r="L25" s="312"/>
      <c r="M25" s="312"/>
      <c r="N25" s="314"/>
      <c r="O25" s="312"/>
      <c r="P25" s="312"/>
      <c r="Q25" s="314"/>
      <c r="R25" s="316"/>
      <c r="S25" s="316"/>
      <c r="T25" s="316"/>
      <c r="U25" s="312"/>
      <c r="V25" s="312"/>
      <c r="W25" s="314"/>
      <c r="X25" s="312"/>
      <c r="Y25" s="312"/>
      <c r="Z25" s="314"/>
      <c r="AA25" s="316"/>
      <c r="AB25" s="316"/>
      <c r="AC25" s="316"/>
      <c r="AD25" s="336"/>
      <c r="AE25" s="336"/>
      <c r="AF25" s="314"/>
      <c r="AG25" s="336"/>
      <c r="AH25" s="336"/>
      <c r="AI25" s="314"/>
      <c r="AJ25" s="316"/>
      <c r="AK25" s="316"/>
      <c r="AL25" s="316"/>
    </row>
    <row r="26" spans="1:38" ht="20.100000000000001" customHeight="1">
      <c r="A26" s="323"/>
      <c r="B26" s="320"/>
      <c r="C26" s="318"/>
      <c r="D26" s="99" t="s">
        <v>91</v>
      </c>
      <c r="E26" s="78"/>
      <c r="F26" s="312"/>
      <c r="G26" s="316"/>
      <c r="H26" s="99" t="s">
        <v>91</v>
      </c>
      <c r="I26" s="79"/>
      <c r="J26" s="321"/>
      <c r="K26" s="316"/>
      <c r="L26" s="312"/>
      <c r="M26" s="312"/>
      <c r="N26" s="314"/>
      <c r="O26" s="312"/>
      <c r="P26" s="312"/>
      <c r="Q26" s="314"/>
      <c r="R26" s="316"/>
      <c r="S26" s="316"/>
      <c r="T26" s="316"/>
      <c r="U26" s="312"/>
      <c r="V26" s="312"/>
      <c r="W26" s="314"/>
      <c r="X26" s="312"/>
      <c r="Y26" s="312"/>
      <c r="Z26" s="314"/>
      <c r="AA26" s="316"/>
      <c r="AB26" s="316"/>
      <c r="AC26" s="316"/>
      <c r="AD26" s="336"/>
      <c r="AE26" s="336"/>
      <c r="AF26" s="314"/>
      <c r="AG26" s="336"/>
      <c r="AH26" s="336"/>
      <c r="AI26" s="314"/>
      <c r="AJ26" s="316"/>
      <c r="AK26" s="316"/>
      <c r="AL26" s="316"/>
    </row>
    <row r="27" spans="1:38" ht="20.100000000000001" customHeight="1">
      <c r="A27" s="323"/>
      <c r="B27" s="320"/>
      <c r="C27" s="318"/>
      <c r="D27" s="99" t="s">
        <v>92</v>
      </c>
      <c r="E27" s="78"/>
      <c r="F27" s="312"/>
      <c r="G27" s="316"/>
      <c r="H27" s="99" t="s">
        <v>92</v>
      </c>
      <c r="I27" s="79"/>
      <c r="J27" s="321"/>
      <c r="K27" s="316"/>
      <c r="L27" s="312"/>
      <c r="M27" s="312"/>
      <c r="N27" s="314"/>
      <c r="O27" s="312"/>
      <c r="P27" s="312"/>
      <c r="Q27" s="314"/>
      <c r="R27" s="316"/>
      <c r="S27" s="316"/>
      <c r="T27" s="316"/>
      <c r="U27" s="312"/>
      <c r="V27" s="312"/>
      <c r="W27" s="314"/>
      <c r="X27" s="312"/>
      <c r="Y27" s="312"/>
      <c r="Z27" s="314"/>
      <c r="AA27" s="316"/>
      <c r="AB27" s="316"/>
      <c r="AC27" s="316"/>
      <c r="AD27" s="336"/>
      <c r="AE27" s="336"/>
      <c r="AF27" s="314"/>
      <c r="AG27" s="336"/>
      <c r="AH27" s="336"/>
      <c r="AI27" s="314"/>
      <c r="AJ27" s="316"/>
      <c r="AK27" s="316"/>
      <c r="AL27" s="316"/>
    </row>
    <row r="28" spans="1:38" ht="20.100000000000001" customHeight="1">
      <c r="A28" s="324"/>
      <c r="B28" s="320"/>
      <c r="C28" s="319"/>
      <c r="D28" s="99" t="s">
        <v>93</v>
      </c>
      <c r="E28" s="78"/>
      <c r="F28" s="312"/>
      <c r="G28" s="316"/>
      <c r="H28" s="99" t="s">
        <v>93</v>
      </c>
      <c r="I28" s="79"/>
      <c r="J28" s="321"/>
      <c r="K28" s="316"/>
      <c r="L28" s="312"/>
      <c r="M28" s="312"/>
      <c r="N28" s="315"/>
      <c r="O28" s="312"/>
      <c r="P28" s="312"/>
      <c r="Q28" s="315"/>
      <c r="R28" s="316"/>
      <c r="S28" s="316"/>
      <c r="T28" s="316"/>
      <c r="U28" s="312"/>
      <c r="V28" s="312"/>
      <c r="W28" s="315"/>
      <c r="X28" s="312"/>
      <c r="Y28" s="312"/>
      <c r="Z28" s="315"/>
      <c r="AA28" s="316"/>
      <c r="AB28" s="316"/>
      <c r="AC28" s="316"/>
      <c r="AD28" s="336"/>
      <c r="AE28" s="336"/>
      <c r="AF28" s="315"/>
      <c r="AG28" s="336"/>
      <c r="AH28" s="336"/>
      <c r="AI28" s="315"/>
      <c r="AJ28" s="316"/>
      <c r="AK28" s="316"/>
      <c r="AL28" s="316"/>
    </row>
    <row r="29" spans="1:38" ht="20.100000000000001" customHeight="1">
      <c r="A29" s="322"/>
      <c r="B29" s="320"/>
      <c r="C29" s="317"/>
      <c r="D29" s="100" t="s">
        <v>9</v>
      </c>
      <c r="E29" s="99">
        <f>SUM(E30:E34)</f>
        <v>0</v>
      </c>
      <c r="F29" s="312"/>
      <c r="G29" s="316">
        <f>E29+F29</f>
        <v>0</v>
      </c>
      <c r="H29" s="100" t="s">
        <v>9</v>
      </c>
      <c r="I29" s="99">
        <f>SUM(I30:I34)</f>
        <v>0</v>
      </c>
      <c r="J29" s="321"/>
      <c r="K29" s="316">
        <f>I29+J29</f>
        <v>0</v>
      </c>
      <c r="L29" s="312"/>
      <c r="M29" s="312"/>
      <c r="N29" s="313"/>
      <c r="O29" s="312"/>
      <c r="P29" s="312"/>
      <c r="Q29" s="313"/>
      <c r="R29" s="316">
        <f>L29+O29</f>
        <v>0</v>
      </c>
      <c r="S29" s="316">
        <f>M29+P29</f>
        <v>0</v>
      </c>
      <c r="T29" s="316">
        <f>N29+Q29</f>
        <v>0</v>
      </c>
      <c r="U29" s="312"/>
      <c r="V29" s="312"/>
      <c r="W29" s="313"/>
      <c r="X29" s="312"/>
      <c r="Y29" s="312"/>
      <c r="Z29" s="313"/>
      <c r="AA29" s="316">
        <f>U29+X29</f>
        <v>0</v>
      </c>
      <c r="AB29" s="316">
        <f>V29+Y29</f>
        <v>0</v>
      </c>
      <c r="AC29" s="316">
        <f>W29+Z29</f>
        <v>0</v>
      </c>
      <c r="AD29" s="336"/>
      <c r="AE29" s="336"/>
      <c r="AF29" s="313"/>
      <c r="AG29" s="336"/>
      <c r="AH29" s="336"/>
      <c r="AI29" s="313"/>
      <c r="AJ29" s="316">
        <f>AD29+AG29</f>
        <v>0</v>
      </c>
      <c r="AK29" s="316">
        <f>AE29+AH29</f>
        <v>0</v>
      </c>
      <c r="AL29" s="316">
        <f>AF29+AI29</f>
        <v>0</v>
      </c>
    </row>
    <row r="30" spans="1:38" ht="20.100000000000001" customHeight="1">
      <c r="A30" s="323"/>
      <c r="B30" s="320"/>
      <c r="C30" s="318"/>
      <c r="D30" s="99" t="s">
        <v>89</v>
      </c>
      <c r="E30" s="78"/>
      <c r="F30" s="312"/>
      <c r="G30" s="316"/>
      <c r="H30" s="99" t="s">
        <v>89</v>
      </c>
      <c r="I30" s="79"/>
      <c r="J30" s="321"/>
      <c r="K30" s="316"/>
      <c r="L30" s="312"/>
      <c r="M30" s="312"/>
      <c r="N30" s="314"/>
      <c r="O30" s="312"/>
      <c r="P30" s="312"/>
      <c r="Q30" s="314"/>
      <c r="R30" s="316"/>
      <c r="S30" s="316"/>
      <c r="T30" s="316"/>
      <c r="U30" s="312"/>
      <c r="V30" s="312"/>
      <c r="W30" s="314"/>
      <c r="X30" s="312"/>
      <c r="Y30" s="312"/>
      <c r="Z30" s="314"/>
      <c r="AA30" s="316"/>
      <c r="AB30" s="316"/>
      <c r="AC30" s="316"/>
      <c r="AD30" s="336"/>
      <c r="AE30" s="336"/>
      <c r="AF30" s="314"/>
      <c r="AG30" s="336"/>
      <c r="AH30" s="336"/>
      <c r="AI30" s="314"/>
      <c r="AJ30" s="316"/>
      <c r="AK30" s="316"/>
      <c r="AL30" s="316"/>
    </row>
    <row r="31" spans="1:38" ht="20.100000000000001" customHeight="1">
      <c r="A31" s="323"/>
      <c r="B31" s="320"/>
      <c r="C31" s="318"/>
      <c r="D31" s="99" t="s">
        <v>90</v>
      </c>
      <c r="E31" s="78"/>
      <c r="F31" s="312"/>
      <c r="G31" s="316"/>
      <c r="H31" s="99" t="s">
        <v>90</v>
      </c>
      <c r="I31" s="79"/>
      <c r="J31" s="321"/>
      <c r="K31" s="316"/>
      <c r="L31" s="312"/>
      <c r="M31" s="312"/>
      <c r="N31" s="314"/>
      <c r="O31" s="312"/>
      <c r="P31" s="312"/>
      <c r="Q31" s="314"/>
      <c r="R31" s="316"/>
      <c r="S31" s="316"/>
      <c r="T31" s="316"/>
      <c r="U31" s="312"/>
      <c r="V31" s="312"/>
      <c r="W31" s="314"/>
      <c r="X31" s="312"/>
      <c r="Y31" s="312"/>
      <c r="Z31" s="314"/>
      <c r="AA31" s="316"/>
      <c r="AB31" s="316"/>
      <c r="AC31" s="316"/>
      <c r="AD31" s="336"/>
      <c r="AE31" s="336"/>
      <c r="AF31" s="314"/>
      <c r="AG31" s="336"/>
      <c r="AH31" s="336"/>
      <c r="AI31" s="314"/>
      <c r="AJ31" s="316"/>
      <c r="AK31" s="316"/>
      <c r="AL31" s="316"/>
    </row>
    <row r="32" spans="1:38" ht="20.100000000000001" customHeight="1">
      <c r="A32" s="323"/>
      <c r="B32" s="320"/>
      <c r="C32" s="318"/>
      <c r="D32" s="99" t="s">
        <v>91</v>
      </c>
      <c r="E32" s="78"/>
      <c r="F32" s="312"/>
      <c r="G32" s="316"/>
      <c r="H32" s="99" t="s">
        <v>91</v>
      </c>
      <c r="I32" s="79"/>
      <c r="J32" s="321"/>
      <c r="K32" s="316"/>
      <c r="L32" s="312"/>
      <c r="M32" s="312"/>
      <c r="N32" s="314"/>
      <c r="O32" s="312"/>
      <c r="P32" s="312"/>
      <c r="Q32" s="314"/>
      <c r="R32" s="316"/>
      <c r="S32" s="316"/>
      <c r="T32" s="316"/>
      <c r="U32" s="312"/>
      <c r="V32" s="312"/>
      <c r="W32" s="314"/>
      <c r="X32" s="312"/>
      <c r="Y32" s="312"/>
      <c r="Z32" s="314"/>
      <c r="AA32" s="316"/>
      <c r="AB32" s="316"/>
      <c r="AC32" s="316"/>
      <c r="AD32" s="336"/>
      <c r="AE32" s="336"/>
      <c r="AF32" s="314"/>
      <c r="AG32" s="336"/>
      <c r="AH32" s="336"/>
      <c r="AI32" s="314"/>
      <c r="AJ32" s="316"/>
      <c r="AK32" s="316"/>
      <c r="AL32" s="316"/>
    </row>
    <row r="33" spans="1:38" ht="20.100000000000001" customHeight="1">
      <c r="A33" s="323"/>
      <c r="B33" s="320"/>
      <c r="C33" s="318"/>
      <c r="D33" s="99" t="s">
        <v>92</v>
      </c>
      <c r="E33" s="78"/>
      <c r="F33" s="312"/>
      <c r="G33" s="316"/>
      <c r="H33" s="99" t="s">
        <v>92</v>
      </c>
      <c r="I33" s="79"/>
      <c r="J33" s="321"/>
      <c r="K33" s="316"/>
      <c r="L33" s="312"/>
      <c r="M33" s="312"/>
      <c r="N33" s="314"/>
      <c r="O33" s="312"/>
      <c r="P33" s="312"/>
      <c r="Q33" s="314"/>
      <c r="R33" s="316"/>
      <c r="S33" s="316"/>
      <c r="T33" s="316"/>
      <c r="U33" s="312"/>
      <c r="V33" s="312"/>
      <c r="W33" s="314"/>
      <c r="X33" s="312"/>
      <c r="Y33" s="312"/>
      <c r="Z33" s="314"/>
      <c r="AA33" s="316"/>
      <c r="AB33" s="316"/>
      <c r="AC33" s="316"/>
      <c r="AD33" s="336"/>
      <c r="AE33" s="336"/>
      <c r="AF33" s="314"/>
      <c r="AG33" s="336"/>
      <c r="AH33" s="336"/>
      <c r="AI33" s="314"/>
      <c r="AJ33" s="316"/>
      <c r="AK33" s="316"/>
      <c r="AL33" s="316"/>
    </row>
    <row r="34" spans="1:38" ht="20.100000000000001" customHeight="1">
      <c r="A34" s="324"/>
      <c r="B34" s="320"/>
      <c r="C34" s="319"/>
      <c r="D34" s="99" t="s">
        <v>93</v>
      </c>
      <c r="E34" s="78"/>
      <c r="F34" s="312"/>
      <c r="G34" s="316"/>
      <c r="H34" s="99" t="s">
        <v>93</v>
      </c>
      <c r="I34" s="79"/>
      <c r="J34" s="321"/>
      <c r="K34" s="316"/>
      <c r="L34" s="312"/>
      <c r="M34" s="312"/>
      <c r="N34" s="315"/>
      <c r="O34" s="312"/>
      <c r="P34" s="312"/>
      <c r="Q34" s="315"/>
      <c r="R34" s="316"/>
      <c r="S34" s="316"/>
      <c r="T34" s="316"/>
      <c r="U34" s="312"/>
      <c r="V34" s="312"/>
      <c r="W34" s="315"/>
      <c r="X34" s="312"/>
      <c r="Y34" s="312"/>
      <c r="Z34" s="315"/>
      <c r="AA34" s="316"/>
      <c r="AB34" s="316"/>
      <c r="AC34" s="316"/>
      <c r="AD34" s="336"/>
      <c r="AE34" s="336"/>
      <c r="AF34" s="315"/>
      <c r="AG34" s="336"/>
      <c r="AH34" s="336"/>
      <c r="AI34" s="315"/>
      <c r="AJ34" s="316"/>
      <c r="AK34" s="316"/>
      <c r="AL34" s="316"/>
    </row>
    <row r="35" spans="1:38" ht="20.100000000000001" customHeight="1">
      <c r="A35" s="164"/>
    </row>
    <row r="36" spans="1:38" ht="20.100000000000001" customHeight="1">
      <c r="A36" s="66" t="s">
        <v>79</v>
      </c>
    </row>
    <row r="37" spans="1:38" ht="20.100000000000001" customHeight="1">
      <c r="A37" s="66" t="s">
        <v>449</v>
      </c>
    </row>
    <row r="38" spans="1:38" ht="20.100000000000001" customHeight="1">
      <c r="A38" s="92" t="s">
        <v>450</v>
      </c>
    </row>
    <row r="39" spans="1:38" ht="20.100000000000001" customHeight="1"/>
    <row r="40" spans="1:38" ht="20.100000000000001" customHeight="1"/>
    <row r="41" spans="1:38" ht="20.100000000000001" customHeight="1"/>
    <row r="42" spans="1:38" ht="20.100000000000001" customHeight="1"/>
    <row r="43" spans="1:38" ht="20.100000000000001" customHeight="1"/>
    <row r="44" spans="1:38" ht="20.100000000000001" customHeight="1"/>
    <row r="45" spans="1:38" ht="20.100000000000001" customHeight="1"/>
    <row r="46" spans="1:38" ht="20.100000000000001" customHeight="1"/>
    <row r="47" spans="1:38" ht="20.100000000000001" customHeight="1"/>
    <row r="48" spans="1:3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sheetData>
  <sheetProtection formatRows="0" insertRows="0" deleteRows="0"/>
  <mergeCells count="193">
    <mergeCell ref="AL29:AL34"/>
    <mergeCell ref="AD2:AL2"/>
    <mergeCell ref="AJ3:AL3"/>
    <mergeCell ref="AG3:AI3"/>
    <mergeCell ref="AD3:AF3"/>
    <mergeCell ref="AF5:AF10"/>
    <mergeCell ref="AF11:AF16"/>
    <mergeCell ref="AF17:AF22"/>
    <mergeCell ref="AF23:AF28"/>
    <mergeCell ref="AF29:AF34"/>
    <mergeCell ref="AI5:AI10"/>
    <mergeCell ref="AI11:AI16"/>
    <mergeCell ref="AI17:AI22"/>
    <mergeCell ref="AI23:AI28"/>
    <mergeCell ref="AI29:AI34"/>
    <mergeCell ref="AJ29:AJ34"/>
    <mergeCell ref="AJ11:AJ16"/>
    <mergeCell ref="AK29:AK34"/>
    <mergeCell ref="AJ23:AJ28"/>
    <mergeCell ref="AK23:AK28"/>
    <mergeCell ref="AH23:AH28"/>
    <mergeCell ref="AE29:AE34"/>
    <mergeCell ref="AG29:AG34"/>
    <mergeCell ref="AL17:AL22"/>
    <mergeCell ref="AA3:AC3"/>
    <mergeCell ref="X3:Z3"/>
    <mergeCell ref="U3:W3"/>
    <mergeCell ref="U2:AC2"/>
    <mergeCell ref="Z11:Z16"/>
    <mergeCell ref="AL5:AL10"/>
    <mergeCell ref="AL11:AL16"/>
    <mergeCell ref="AC11:AC16"/>
    <mergeCell ref="Y5:Y10"/>
    <mergeCell ref="AH11:AH16"/>
    <mergeCell ref="AK11:AK16"/>
    <mergeCell ref="AE11:AE16"/>
    <mergeCell ref="AG11:AG16"/>
    <mergeCell ref="AC5:AC10"/>
    <mergeCell ref="AJ5:AJ10"/>
    <mergeCell ref="AK5:AK10"/>
    <mergeCell ref="AA5:AA10"/>
    <mergeCell ref="AB5:AB10"/>
    <mergeCell ref="AD5:AD10"/>
    <mergeCell ref="AE5:AE10"/>
    <mergeCell ref="AG5:AG10"/>
    <mergeCell ref="AH5:AH10"/>
    <mergeCell ref="AL23:AL28"/>
    <mergeCell ref="Z17:Z22"/>
    <mergeCell ref="Z23:Z28"/>
    <mergeCell ref="AD23:AD28"/>
    <mergeCell ref="AE23:AE28"/>
    <mergeCell ref="AG23:AG28"/>
    <mergeCell ref="AB23:AB28"/>
    <mergeCell ref="AH17:AH22"/>
    <mergeCell ref="AJ17:AJ22"/>
    <mergeCell ref="AG17:AG22"/>
    <mergeCell ref="AK17:AK22"/>
    <mergeCell ref="AA17:AA22"/>
    <mergeCell ref="AB17:AB22"/>
    <mergeCell ref="AD17:AD22"/>
    <mergeCell ref="AE17:AE22"/>
    <mergeCell ref="Z29:Z34"/>
    <mergeCell ref="AB11:AB16"/>
    <mergeCell ref="AD11:AD16"/>
    <mergeCell ref="AC17:AC22"/>
    <mergeCell ref="AC23:AC28"/>
    <mergeCell ref="AC29:AC34"/>
    <mergeCell ref="AH29:AH34"/>
    <mergeCell ref="L2:T2"/>
    <mergeCell ref="R3:T3"/>
    <mergeCell ref="O3:Q3"/>
    <mergeCell ref="L3:N3"/>
    <mergeCell ref="W5:W10"/>
    <mergeCell ref="W11:W16"/>
    <mergeCell ref="Q5:Q10"/>
    <mergeCell ref="Q11:Q16"/>
    <mergeCell ref="N11:N16"/>
    <mergeCell ref="X29:X34"/>
    <mergeCell ref="W17:W22"/>
    <mergeCell ref="W23:W28"/>
    <mergeCell ref="W29:W34"/>
    <mergeCell ref="N17:N22"/>
    <mergeCell ref="N23:N28"/>
    <mergeCell ref="N29:N34"/>
    <mergeCell ref="Q17:Q22"/>
    <mergeCell ref="AD29:AD34"/>
    <mergeCell ref="Q29:Q34"/>
    <mergeCell ref="A11:A16"/>
    <mergeCell ref="AA23:AA28"/>
    <mergeCell ref="A23:A28"/>
    <mergeCell ref="B23:B28"/>
    <mergeCell ref="F23:F28"/>
    <mergeCell ref="X17:X22"/>
    <mergeCell ref="A29:A34"/>
    <mergeCell ref="B29:B34"/>
    <mergeCell ref="L23:L28"/>
    <mergeCell ref="M23:M28"/>
    <mergeCell ref="O23:O28"/>
    <mergeCell ref="Y29:Y34"/>
    <mergeCell ref="AA29:AA34"/>
    <mergeCell ref="AB29:AB34"/>
    <mergeCell ref="O29:O34"/>
    <mergeCell ref="R29:R34"/>
    <mergeCell ref="V29:V34"/>
    <mergeCell ref="R17:R22"/>
    <mergeCell ref="S17:S22"/>
    <mergeCell ref="U17:U22"/>
    <mergeCell ref="V17:V22"/>
    <mergeCell ref="T29:T34"/>
    <mergeCell ref="C23:C28"/>
    <mergeCell ref="P23:P28"/>
    <mergeCell ref="R23:R28"/>
    <mergeCell ref="S23:S28"/>
    <mergeCell ref="C29:C34"/>
    <mergeCell ref="Y23:Y28"/>
    <mergeCell ref="P29:P34"/>
    <mergeCell ref="G23:G28"/>
    <mergeCell ref="J23:J28"/>
    <mergeCell ref="K23:K28"/>
    <mergeCell ref="F29:F34"/>
    <mergeCell ref="G29:G34"/>
    <mergeCell ref="J29:J34"/>
    <mergeCell ref="K29:K34"/>
    <mergeCell ref="L29:L34"/>
    <mergeCell ref="M29:M34"/>
    <mergeCell ref="U23:U28"/>
    <mergeCell ref="V23:V28"/>
    <mergeCell ref="S29:S34"/>
    <mergeCell ref="U29:U34"/>
    <mergeCell ref="Q23:Q28"/>
    <mergeCell ref="X23:X28"/>
    <mergeCell ref="T23:T28"/>
    <mergeCell ref="A17:A22"/>
    <mergeCell ref="B17:B22"/>
    <mergeCell ref="F17:F22"/>
    <mergeCell ref="G17:G22"/>
    <mergeCell ref="J17:J22"/>
    <mergeCell ref="F3:F4"/>
    <mergeCell ref="A2:A4"/>
    <mergeCell ref="D2:G2"/>
    <mergeCell ref="H2:K2"/>
    <mergeCell ref="G3:G4"/>
    <mergeCell ref="J3:J4"/>
    <mergeCell ref="K3:K4"/>
    <mergeCell ref="B5:B10"/>
    <mergeCell ref="F5:F10"/>
    <mergeCell ref="G5:G10"/>
    <mergeCell ref="B2:B4"/>
    <mergeCell ref="D3:E4"/>
    <mergeCell ref="H3:I4"/>
    <mergeCell ref="C2:C4"/>
    <mergeCell ref="C17:C22"/>
    <mergeCell ref="J5:J10"/>
    <mergeCell ref="K5:K10"/>
    <mergeCell ref="A5:A10"/>
    <mergeCell ref="C5:C10"/>
    <mergeCell ref="C11:C16"/>
    <mergeCell ref="B11:B16"/>
    <mergeCell ref="F11:F16"/>
    <mergeCell ref="G11:G16"/>
    <mergeCell ref="J11:J16"/>
    <mergeCell ref="Y11:Y16"/>
    <mergeCell ref="AA11:AA16"/>
    <mergeCell ref="P11:P16"/>
    <mergeCell ref="R11:R16"/>
    <mergeCell ref="S11:S16"/>
    <mergeCell ref="U11:U16"/>
    <mergeCell ref="V11:V16"/>
    <mergeCell ref="X11:X16"/>
    <mergeCell ref="T11:T16"/>
    <mergeCell ref="K11:K16"/>
    <mergeCell ref="L11:L16"/>
    <mergeCell ref="M11:M16"/>
    <mergeCell ref="O11:O16"/>
    <mergeCell ref="L5:L10"/>
    <mergeCell ref="M5:M10"/>
    <mergeCell ref="O5:O10"/>
    <mergeCell ref="P5:P10"/>
    <mergeCell ref="N5:N10"/>
    <mergeCell ref="Z5:Z10"/>
    <mergeCell ref="K17:K22"/>
    <mergeCell ref="L17:L22"/>
    <mergeCell ref="M17:M22"/>
    <mergeCell ref="O17:O22"/>
    <mergeCell ref="P17:P22"/>
    <mergeCell ref="Y17:Y22"/>
    <mergeCell ref="T5:T10"/>
    <mergeCell ref="T17:T22"/>
    <mergeCell ref="R5:R10"/>
    <mergeCell ref="S5:S10"/>
    <mergeCell ref="U5:U10"/>
    <mergeCell ref="V5:V10"/>
    <mergeCell ref="X5:X10"/>
  </mergeCells>
  <phoneticPr fontId="3" type="noConversion"/>
  <conditionalFormatting sqref="A5:P5 A11:P11 A6:B10 D6:M10 A17:P17 A12:B16 D12:M16 A18:B22 D18:M22 O6:P10 O12:P16 O18:P22 U5:V22 R5:T10 R11:R22 S11:T34 X5:Y22 AD5:AE22 AA5:AC10 AA11:AA22 AB11:AC34 AG5:AH22 AJ5:AL10 AJ11:AJ22 AK11:AL34">
    <cfRule type="containsBlanks" dxfId="182" priority="27">
      <formula>LEN(TRIM(A5))=0</formula>
    </cfRule>
  </conditionalFormatting>
  <conditionalFormatting sqref="A23:P23 A24:B28 D24:M28 O24:P28 R23:R28 U23:V28 X23:Y28 AA23:AA28 AD23:AE28 AG23:AH28 AJ23:AJ28">
    <cfRule type="containsBlanks" dxfId="181" priority="26">
      <formula>LEN(TRIM(A23))=0</formula>
    </cfRule>
  </conditionalFormatting>
  <conditionalFormatting sqref="A29:P29 A30:B34 D30:M34 O30:P34 R29:R34 U29:V34 X29:Y34 AA29:AA34 AD29:AE34 AG29:AH34 AJ29:AJ34">
    <cfRule type="containsBlanks" dxfId="180" priority="25">
      <formula>LEN(TRIM(A29))=0</formula>
    </cfRule>
  </conditionalFormatting>
  <conditionalFormatting sqref="Q5 Q11 Q17">
    <cfRule type="containsBlanks" dxfId="179" priority="24">
      <formula>LEN(TRIM(Q5))=0</formula>
    </cfRule>
  </conditionalFormatting>
  <conditionalFormatting sqref="Q23">
    <cfRule type="containsBlanks" dxfId="178" priority="23">
      <formula>LEN(TRIM(Q23))=0</formula>
    </cfRule>
  </conditionalFormatting>
  <conditionalFormatting sqref="Q29">
    <cfRule type="containsBlanks" dxfId="177" priority="22">
      <formula>LEN(TRIM(Q29))=0</formula>
    </cfRule>
  </conditionalFormatting>
  <conditionalFormatting sqref="W5 W11 W17">
    <cfRule type="containsBlanks" dxfId="176" priority="18">
      <formula>LEN(TRIM(W5))=0</formula>
    </cfRule>
  </conditionalFormatting>
  <conditionalFormatting sqref="W23">
    <cfRule type="containsBlanks" dxfId="175" priority="17">
      <formula>LEN(TRIM(W23))=0</formula>
    </cfRule>
  </conditionalFormatting>
  <conditionalFormatting sqref="W29">
    <cfRule type="containsBlanks" dxfId="174" priority="16">
      <formula>LEN(TRIM(W29))=0</formula>
    </cfRule>
  </conditionalFormatting>
  <conditionalFormatting sqref="Z5 Z11 Z17">
    <cfRule type="containsBlanks" dxfId="173" priority="15">
      <formula>LEN(TRIM(Z5))=0</formula>
    </cfRule>
  </conditionalFormatting>
  <conditionalFormatting sqref="Z23">
    <cfRule type="containsBlanks" dxfId="172" priority="14">
      <formula>LEN(TRIM(Z23))=0</formula>
    </cfRule>
  </conditionalFormatting>
  <conditionalFormatting sqref="Z29">
    <cfRule type="containsBlanks" dxfId="171" priority="13">
      <formula>LEN(TRIM(Z29))=0</formula>
    </cfRule>
  </conditionalFormatting>
  <conditionalFormatting sqref="AF5 AF11 AF17">
    <cfRule type="containsBlanks" dxfId="170" priority="9">
      <formula>LEN(TRIM(AF5))=0</formula>
    </cfRule>
  </conditionalFormatting>
  <conditionalFormatting sqref="AF23">
    <cfRule type="containsBlanks" dxfId="169" priority="8">
      <formula>LEN(TRIM(AF23))=0</formula>
    </cfRule>
  </conditionalFormatting>
  <conditionalFormatting sqref="AF29">
    <cfRule type="containsBlanks" dxfId="168" priority="7">
      <formula>LEN(TRIM(AF29))=0</formula>
    </cfRule>
  </conditionalFormatting>
  <conditionalFormatting sqref="AI5 AI11 AI17">
    <cfRule type="containsBlanks" dxfId="167" priority="6">
      <formula>LEN(TRIM(AI5))=0</formula>
    </cfRule>
  </conditionalFormatting>
  <conditionalFormatting sqref="AI23">
    <cfRule type="containsBlanks" dxfId="166" priority="5">
      <formula>LEN(TRIM(AI23))=0</formula>
    </cfRule>
  </conditionalFormatting>
  <conditionalFormatting sqref="AI29">
    <cfRule type="containsBlanks" dxfId="165" priority="4">
      <formula>LEN(TRIM(AI29))=0</formula>
    </cfRule>
  </conditionalFormatting>
  <pageMargins left="0.70866141732283472" right="0.70866141732283472" top="0.74803149606299213" bottom="0.74803149606299213" header="0.31496062992125984" footer="0.31496062992125984"/>
  <pageSetup paperSize="9" scale="38" fitToHeight="0" orientation="landscape" horizontalDpi="1200" verticalDpi="1200" r:id="rId1"/>
  <headerFooter>
    <oddHeader>&amp;C&amp;"標楷體,粗體"&amp;14業務分派及訪視案量統計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31"/>
  <sheetViews>
    <sheetView topLeftCell="A16" zoomScale="85" zoomScaleNormal="85" workbookViewId="0">
      <selection activeCell="E37" sqref="E37"/>
    </sheetView>
  </sheetViews>
  <sheetFormatPr defaultRowHeight="16.5"/>
  <cols>
    <col min="1" max="4" width="9" style="77"/>
    <col min="5" max="5" width="10.375" style="167" customWidth="1"/>
    <col min="6" max="6" width="10.375" style="77" customWidth="1"/>
    <col min="7" max="10" width="9" style="77"/>
    <col min="11" max="11" width="10.625" style="77" customWidth="1"/>
    <col min="12" max="12" width="9" style="77"/>
    <col min="13" max="15" width="9.125" style="77" customWidth="1"/>
    <col min="16" max="16" width="12.625" style="77" customWidth="1"/>
    <col min="17" max="17" width="11.375" style="77" customWidth="1"/>
    <col min="18" max="20" width="9" style="77"/>
    <col min="21" max="21" width="11.375" style="77" customWidth="1"/>
    <col min="22" max="22" width="10.375" style="77" customWidth="1"/>
    <col min="23" max="16384" width="9" style="77"/>
  </cols>
  <sheetData>
    <row r="1" spans="1:22" ht="19.5">
      <c r="A1" s="81" t="s">
        <v>258</v>
      </c>
    </row>
    <row r="2" spans="1:22" s="92" customFormat="1" ht="20.100000000000001" customHeight="1">
      <c r="A2" s="316" t="s">
        <v>517</v>
      </c>
      <c r="B2" s="316" t="s">
        <v>518</v>
      </c>
      <c r="C2" s="316" t="s">
        <v>519</v>
      </c>
      <c r="D2" s="316" t="s">
        <v>530</v>
      </c>
      <c r="E2" s="352" t="s">
        <v>520</v>
      </c>
      <c r="F2" s="353"/>
      <c r="G2" s="344" t="s">
        <v>521</v>
      </c>
      <c r="H2" s="344"/>
      <c r="I2" s="344"/>
      <c r="J2" s="344"/>
      <c r="K2" s="344"/>
      <c r="L2" s="344"/>
      <c r="M2" s="344"/>
      <c r="N2" s="344"/>
      <c r="O2" s="344"/>
      <c r="P2" s="344"/>
      <c r="Q2" s="340" t="s">
        <v>531</v>
      </c>
      <c r="R2" s="340" t="s">
        <v>532</v>
      </c>
      <c r="S2" s="316" t="s">
        <v>522</v>
      </c>
      <c r="T2" s="316"/>
      <c r="U2" s="325" t="s">
        <v>548</v>
      </c>
      <c r="V2" s="316"/>
    </row>
    <row r="3" spans="1:22" s="92" customFormat="1" ht="36" customHeight="1">
      <c r="A3" s="316"/>
      <c r="B3" s="316"/>
      <c r="C3" s="316"/>
      <c r="D3" s="316"/>
      <c r="E3" s="354"/>
      <c r="F3" s="355"/>
      <c r="G3" s="316" t="s">
        <v>523</v>
      </c>
      <c r="H3" s="316"/>
      <c r="I3" s="316"/>
      <c r="J3" s="316"/>
      <c r="K3" s="316"/>
      <c r="L3" s="345" t="s">
        <v>524</v>
      </c>
      <c r="M3" s="344"/>
      <c r="N3" s="344"/>
      <c r="O3" s="344"/>
      <c r="P3" s="346"/>
      <c r="Q3" s="340"/>
      <c r="R3" s="340"/>
      <c r="S3" s="316"/>
      <c r="T3" s="316"/>
      <c r="U3" s="316"/>
      <c r="V3" s="316"/>
    </row>
    <row r="4" spans="1:22" s="92" customFormat="1" ht="89.25" customHeight="1">
      <c r="A4" s="316"/>
      <c r="B4" s="316"/>
      <c r="C4" s="316"/>
      <c r="D4" s="316"/>
      <c r="E4" s="166" t="s">
        <v>525</v>
      </c>
      <c r="F4" s="166" t="s">
        <v>526</v>
      </c>
      <c r="G4" s="235" t="s">
        <v>527</v>
      </c>
      <c r="H4" s="242" t="s">
        <v>533</v>
      </c>
      <c r="I4" s="242" t="s">
        <v>534</v>
      </c>
      <c r="J4" s="242" t="s">
        <v>535</v>
      </c>
      <c r="K4" s="242" t="s">
        <v>528</v>
      </c>
      <c r="L4" s="166" t="s">
        <v>529</v>
      </c>
      <c r="M4" s="242" t="s">
        <v>536</v>
      </c>
      <c r="N4" s="243" t="s">
        <v>537</v>
      </c>
      <c r="O4" s="242" t="s">
        <v>538</v>
      </c>
      <c r="P4" s="244" t="s">
        <v>542</v>
      </c>
      <c r="Q4" s="340"/>
      <c r="R4" s="340"/>
      <c r="S4" s="235" t="s">
        <v>539</v>
      </c>
      <c r="T4" s="235" t="s">
        <v>540</v>
      </c>
      <c r="U4" s="265" t="s">
        <v>547</v>
      </c>
      <c r="V4" s="235" t="s">
        <v>541</v>
      </c>
    </row>
    <row r="5" spans="1:22" ht="46.5" customHeight="1">
      <c r="A5" s="351" t="s">
        <v>99</v>
      </c>
      <c r="B5" s="312"/>
      <c r="C5" s="312"/>
      <c r="D5" s="312"/>
      <c r="E5" s="165" t="s">
        <v>460</v>
      </c>
      <c r="F5" s="161"/>
      <c r="G5" s="98" t="s">
        <v>9</v>
      </c>
      <c r="H5" s="96">
        <f t="shared" ref="H5:H28" si="0">I5+J5</f>
        <v>0</v>
      </c>
      <c r="I5" s="102">
        <f>SUM(I6:I10)</f>
        <v>0</v>
      </c>
      <c r="J5" s="102">
        <f>SUM(J6:J10)</f>
        <v>0</v>
      </c>
      <c r="K5" s="250" t="e">
        <f t="shared" ref="K5:K28" si="1">J5/H5</f>
        <v>#DIV/0!</v>
      </c>
      <c r="L5" s="165" t="s">
        <v>9</v>
      </c>
      <c r="M5" s="102">
        <f>SUM(M6:M10)</f>
        <v>0</v>
      </c>
      <c r="N5" s="102">
        <f>SUM(N6:N10)</f>
        <v>0</v>
      </c>
      <c r="O5" s="102">
        <f>SUM(O6:O10)</f>
        <v>0</v>
      </c>
      <c r="P5" s="96">
        <f>SUM(M5:O5)</f>
        <v>0</v>
      </c>
      <c r="Q5" s="312"/>
      <c r="R5" s="316">
        <f>H5+P5+Q5</f>
        <v>0</v>
      </c>
      <c r="S5" s="313"/>
      <c r="T5" s="313"/>
      <c r="U5" s="341" t="e">
        <f>S5/(H5+Q5)</f>
        <v>#DIV/0!</v>
      </c>
      <c r="V5" s="341" t="e">
        <f>T5/D5</f>
        <v>#DIV/0!</v>
      </c>
    </row>
    <row r="6" spans="1:22" ht="38.25" customHeight="1">
      <c r="A6" s="351"/>
      <c r="B6" s="312"/>
      <c r="C6" s="312"/>
      <c r="D6" s="312"/>
      <c r="E6" s="166" t="s">
        <v>452</v>
      </c>
      <c r="F6" s="161"/>
      <c r="G6" s="96" t="s">
        <v>89</v>
      </c>
      <c r="H6" s="96">
        <f t="shared" si="0"/>
        <v>0</v>
      </c>
      <c r="I6" s="97"/>
      <c r="J6" s="97"/>
      <c r="K6" s="250" t="e">
        <f t="shared" si="1"/>
        <v>#DIV/0!</v>
      </c>
      <c r="L6" s="237" t="s">
        <v>457</v>
      </c>
      <c r="M6" s="97"/>
      <c r="N6" s="97"/>
      <c r="O6" s="97"/>
      <c r="P6" s="96">
        <f>SUM(M6:O6)</f>
        <v>0</v>
      </c>
      <c r="Q6" s="312"/>
      <c r="R6" s="316"/>
      <c r="S6" s="314"/>
      <c r="T6" s="314"/>
      <c r="U6" s="342"/>
      <c r="V6" s="342"/>
    </row>
    <row r="7" spans="1:22" ht="38.25" customHeight="1">
      <c r="A7" s="351"/>
      <c r="B7" s="312"/>
      <c r="C7" s="312"/>
      <c r="D7" s="312"/>
      <c r="E7" s="166" t="s">
        <v>453</v>
      </c>
      <c r="F7" s="161"/>
      <c r="G7" s="96" t="s">
        <v>90</v>
      </c>
      <c r="H7" s="96">
        <f t="shared" si="0"/>
        <v>0</v>
      </c>
      <c r="I7" s="97"/>
      <c r="J7" s="97"/>
      <c r="K7" s="250" t="e">
        <f t="shared" si="1"/>
        <v>#DIV/0!</v>
      </c>
      <c r="L7" s="347" t="s">
        <v>458</v>
      </c>
      <c r="M7" s="313"/>
      <c r="N7" s="313"/>
      <c r="O7" s="313"/>
      <c r="P7" s="349">
        <f>M7+N7+O7</f>
        <v>0</v>
      </c>
      <c r="Q7" s="312"/>
      <c r="R7" s="316"/>
      <c r="S7" s="314"/>
      <c r="T7" s="314"/>
      <c r="U7" s="342"/>
      <c r="V7" s="342"/>
    </row>
    <row r="8" spans="1:22" ht="38.25" customHeight="1">
      <c r="A8" s="351"/>
      <c r="B8" s="312"/>
      <c r="C8" s="312"/>
      <c r="D8" s="312"/>
      <c r="E8" s="166" t="s">
        <v>454</v>
      </c>
      <c r="F8" s="161"/>
      <c r="G8" s="96" t="s">
        <v>91</v>
      </c>
      <c r="H8" s="96">
        <f t="shared" si="0"/>
        <v>0</v>
      </c>
      <c r="I8" s="97"/>
      <c r="J8" s="97"/>
      <c r="K8" s="250" t="e">
        <f t="shared" si="1"/>
        <v>#DIV/0!</v>
      </c>
      <c r="L8" s="348"/>
      <c r="M8" s="315"/>
      <c r="N8" s="315"/>
      <c r="O8" s="315"/>
      <c r="P8" s="350"/>
      <c r="Q8" s="312"/>
      <c r="R8" s="316"/>
      <c r="S8" s="314"/>
      <c r="T8" s="314"/>
      <c r="U8" s="342"/>
      <c r="V8" s="342"/>
    </row>
    <row r="9" spans="1:22" ht="38.25" customHeight="1">
      <c r="A9" s="351"/>
      <c r="B9" s="312"/>
      <c r="C9" s="312"/>
      <c r="D9" s="312"/>
      <c r="E9" s="166" t="s">
        <v>455</v>
      </c>
      <c r="F9" s="161"/>
      <c r="G9" s="96" t="s">
        <v>92</v>
      </c>
      <c r="H9" s="96">
        <f t="shared" si="0"/>
        <v>0</v>
      </c>
      <c r="I9" s="97"/>
      <c r="J9" s="97"/>
      <c r="K9" s="250" t="e">
        <f t="shared" si="1"/>
        <v>#DIV/0!</v>
      </c>
      <c r="L9" s="347" t="s">
        <v>459</v>
      </c>
      <c r="M9" s="313"/>
      <c r="N9" s="313"/>
      <c r="O9" s="313"/>
      <c r="P9" s="349">
        <f>M9+N9+O9</f>
        <v>0</v>
      </c>
      <c r="Q9" s="312"/>
      <c r="R9" s="316"/>
      <c r="S9" s="314"/>
      <c r="T9" s="314"/>
      <c r="U9" s="342"/>
      <c r="V9" s="342"/>
    </row>
    <row r="10" spans="1:22" ht="38.25" customHeight="1">
      <c r="A10" s="351"/>
      <c r="B10" s="312"/>
      <c r="C10" s="312"/>
      <c r="D10" s="312"/>
      <c r="E10" s="166" t="s">
        <v>456</v>
      </c>
      <c r="F10" s="161"/>
      <c r="G10" s="96" t="s">
        <v>93</v>
      </c>
      <c r="H10" s="96">
        <f t="shared" si="0"/>
        <v>0</v>
      </c>
      <c r="I10" s="97"/>
      <c r="J10" s="97"/>
      <c r="K10" s="250" t="e">
        <f t="shared" si="1"/>
        <v>#DIV/0!</v>
      </c>
      <c r="L10" s="348"/>
      <c r="M10" s="315"/>
      <c r="N10" s="315"/>
      <c r="O10" s="315"/>
      <c r="P10" s="350"/>
      <c r="Q10" s="312"/>
      <c r="R10" s="316"/>
      <c r="S10" s="315"/>
      <c r="T10" s="315"/>
      <c r="U10" s="343"/>
      <c r="V10" s="343"/>
    </row>
    <row r="11" spans="1:22" ht="41.25" customHeight="1">
      <c r="A11" s="351"/>
      <c r="B11" s="312"/>
      <c r="C11" s="312"/>
      <c r="D11" s="312"/>
      <c r="E11" s="165" t="s">
        <v>460</v>
      </c>
      <c r="F11" s="160"/>
      <c r="G11" s="98" t="s">
        <v>9</v>
      </c>
      <c r="H11" s="96">
        <f t="shared" si="0"/>
        <v>0</v>
      </c>
      <c r="I11" s="102">
        <f>SUM(I12:I16)</f>
        <v>0</v>
      </c>
      <c r="J11" s="102">
        <f>SUM(J12:J16)</f>
        <v>0</v>
      </c>
      <c r="K11" s="250" t="e">
        <f t="shared" si="1"/>
        <v>#DIV/0!</v>
      </c>
      <c r="L11" s="165" t="s">
        <v>9</v>
      </c>
      <c r="M11" s="102">
        <f>SUM(M12:M16)</f>
        <v>0</v>
      </c>
      <c r="N11" s="102">
        <f>SUM(N12:N16)</f>
        <v>0</v>
      </c>
      <c r="O11" s="102">
        <f>SUM(O12:O16)</f>
        <v>0</v>
      </c>
      <c r="P11" s="96">
        <f>SUM(M11:O11)</f>
        <v>0</v>
      </c>
      <c r="Q11" s="312"/>
      <c r="R11" s="316">
        <f>H11+P11+Q11</f>
        <v>0</v>
      </c>
      <c r="S11" s="313"/>
      <c r="T11" s="313"/>
      <c r="U11" s="341" t="e">
        <f>S11/(H11+Q11)</f>
        <v>#DIV/0!</v>
      </c>
      <c r="V11" s="341" t="e">
        <f>T11/D11</f>
        <v>#DIV/0!</v>
      </c>
    </row>
    <row r="12" spans="1:22" ht="38.25" customHeight="1">
      <c r="A12" s="351"/>
      <c r="B12" s="312"/>
      <c r="C12" s="312"/>
      <c r="D12" s="312"/>
      <c r="E12" s="166" t="s">
        <v>452</v>
      </c>
      <c r="F12" s="160"/>
      <c r="G12" s="96" t="s">
        <v>89</v>
      </c>
      <c r="H12" s="96">
        <f t="shared" si="0"/>
        <v>0</v>
      </c>
      <c r="I12" s="97"/>
      <c r="J12" s="97"/>
      <c r="K12" s="250" t="e">
        <f t="shared" si="1"/>
        <v>#DIV/0!</v>
      </c>
      <c r="L12" s="237" t="s">
        <v>457</v>
      </c>
      <c r="M12" s="236"/>
      <c r="N12" s="236"/>
      <c r="O12" s="236"/>
      <c r="P12" s="235">
        <f>SUM(M12:O12)</f>
        <v>0</v>
      </c>
      <c r="Q12" s="312"/>
      <c r="R12" s="316"/>
      <c r="S12" s="314"/>
      <c r="T12" s="314"/>
      <c r="U12" s="342"/>
      <c r="V12" s="342"/>
    </row>
    <row r="13" spans="1:22" ht="38.25" customHeight="1">
      <c r="A13" s="351"/>
      <c r="B13" s="312"/>
      <c r="C13" s="312"/>
      <c r="D13" s="312"/>
      <c r="E13" s="166" t="s">
        <v>453</v>
      </c>
      <c r="F13" s="160"/>
      <c r="G13" s="96" t="s">
        <v>90</v>
      </c>
      <c r="H13" s="96">
        <f t="shared" si="0"/>
        <v>0</v>
      </c>
      <c r="I13" s="97"/>
      <c r="J13" s="97"/>
      <c r="K13" s="250" t="e">
        <f t="shared" si="1"/>
        <v>#DIV/0!</v>
      </c>
      <c r="L13" s="347" t="s">
        <v>458</v>
      </c>
      <c r="M13" s="313"/>
      <c r="N13" s="313"/>
      <c r="O13" s="313"/>
      <c r="P13" s="349">
        <f>M13+N13+O13</f>
        <v>0</v>
      </c>
      <c r="Q13" s="312"/>
      <c r="R13" s="316"/>
      <c r="S13" s="314"/>
      <c r="T13" s="314"/>
      <c r="U13" s="342"/>
      <c r="V13" s="342"/>
    </row>
    <row r="14" spans="1:22" ht="38.25" customHeight="1">
      <c r="A14" s="351"/>
      <c r="B14" s="312"/>
      <c r="C14" s="312"/>
      <c r="D14" s="312"/>
      <c r="E14" s="166" t="s">
        <v>454</v>
      </c>
      <c r="F14" s="160"/>
      <c r="G14" s="96" t="s">
        <v>91</v>
      </c>
      <c r="H14" s="96">
        <f t="shared" si="0"/>
        <v>0</v>
      </c>
      <c r="I14" s="97"/>
      <c r="J14" s="97"/>
      <c r="K14" s="250" t="e">
        <f t="shared" si="1"/>
        <v>#DIV/0!</v>
      </c>
      <c r="L14" s="348"/>
      <c r="M14" s="315"/>
      <c r="N14" s="315"/>
      <c r="O14" s="315"/>
      <c r="P14" s="350"/>
      <c r="Q14" s="312"/>
      <c r="R14" s="316"/>
      <c r="S14" s="314"/>
      <c r="T14" s="314"/>
      <c r="U14" s="342"/>
      <c r="V14" s="342"/>
    </row>
    <row r="15" spans="1:22" ht="38.25" customHeight="1">
      <c r="A15" s="351"/>
      <c r="B15" s="312"/>
      <c r="C15" s="312"/>
      <c r="D15" s="312"/>
      <c r="E15" s="166" t="s">
        <v>455</v>
      </c>
      <c r="F15" s="160"/>
      <c r="G15" s="96" t="s">
        <v>92</v>
      </c>
      <c r="H15" s="96">
        <f t="shared" si="0"/>
        <v>0</v>
      </c>
      <c r="I15" s="97"/>
      <c r="J15" s="97"/>
      <c r="K15" s="250" t="e">
        <f t="shared" si="1"/>
        <v>#DIV/0!</v>
      </c>
      <c r="L15" s="347" t="s">
        <v>459</v>
      </c>
      <c r="M15" s="313"/>
      <c r="N15" s="313"/>
      <c r="O15" s="313"/>
      <c r="P15" s="349">
        <f>M15+N15+O15</f>
        <v>0</v>
      </c>
      <c r="Q15" s="312"/>
      <c r="R15" s="316"/>
      <c r="S15" s="314"/>
      <c r="T15" s="314"/>
      <c r="U15" s="342"/>
      <c r="V15" s="342"/>
    </row>
    <row r="16" spans="1:22" ht="38.25" customHeight="1">
      <c r="A16" s="351"/>
      <c r="B16" s="312"/>
      <c r="C16" s="312"/>
      <c r="D16" s="312"/>
      <c r="E16" s="166" t="s">
        <v>456</v>
      </c>
      <c r="F16" s="160"/>
      <c r="G16" s="96" t="s">
        <v>93</v>
      </c>
      <c r="H16" s="96">
        <f t="shared" si="0"/>
        <v>0</v>
      </c>
      <c r="I16" s="97"/>
      <c r="J16" s="97"/>
      <c r="K16" s="250" t="e">
        <f t="shared" si="1"/>
        <v>#DIV/0!</v>
      </c>
      <c r="L16" s="348"/>
      <c r="M16" s="315"/>
      <c r="N16" s="315"/>
      <c r="O16" s="315"/>
      <c r="P16" s="350"/>
      <c r="Q16" s="312"/>
      <c r="R16" s="316"/>
      <c r="S16" s="315"/>
      <c r="T16" s="315"/>
      <c r="U16" s="343"/>
      <c r="V16" s="343"/>
    </row>
    <row r="17" spans="1:22" ht="43.5" customHeight="1">
      <c r="A17" s="351"/>
      <c r="B17" s="312"/>
      <c r="C17" s="351"/>
      <c r="D17" s="312"/>
      <c r="E17" s="165" t="s">
        <v>460</v>
      </c>
      <c r="F17" s="160"/>
      <c r="G17" s="98" t="s">
        <v>9</v>
      </c>
      <c r="H17" s="96">
        <f t="shared" si="0"/>
        <v>0</v>
      </c>
      <c r="I17" s="102">
        <f>SUM(I18:I22)</f>
        <v>0</v>
      </c>
      <c r="J17" s="102">
        <f>SUM(J18:J22)</f>
        <v>0</v>
      </c>
      <c r="K17" s="250" t="e">
        <f t="shared" si="1"/>
        <v>#DIV/0!</v>
      </c>
      <c r="L17" s="165" t="s">
        <v>9</v>
      </c>
      <c r="M17" s="102">
        <f>SUM(M18:M22)</f>
        <v>0</v>
      </c>
      <c r="N17" s="102">
        <f>SUM(N18:N22)</f>
        <v>0</v>
      </c>
      <c r="O17" s="102">
        <f>SUM(O18:O22)</f>
        <v>0</v>
      </c>
      <c r="P17" s="96">
        <f>SUM(M17:O17)</f>
        <v>0</v>
      </c>
      <c r="Q17" s="312"/>
      <c r="R17" s="316">
        <f>H17+P17+Q17</f>
        <v>0</v>
      </c>
      <c r="S17" s="313"/>
      <c r="T17" s="313"/>
      <c r="U17" s="341" t="e">
        <f>S17/(H17+Q17)</f>
        <v>#DIV/0!</v>
      </c>
      <c r="V17" s="341" t="e">
        <f>T17/D17</f>
        <v>#DIV/0!</v>
      </c>
    </row>
    <row r="18" spans="1:22" ht="38.25" customHeight="1">
      <c r="A18" s="351"/>
      <c r="B18" s="312"/>
      <c r="C18" s="351"/>
      <c r="D18" s="312"/>
      <c r="E18" s="166" t="s">
        <v>452</v>
      </c>
      <c r="F18" s="160"/>
      <c r="G18" s="96" t="s">
        <v>89</v>
      </c>
      <c r="H18" s="96">
        <f t="shared" si="0"/>
        <v>0</v>
      </c>
      <c r="I18" s="97"/>
      <c r="J18" s="97"/>
      <c r="K18" s="250" t="e">
        <f t="shared" si="1"/>
        <v>#DIV/0!</v>
      </c>
      <c r="L18" s="237" t="s">
        <v>457</v>
      </c>
      <c r="M18" s="236"/>
      <c r="N18" s="236"/>
      <c r="O18" s="236"/>
      <c r="P18" s="235">
        <f>SUM(M18:O18)</f>
        <v>0</v>
      </c>
      <c r="Q18" s="312"/>
      <c r="R18" s="316"/>
      <c r="S18" s="314"/>
      <c r="T18" s="314"/>
      <c r="U18" s="342"/>
      <c r="V18" s="342"/>
    </row>
    <row r="19" spans="1:22" ht="38.25" customHeight="1">
      <c r="A19" s="351"/>
      <c r="B19" s="312"/>
      <c r="C19" s="351"/>
      <c r="D19" s="312"/>
      <c r="E19" s="166" t="s">
        <v>453</v>
      </c>
      <c r="F19" s="160"/>
      <c r="G19" s="96" t="s">
        <v>90</v>
      </c>
      <c r="H19" s="96">
        <f t="shared" si="0"/>
        <v>0</v>
      </c>
      <c r="I19" s="97"/>
      <c r="J19" s="97"/>
      <c r="K19" s="250" t="e">
        <f t="shared" si="1"/>
        <v>#DIV/0!</v>
      </c>
      <c r="L19" s="347" t="s">
        <v>458</v>
      </c>
      <c r="M19" s="313"/>
      <c r="N19" s="313"/>
      <c r="O19" s="313"/>
      <c r="P19" s="349">
        <f>M19+N19+O19</f>
        <v>0</v>
      </c>
      <c r="Q19" s="312"/>
      <c r="R19" s="316"/>
      <c r="S19" s="314"/>
      <c r="T19" s="314"/>
      <c r="U19" s="342"/>
      <c r="V19" s="342"/>
    </row>
    <row r="20" spans="1:22" ht="38.25" customHeight="1">
      <c r="A20" s="351"/>
      <c r="B20" s="312"/>
      <c r="C20" s="351"/>
      <c r="D20" s="312"/>
      <c r="E20" s="166" t="s">
        <v>454</v>
      </c>
      <c r="F20" s="160"/>
      <c r="G20" s="96" t="s">
        <v>91</v>
      </c>
      <c r="H20" s="96">
        <f t="shared" si="0"/>
        <v>0</v>
      </c>
      <c r="I20" s="97"/>
      <c r="J20" s="97"/>
      <c r="K20" s="250" t="e">
        <f t="shared" si="1"/>
        <v>#DIV/0!</v>
      </c>
      <c r="L20" s="348"/>
      <c r="M20" s="315"/>
      <c r="N20" s="315"/>
      <c r="O20" s="315"/>
      <c r="P20" s="350"/>
      <c r="Q20" s="312"/>
      <c r="R20" s="316"/>
      <c r="S20" s="314"/>
      <c r="T20" s="314"/>
      <c r="U20" s="342"/>
      <c r="V20" s="342"/>
    </row>
    <row r="21" spans="1:22" ht="38.25" customHeight="1">
      <c r="A21" s="351"/>
      <c r="B21" s="312"/>
      <c r="C21" s="351"/>
      <c r="D21" s="312"/>
      <c r="E21" s="166" t="s">
        <v>455</v>
      </c>
      <c r="F21" s="160"/>
      <c r="G21" s="96" t="s">
        <v>92</v>
      </c>
      <c r="H21" s="96">
        <f t="shared" si="0"/>
        <v>0</v>
      </c>
      <c r="I21" s="97"/>
      <c r="J21" s="97"/>
      <c r="K21" s="250" t="e">
        <f t="shared" si="1"/>
        <v>#DIV/0!</v>
      </c>
      <c r="L21" s="347" t="s">
        <v>459</v>
      </c>
      <c r="M21" s="313"/>
      <c r="N21" s="313"/>
      <c r="O21" s="313"/>
      <c r="P21" s="349">
        <f>M21+N21+O21</f>
        <v>0</v>
      </c>
      <c r="Q21" s="312"/>
      <c r="R21" s="316"/>
      <c r="S21" s="314"/>
      <c r="T21" s="314"/>
      <c r="U21" s="342"/>
      <c r="V21" s="342"/>
    </row>
    <row r="22" spans="1:22" ht="38.25" customHeight="1">
      <c r="A22" s="351"/>
      <c r="B22" s="312"/>
      <c r="C22" s="351"/>
      <c r="D22" s="312"/>
      <c r="E22" s="166" t="s">
        <v>456</v>
      </c>
      <c r="F22" s="160"/>
      <c r="G22" s="96" t="s">
        <v>93</v>
      </c>
      <c r="H22" s="96">
        <f t="shared" si="0"/>
        <v>0</v>
      </c>
      <c r="I22" s="97"/>
      <c r="J22" s="97"/>
      <c r="K22" s="250" t="e">
        <f t="shared" si="1"/>
        <v>#DIV/0!</v>
      </c>
      <c r="L22" s="348"/>
      <c r="M22" s="315"/>
      <c r="N22" s="315"/>
      <c r="O22" s="315"/>
      <c r="P22" s="350"/>
      <c r="Q22" s="312"/>
      <c r="R22" s="316"/>
      <c r="S22" s="315"/>
      <c r="T22" s="315"/>
      <c r="U22" s="343"/>
      <c r="V22" s="343"/>
    </row>
    <row r="23" spans="1:22" ht="47.25" customHeight="1">
      <c r="A23" s="351"/>
      <c r="B23" s="312"/>
      <c r="C23" s="312"/>
      <c r="D23" s="312"/>
      <c r="E23" s="165" t="s">
        <v>460</v>
      </c>
      <c r="F23" s="160"/>
      <c r="G23" s="98" t="s">
        <v>9</v>
      </c>
      <c r="H23" s="96">
        <f t="shared" si="0"/>
        <v>0</v>
      </c>
      <c r="I23" s="102">
        <f>SUM(I24:I28)</f>
        <v>0</v>
      </c>
      <c r="J23" s="102">
        <f>SUM(J24:J28)</f>
        <v>0</v>
      </c>
      <c r="K23" s="250" t="e">
        <f t="shared" si="1"/>
        <v>#DIV/0!</v>
      </c>
      <c r="L23" s="165" t="s">
        <v>9</v>
      </c>
      <c r="M23" s="102">
        <f>SUM(M24:M28)</f>
        <v>0</v>
      </c>
      <c r="N23" s="102">
        <f>SUM(N24:N28)</f>
        <v>0</v>
      </c>
      <c r="O23" s="102">
        <f>SUM(O24:O28)</f>
        <v>0</v>
      </c>
      <c r="P23" s="96">
        <f>SUM(M23:O23)</f>
        <v>0</v>
      </c>
      <c r="Q23" s="312"/>
      <c r="R23" s="316">
        <f>H23+P23+Q23</f>
        <v>0</v>
      </c>
      <c r="S23" s="313"/>
      <c r="T23" s="313"/>
      <c r="U23" s="341" t="e">
        <f>S23/(H23+Q23)</f>
        <v>#DIV/0!</v>
      </c>
      <c r="V23" s="341" t="e">
        <f>T23/D23</f>
        <v>#DIV/0!</v>
      </c>
    </row>
    <row r="24" spans="1:22" ht="38.25" customHeight="1">
      <c r="A24" s="351"/>
      <c r="B24" s="312"/>
      <c r="C24" s="312"/>
      <c r="D24" s="312"/>
      <c r="E24" s="166" t="s">
        <v>452</v>
      </c>
      <c r="F24" s="160"/>
      <c r="G24" s="96" t="s">
        <v>89</v>
      </c>
      <c r="H24" s="96">
        <f t="shared" si="0"/>
        <v>0</v>
      </c>
      <c r="I24" s="97"/>
      <c r="J24" s="97"/>
      <c r="K24" s="250" t="e">
        <f t="shared" si="1"/>
        <v>#DIV/0!</v>
      </c>
      <c r="L24" s="237" t="s">
        <v>457</v>
      </c>
      <c r="M24" s="236"/>
      <c r="N24" s="236"/>
      <c r="O24" s="236"/>
      <c r="P24" s="235">
        <f>SUM(M24:O24)</f>
        <v>0</v>
      </c>
      <c r="Q24" s="312"/>
      <c r="R24" s="316"/>
      <c r="S24" s="314"/>
      <c r="T24" s="314"/>
      <c r="U24" s="342"/>
      <c r="V24" s="342"/>
    </row>
    <row r="25" spans="1:22" ht="38.25" customHeight="1">
      <c r="A25" s="351"/>
      <c r="B25" s="312"/>
      <c r="C25" s="312"/>
      <c r="D25" s="312"/>
      <c r="E25" s="166" t="s">
        <v>453</v>
      </c>
      <c r="F25" s="160"/>
      <c r="G25" s="96" t="s">
        <v>90</v>
      </c>
      <c r="H25" s="96">
        <f t="shared" si="0"/>
        <v>0</v>
      </c>
      <c r="I25" s="97"/>
      <c r="J25" s="97"/>
      <c r="K25" s="250" t="e">
        <f t="shared" si="1"/>
        <v>#DIV/0!</v>
      </c>
      <c r="L25" s="347" t="s">
        <v>458</v>
      </c>
      <c r="M25" s="313"/>
      <c r="N25" s="313"/>
      <c r="O25" s="313"/>
      <c r="P25" s="349">
        <f>M25+N25+O25</f>
        <v>0</v>
      </c>
      <c r="Q25" s="312"/>
      <c r="R25" s="316"/>
      <c r="S25" s="314"/>
      <c r="T25" s="314"/>
      <c r="U25" s="342"/>
      <c r="V25" s="342"/>
    </row>
    <row r="26" spans="1:22" ht="38.25" customHeight="1">
      <c r="A26" s="351"/>
      <c r="B26" s="312"/>
      <c r="C26" s="312"/>
      <c r="D26" s="312"/>
      <c r="E26" s="166" t="s">
        <v>454</v>
      </c>
      <c r="F26" s="160"/>
      <c r="G26" s="96" t="s">
        <v>91</v>
      </c>
      <c r="H26" s="96">
        <f t="shared" si="0"/>
        <v>0</v>
      </c>
      <c r="I26" s="97"/>
      <c r="J26" s="97"/>
      <c r="K26" s="250" t="e">
        <f t="shared" si="1"/>
        <v>#DIV/0!</v>
      </c>
      <c r="L26" s="348"/>
      <c r="M26" s="315"/>
      <c r="N26" s="315"/>
      <c r="O26" s="315"/>
      <c r="P26" s="350"/>
      <c r="Q26" s="312"/>
      <c r="R26" s="316"/>
      <c r="S26" s="314"/>
      <c r="T26" s="314"/>
      <c r="U26" s="342"/>
      <c r="V26" s="342"/>
    </row>
    <row r="27" spans="1:22" ht="38.25" customHeight="1">
      <c r="A27" s="351"/>
      <c r="B27" s="312"/>
      <c r="C27" s="312"/>
      <c r="D27" s="312"/>
      <c r="E27" s="166" t="s">
        <v>455</v>
      </c>
      <c r="F27" s="160"/>
      <c r="G27" s="96" t="s">
        <v>92</v>
      </c>
      <c r="H27" s="96">
        <f t="shared" si="0"/>
        <v>0</v>
      </c>
      <c r="I27" s="97"/>
      <c r="J27" s="97"/>
      <c r="K27" s="250" t="e">
        <f t="shared" si="1"/>
        <v>#DIV/0!</v>
      </c>
      <c r="L27" s="347" t="s">
        <v>459</v>
      </c>
      <c r="M27" s="313"/>
      <c r="N27" s="313"/>
      <c r="O27" s="313"/>
      <c r="P27" s="349">
        <f>M27+N27+O27</f>
        <v>0</v>
      </c>
      <c r="Q27" s="312"/>
      <c r="R27" s="316"/>
      <c r="S27" s="314"/>
      <c r="T27" s="314"/>
      <c r="U27" s="342"/>
      <c r="V27" s="342"/>
    </row>
    <row r="28" spans="1:22" ht="38.25" customHeight="1">
      <c r="A28" s="351"/>
      <c r="B28" s="312"/>
      <c r="C28" s="312"/>
      <c r="D28" s="312"/>
      <c r="E28" s="166" t="s">
        <v>456</v>
      </c>
      <c r="F28" s="160"/>
      <c r="G28" s="96" t="s">
        <v>93</v>
      </c>
      <c r="H28" s="96">
        <f t="shared" si="0"/>
        <v>0</v>
      </c>
      <c r="I28" s="97"/>
      <c r="J28" s="97"/>
      <c r="K28" s="250" t="e">
        <f t="shared" si="1"/>
        <v>#DIV/0!</v>
      </c>
      <c r="L28" s="348"/>
      <c r="M28" s="315"/>
      <c r="N28" s="315"/>
      <c r="O28" s="315"/>
      <c r="P28" s="350"/>
      <c r="Q28" s="312"/>
      <c r="R28" s="316"/>
      <c r="S28" s="315"/>
      <c r="T28" s="315"/>
      <c r="U28" s="343"/>
      <c r="V28" s="343"/>
    </row>
    <row r="31" spans="1:22">
      <c r="A31" s="92" t="s">
        <v>549</v>
      </c>
    </row>
  </sheetData>
  <sheetProtection formatRows="0" insertRows="0" deleteRows="0"/>
  <mergeCells count="92">
    <mergeCell ref="T5:T10"/>
    <mergeCell ref="S11:S16"/>
    <mergeCell ref="T11:T16"/>
    <mergeCell ref="S17:S22"/>
    <mergeCell ref="T17:T22"/>
    <mergeCell ref="S23:S28"/>
    <mergeCell ref="T23:T28"/>
    <mergeCell ref="R11:R16"/>
    <mergeCell ref="U11:U16"/>
    <mergeCell ref="V11:V16"/>
    <mergeCell ref="R17:R22"/>
    <mergeCell ref="U17:U22"/>
    <mergeCell ref="R23:R28"/>
    <mergeCell ref="U23:U28"/>
    <mergeCell ref="V23:V28"/>
    <mergeCell ref="V17:V22"/>
    <mergeCell ref="A23:A28"/>
    <mergeCell ref="B23:B28"/>
    <mergeCell ref="C23:C28"/>
    <mergeCell ref="D23:D28"/>
    <mergeCell ref="Q23:Q28"/>
    <mergeCell ref="L27:L28"/>
    <mergeCell ref="M25:M26"/>
    <mergeCell ref="N25:N26"/>
    <mergeCell ref="O25:O26"/>
    <mergeCell ref="P25:P26"/>
    <mergeCell ref="M27:M28"/>
    <mergeCell ref="N27:N28"/>
    <mergeCell ref="O27:O28"/>
    <mergeCell ref="P27:P28"/>
    <mergeCell ref="L25:L26"/>
    <mergeCell ref="M21:M22"/>
    <mergeCell ref="N21:N22"/>
    <mergeCell ref="O21:O22"/>
    <mergeCell ref="P21:P22"/>
    <mergeCell ref="B11:B16"/>
    <mergeCell ref="C11:C16"/>
    <mergeCell ref="D11:D16"/>
    <mergeCell ref="N15:N16"/>
    <mergeCell ref="O15:O16"/>
    <mergeCell ref="P15:P16"/>
    <mergeCell ref="M19:M20"/>
    <mergeCell ref="N19:N20"/>
    <mergeCell ref="O19:O20"/>
    <mergeCell ref="P19:P20"/>
    <mergeCell ref="Q11:Q16"/>
    <mergeCell ref="A17:A22"/>
    <mergeCell ref="B17:B22"/>
    <mergeCell ref="C17:C22"/>
    <mergeCell ref="D17:D22"/>
    <mergeCell ref="Q17:Q22"/>
    <mergeCell ref="L15:L16"/>
    <mergeCell ref="L19:L20"/>
    <mergeCell ref="L21:L22"/>
    <mergeCell ref="M13:M14"/>
    <mergeCell ref="A11:A16"/>
    <mergeCell ref="N13:N14"/>
    <mergeCell ref="O13:O14"/>
    <mergeCell ref="P13:P14"/>
    <mergeCell ref="L13:L14"/>
    <mergeCell ref="M15:M16"/>
    <mergeCell ref="A2:A4"/>
    <mergeCell ref="B2:B4"/>
    <mergeCell ref="C2:C4"/>
    <mergeCell ref="D2:D4"/>
    <mergeCell ref="E2:F3"/>
    <mergeCell ref="A5:A10"/>
    <mergeCell ref="B5:B10"/>
    <mergeCell ref="C5:C10"/>
    <mergeCell ref="D5:D10"/>
    <mergeCell ref="Q5:Q10"/>
    <mergeCell ref="O7:O8"/>
    <mergeCell ref="P7:P8"/>
    <mergeCell ref="M9:M10"/>
    <mergeCell ref="N9:N10"/>
    <mergeCell ref="O9:O10"/>
    <mergeCell ref="R5:R10"/>
    <mergeCell ref="R2:R4"/>
    <mergeCell ref="S2:T3"/>
    <mergeCell ref="U2:V3"/>
    <mergeCell ref="G3:K3"/>
    <mergeCell ref="Q2:Q4"/>
    <mergeCell ref="U5:U10"/>
    <mergeCell ref="V5:V10"/>
    <mergeCell ref="G2:P2"/>
    <mergeCell ref="S5:S10"/>
    <mergeCell ref="L3:P3"/>
    <mergeCell ref="L7:L8"/>
    <mergeCell ref="L9:L10"/>
    <mergeCell ref="M7:M8"/>
    <mergeCell ref="N7:N8"/>
    <mergeCell ref="P9:P10"/>
  </mergeCells>
  <phoneticPr fontId="3" type="noConversion"/>
  <conditionalFormatting sqref="A5:D10 U6:V10 S11:T11 S17:T17 S23:T23 K5 F5:F10 G6:K10 P5:V5 G5:H5 M6:R7 Q8:R10 M9:P9 U11:U28">
    <cfRule type="containsBlanks" dxfId="164" priority="96">
      <formula>LEN(TRIM(A5))=0</formula>
    </cfRule>
  </conditionalFormatting>
  <conditionalFormatting sqref="V11:V16 B11:D16 K11 P11 G12:K16 F11:F16 G11:H11 Q11:R16">
    <cfRule type="containsBlanks" dxfId="163" priority="95">
      <formula>LEN(TRIM(B11))=0</formula>
    </cfRule>
  </conditionalFormatting>
  <conditionalFormatting sqref="V17:V22 A17:B22 K17 P17 D17:D22 G18:K22 F17:F22 G17:H17 Q17:R22">
    <cfRule type="containsBlanks" dxfId="162" priority="94">
      <formula>LEN(TRIM(A17))=0</formula>
    </cfRule>
  </conditionalFormatting>
  <conditionalFormatting sqref="V23:V28 A23:D28 K23 P23 G24:K28 F23:F28 G23:H23 Q23:R28">
    <cfRule type="containsBlanks" dxfId="161" priority="93">
      <formula>LEN(TRIM(A23))=0</formula>
    </cfRule>
  </conditionalFormatting>
  <conditionalFormatting sqref="I5">
    <cfRule type="containsBlanks" dxfId="160" priority="92">
      <formula>LEN(TRIM(I5))=0</formula>
    </cfRule>
  </conditionalFormatting>
  <conditionalFormatting sqref="J5">
    <cfRule type="containsBlanks" dxfId="159" priority="91">
      <formula>LEN(TRIM(J5))=0</formula>
    </cfRule>
  </conditionalFormatting>
  <conditionalFormatting sqref="M5">
    <cfRule type="containsBlanks" dxfId="158" priority="90">
      <formula>LEN(TRIM(M5))=0</formula>
    </cfRule>
  </conditionalFormatting>
  <conditionalFormatting sqref="N5">
    <cfRule type="containsBlanks" dxfId="157" priority="89">
      <formula>LEN(TRIM(N5))=0</formula>
    </cfRule>
  </conditionalFormatting>
  <conditionalFormatting sqref="O5">
    <cfRule type="containsBlanks" dxfId="156" priority="88">
      <formula>LEN(TRIM(O5))=0</formula>
    </cfRule>
  </conditionalFormatting>
  <conditionalFormatting sqref="I11">
    <cfRule type="containsBlanks" dxfId="155" priority="87">
      <formula>LEN(TRIM(I11))=0</formula>
    </cfRule>
  </conditionalFormatting>
  <conditionalFormatting sqref="J11">
    <cfRule type="containsBlanks" dxfId="154" priority="86">
      <formula>LEN(TRIM(J11))=0</formula>
    </cfRule>
  </conditionalFormatting>
  <conditionalFormatting sqref="M11">
    <cfRule type="containsBlanks" dxfId="153" priority="85">
      <formula>LEN(TRIM(M11))=0</formula>
    </cfRule>
  </conditionalFormatting>
  <conditionalFormatting sqref="O11">
    <cfRule type="containsBlanks" dxfId="152" priority="84">
      <formula>LEN(TRIM(O11))=0</formula>
    </cfRule>
  </conditionalFormatting>
  <conditionalFormatting sqref="N11">
    <cfRule type="containsBlanks" dxfId="151" priority="83">
      <formula>LEN(TRIM(N11))=0</formula>
    </cfRule>
  </conditionalFormatting>
  <conditionalFormatting sqref="I17:J17">
    <cfRule type="containsBlanks" dxfId="150" priority="82">
      <formula>LEN(TRIM(I17))=0</formula>
    </cfRule>
  </conditionalFormatting>
  <conditionalFormatting sqref="M17:O17">
    <cfRule type="containsBlanks" dxfId="149" priority="81">
      <formula>LEN(TRIM(M17))=0</formula>
    </cfRule>
  </conditionalFormatting>
  <conditionalFormatting sqref="I23:J23">
    <cfRule type="containsBlanks" dxfId="148" priority="80">
      <formula>LEN(TRIM(I23))=0</formula>
    </cfRule>
  </conditionalFormatting>
  <conditionalFormatting sqref="M23:O23">
    <cfRule type="containsBlanks" dxfId="147" priority="79">
      <formula>LEN(TRIM(M23))=0</formula>
    </cfRule>
  </conditionalFormatting>
  <conditionalFormatting sqref="A11:A16">
    <cfRule type="containsBlanks" dxfId="146" priority="78">
      <formula>LEN(TRIM(A11))=0</formula>
    </cfRule>
  </conditionalFormatting>
  <conditionalFormatting sqref="C17:C22">
    <cfRule type="containsBlanks" dxfId="145" priority="77">
      <formula>LEN(TRIM(C17))=0</formula>
    </cfRule>
  </conditionalFormatting>
  <conditionalFormatting sqref="E5:E10">
    <cfRule type="containsBlanks" dxfId="144" priority="76">
      <formula>LEN(TRIM(E5))=0</formula>
    </cfRule>
  </conditionalFormatting>
  <conditionalFormatting sqref="E12:E16">
    <cfRule type="containsBlanks" dxfId="143" priority="75">
      <formula>LEN(TRIM(E12))=0</formula>
    </cfRule>
  </conditionalFormatting>
  <conditionalFormatting sqref="E18:E22">
    <cfRule type="containsBlanks" dxfId="142" priority="74">
      <formula>LEN(TRIM(E18))=0</formula>
    </cfRule>
  </conditionalFormatting>
  <conditionalFormatting sqref="E24:E28">
    <cfRule type="containsBlanks" dxfId="141" priority="73">
      <formula>LEN(TRIM(E24))=0</formula>
    </cfRule>
  </conditionalFormatting>
  <conditionalFormatting sqref="E17">
    <cfRule type="containsBlanks" dxfId="140" priority="23">
      <formula>LEN(TRIM(E17))=0</formula>
    </cfRule>
  </conditionalFormatting>
  <conditionalFormatting sqref="L7 L9">
    <cfRule type="containsBlanks" dxfId="139" priority="20">
      <formula>LEN(TRIM(L7))=0</formula>
    </cfRule>
  </conditionalFormatting>
  <conditionalFormatting sqref="E11">
    <cfRule type="containsBlanks" dxfId="138" priority="24">
      <formula>LEN(TRIM(E11))=0</formula>
    </cfRule>
  </conditionalFormatting>
  <conditionalFormatting sqref="E23">
    <cfRule type="containsBlanks" dxfId="137" priority="22">
      <formula>LEN(TRIM(E23))=0</formula>
    </cfRule>
  </conditionalFormatting>
  <conditionalFormatting sqref="L6">
    <cfRule type="containsBlanks" dxfId="136" priority="21">
      <formula>LEN(TRIM(L6))=0</formula>
    </cfRule>
  </conditionalFormatting>
  <conditionalFormatting sqref="L5">
    <cfRule type="containsBlanks" dxfId="135" priority="19">
      <formula>LEN(TRIM(L5))=0</formula>
    </cfRule>
  </conditionalFormatting>
  <conditionalFormatting sqref="L11">
    <cfRule type="containsBlanks" dxfId="134" priority="16">
      <formula>LEN(TRIM(L11))=0</formula>
    </cfRule>
  </conditionalFormatting>
  <conditionalFormatting sqref="L17">
    <cfRule type="containsBlanks" dxfId="133" priority="13">
      <formula>LEN(TRIM(L17))=0</formula>
    </cfRule>
  </conditionalFormatting>
  <conditionalFormatting sqref="L23">
    <cfRule type="containsBlanks" dxfId="132" priority="10">
      <formula>LEN(TRIM(L23))=0</formula>
    </cfRule>
  </conditionalFormatting>
  <conditionalFormatting sqref="M12:P13 M15:P15">
    <cfRule type="containsBlanks" dxfId="131" priority="9">
      <formula>LEN(TRIM(M12))=0</formula>
    </cfRule>
  </conditionalFormatting>
  <conditionalFormatting sqref="L13 L15">
    <cfRule type="containsBlanks" dxfId="130" priority="7">
      <formula>LEN(TRIM(L13))=0</formula>
    </cfRule>
  </conditionalFormatting>
  <conditionalFormatting sqref="L12">
    <cfRule type="containsBlanks" dxfId="129" priority="8">
      <formula>LEN(TRIM(L12))=0</formula>
    </cfRule>
  </conditionalFormatting>
  <conditionalFormatting sqref="M18:P19 M21:P21">
    <cfRule type="containsBlanks" dxfId="128" priority="6">
      <formula>LEN(TRIM(M18))=0</formula>
    </cfRule>
  </conditionalFormatting>
  <conditionalFormatting sqref="L19 L21">
    <cfRule type="containsBlanks" dxfId="127" priority="4">
      <formula>LEN(TRIM(L19))=0</formula>
    </cfRule>
  </conditionalFormatting>
  <conditionalFormatting sqref="L18">
    <cfRule type="containsBlanks" dxfId="126" priority="5">
      <formula>LEN(TRIM(L18))=0</formula>
    </cfRule>
  </conditionalFormatting>
  <conditionalFormatting sqref="M24:P25 M27:P27">
    <cfRule type="containsBlanks" dxfId="125" priority="3">
      <formula>LEN(TRIM(M24))=0</formula>
    </cfRule>
  </conditionalFormatting>
  <conditionalFormatting sqref="L25 L27">
    <cfRule type="containsBlanks" dxfId="124" priority="1">
      <formula>LEN(TRIM(L25))=0</formula>
    </cfRule>
  </conditionalFormatting>
  <conditionalFormatting sqref="L24">
    <cfRule type="containsBlanks" dxfId="123" priority="2">
      <formula>LEN(TRIM(L24))=0</formula>
    </cfRule>
  </conditionalFormatting>
  <pageMargins left="0.70866141732283472" right="0.70866141732283472" top="0.74803149606299213" bottom="0.74803149606299213" header="0.31496062992125984" footer="0.31496062992125984"/>
  <pageSetup paperSize="9" scale="62" fitToHeight="0" orientation="landscape" verticalDpi="300" r:id="rId1"/>
  <headerFooter>
    <oddHeader>&amp;C&amp;"標楷體,粗體"&amp;14轄區個案狀況</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54"/>
  <sheetViews>
    <sheetView workbookViewId="0">
      <selection activeCell="J17" sqref="J17"/>
    </sheetView>
  </sheetViews>
  <sheetFormatPr defaultRowHeight="16.5"/>
  <cols>
    <col min="1" max="2" width="10" style="48" customWidth="1"/>
    <col min="3" max="3" width="23" style="48" customWidth="1"/>
    <col min="4" max="4" width="13" style="48" customWidth="1"/>
    <col min="5" max="5" width="19.75" style="48" customWidth="1"/>
    <col min="6" max="6" width="15.25" style="48" customWidth="1"/>
    <col min="7" max="7" width="15.5" style="48" customWidth="1"/>
    <col min="8" max="16384" width="9" style="48"/>
  </cols>
  <sheetData>
    <row r="1" spans="1:7" ht="20.100000000000001" customHeight="1">
      <c r="A1" s="84" t="s">
        <v>259</v>
      </c>
    </row>
    <row r="2" spans="1:7" ht="20.100000000000001" customHeight="1">
      <c r="A2" s="54" t="s">
        <v>100</v>
      </c>
      <c r="B2" s="281" t="s">
        <v>506</v>
      </c>
      <c r="C2" s="281"/>
      <c r="D2" s="54" t="s">
        <v>507</v>
      </c>
      <c r="E2" s="54" t="s">
        <v>508</v>
      </c>
      <c r="F2" s="54" t="s">
        <v>509</v>
      </c>
    </row>
    <row r="3" spans="1:7" ht="20.100000000000001" customHeight="1">
      <c r="A3" s="356"/>
      <c r="B3" s="85" t="s">
        <v>510</v>
      </c>
      <c r="C3" s="83"/>
      <c r="D3" s="356"/>
      <c r="E3" s="356"/>
      <c r="F3" s="356"/>
    </row>
    <row r="4" spans="1:7" ht="20.100000000000001" customHeight="1">
      <c r="A4" s="357"/>
      <c r="B4" s="362" t="s">
        <v>511</v>
      </c>
      <c r="C4" s="363"/>
      <c r="D4" s="357"/>
      <c r="E4" s="357"/>
      <c r="F4" s="357"/>
    </row>
    <row r="5" spans="1:7" ht="35.1" customHeight="1">
      <c r="A5" s="358"/>
      <c r="B5" s="360"/>
      <c r="C5" s="361"/>
      <c r="D5" s="358"/>
      <c r="E5" s="358"/>
      <c r="F5" s="358"/>
    </row>
    <row r="6" spans="1:7" ht="20.100000000000001" customHeight="1">
      <c r="A6" s="356"/>
      <c r="B6" s="85" t="s">
        <v>234</v>
      </c>
      <c r="C6" s="83"/>
      <c r="D6" s="356"/>
      <c r="E6" s="356"/>
      <c r="F6" s="356"/>
    </row>
    <row r="7" spans="1:7" ht="20.100000000000001" customHeight="1">
      <c r="A7" s="357"/>
      <c r="B7" s="362" t="s">
        <v>235</v>
      </c>
      <c r="C7" s="363"/>
      <c r="D7" s="357"/>
      <c r="E7" s="357"/>
      <c r="F7" s="357"/>
    </row>
    <row r="8" spans="1:7" ht="35.1" customHeight="1">
      <c r="A8" s="358"/>
      <c r="B8" s="360"/>
      <c r="C8" s="361"/>
      <c r="D8" s="358"/>
      <c r="E8" s="358"/>
      <c r="F8" s="358"/>
    </row>
    <row r="9" spans="1:7" ht="20.100000000000001" customHeight="1">
      <c r="A9" s="356"/>
      <c r="B9" s="85" t="s">
        <v>234</v>
      </c>
      <c r="C9" s="83"/>
      <c r="D9" s="356"/>
      <c r="E9" s="356"/>
      <c r="F9" s="356"/>
    </row>
    <row r="10" spans="1:7" ht="20.100000000000001" customHeight="1">
      <c r="A10" s="357"/>
      <c r="B10" s="362" t="s">
        <v>235</v>
      </c>
      <c r="C10" s="363"/>
      <c r="D10" s="357"/>
      <c r="E10" s="357"/>
      <c r="F10" s="357"/>
    </row>
    <row r="11" spans="1:7" ht="35.1" customHeight="1">
      <c r="A11" s="358"/>
      <c r="B11" s="360"/>
      <c r="C11" s="361"/>
      <c r="D11" s="358"/>
      <c r="E11" s="358"/>
      <c r="F11" s="358"/>
    </row>
    <row r="13" spans="1:7" ht="19.5">
      <c r="A13" s="84" t="s">
        <v>260</v>
      </c>
    </row>
    <row r="14" spans="1:7" ht="20.100000000000001" customHeight="1">
      <c r="A14" s="54" t="s">
        <v>101</v>
      </c>
      <c r="B14" s="54" t="s">
        <v>512</v>
      </c>
      <c r="C14" s="54" t="s">
        <v>513</v>
      </c>
      <c r="D14" s="281" t="s">
        <v>514</v>
      </c>
      <c r="E14" s="281"/>
      <c r="F14" s="54" t="s">
        <v>507</v>
      </c>
      <c r="G14" s="54" t="s">
        <v>509</v>
      </c>
    </row>
    <row r="15" spans="1:7" ht="20.100000000000001" customHeight="1">
      <c r="A15" s="356">
        <v>1</v>
      </c>
      <c r="B15" s="356"/>
      <c r="C15" s="356"/>
      <c r="D15" s="85" t="s">
        <v>510</v>
      </c>
      <c r="E15" s="83"/>
      <c r="F15" s="356"/>
      <c r="G15" s="356"/>
    </row>
    <row r="16" spans="1:7" ht="20.100000000000001" customHeight="1">
      <c r="A16" s="357"/>
      <c r="B16" s="357"/>
      <c r="C16" s="357"/>
      <c r="D16" s="359" t="s">
        <v>511</v>
      </c>
      <c r="E16" s="359"/>
      <c r="F16" s="357"/>
      <c r="G16" s="357"/>
    </row>
    <row r="17" spans="1:7" ht="34.5" customHeight="1">
      <c r="A17" s="358"/>
      <c r="B17" s="358"/>
      <c r="C17" s="358"/>
      <c r="D17" s="360"/>
      <c r="E17" s="361"/>
      <c r="F17" s="358"/>
      <c r="G17" s="358"/>
    </row>
    <row r="18" spans="1:7" ht="20.100000000000001" customHeight="1">
      <c r="A18" s="356">
        <v>2</v>
      </c>
      <c r="B18" s="356"/>
      <c r="C18" s="356"/>
      <c r="D18" s="85" t="s">
        <v>234</v>
      </c>
      <c r="E18" s="83"/>
      <c r="F18" s="356"/>
      <c r="G18" s="356"/>
    </row>
    <row r="19" spans="1:7" ht="20.100000000000001" customHeight="1">
      <c r="A19" s="357"/>
      <c r="B19" s="357"/>
      <c r="C19" s="357"/>
      <c r="D19" s="359" t="s">
        <v>235</v>
      </c>
      <c r="E19" s="359"/>
      <c r="F19" s="357"/>
      <c r="G19" s="357"/>
    </row>
    <row r="20" spans="1:7" ht="35.1" customHeight="1">
      <c r="A20" s="358"/>
      <c r="B20" s="358"/>
      <c r="C20" s="358"/>
      <c r="D20" s="360"/>
      <c r="E20" s="361"/>
      <c r="F20" s="358"/>
      <c r="G20" s="358"/>
    </row>
    <row r="21" spans="1:7" ht="20.100000000000001" customHeight="1">
      <c r="A21" s="356">
        <v>3</v>
      </c>
      <c r="B21" s="356"/>
      <c r="C21" s="356"/>
      <c r="D21" s="85" t="s">
        <v>234</v>
      </c>
      <c r="E21" s="83"/>
      <c r="F21" s="356"/>
      <c r="G21" s="356"/>
    </row>
    <row r="22" spans="1:7" ht="20.100000000000001" customHeight="1">
      <c r="A22" s="357"/>
      <c r="B22" s="357"/>
      <c r="C22" s="357"/>
      <c r="D22" s="359" t="s">
        <v>235</v>
      </c>
      <c r="E22" s="359"/>
      <c r="F22" s="357"/>
      <c r="G22" s="357"/>
    </row>
    <row r="23" spans="1:7" ht="35.1" customHeight="1">
      <c r="A23" s="358"/>
      <c r="B23" s="358"/>
      <c r="C23" s="358"/>
      <c r="D23" s="360"/>
      <c r="E23" s="361"/>
      <c r="F23" s="358"/>
      <c r="G23" s="358"/>
    </row>
    <row r="24" spans="1:7" ht="20.100000000000001" customHeight="1">
      <c r="A24" s="356">
        <v>4</v>
      </c>
      <c r="B24" s="356"/>
      <c r="C24" s="356"/>
      <c r="D24" s="85" t="s">
        <v>234</v>
      </c>
      <c r="E24" s="83"/>
      <c r="F24" s="356"/>
      <c r="G24" s="356"/>
    </row>
    <row r="25" spans="1:7" ht="20.100000000000001" customHeight="1">
      <c r="A25" s="357"/>
      <c r="B25" s="357"/>
      <c r="C25" s="357"/>
      <c r="D25" s="359" t="s">
        <v>235</v>
      </c>
      <c r="E25" s="359"/>
      <c r="F25" s="357"/>
      <c r="G25" s="357"/>
    </row>
    <row r="26" spans="1:7" ht="35.1" customHeight="1">
      <c r="A26" s="358"/>
      <c r="B26" s="358"/>
      <c r="C26" s="358"/>
      <c r="D26" s="360"/>
      <c r="E26" s="361"/>
      <c r="F26" s="358"/>
      <c r="G26" s="358"/>
    </row>
    <row r="27" spans="1:7" ht="20.100000000000001" customHeight="1">
      <c r="A27" s="356">
        <v>5</v>
      </c>
      <c r="B27" s="356"/>
      <c r="C27" s="356"/>
      <c r="D27" s="85" t="s">
        <v>234</v>
      </c>
      <c r="E27" s="83"/>
      <c r="F27" s="356"/>
      <c r="G27" s="356"/>
    </row>
    <row r="28" spans="1:7" ht="20.100000000000001" customHeight="1">
      <c r="A28" s="357"/>
      <c r="B28" s="357"/>
      <c r="C28" s="357"/>
      <c r="D28" s="359" t="s">
        <v>235</v>
      </c>
      <c r="E28" s="359"/>
      <c r="F28" s="357"/>
      <c r="G28" s="357"/>
    </row>
    <row r="29" spans="1:7" ht="35.1" customHeight="1">
      <c r="A29" s="358"/>
      <c r="B29" s="358"/>
      <c r="C29" s="358"/>
      <c r="D29" s="360"/>
      <c r="E29" s="361"/>
      <c r="F29" s="358"/>
      <c r="G29" s="358"/>
    </row>
    <row r="30" spans="1:7" ht="20.100000000000001" customHeight="1">
      <c r="A30" s="356">
        <v>6</v>
      </c>
      <c r="B30" s="356"/>
      <c r="C30" s="356"/>
      <c r="D30" s="85" t="s">
        <v>234</v>
      </c>
      <c r="E30" s="83"/>
      <c r="F30" s="356"/>
      <c r="G30" s="356"/>
    </row>
    <row r="31" spans="1:7" ht="20.100000000000001" customHeight="1">
      <c r="A31" s="357"/>
      <c r="B31" s="357"/>
      <c r="C31" s="357"/>
      <c r="D31" s="359" t="s">
        <v>235</v>
      </c>
      <c r="E31" s="359"/>
      <c r="F31" s="357"/>
      <c r="G31" s="357"/>
    </row>
    <row r="32" spans="1:7" ht="35.1" customHeight="1">
      <c r="A32" s="358"/>
      <c r="B32" s="358"/>
      <c r="C32" s="358"/>
      <c r="D32" s="360"/>
      <c r="E32" s="361"/>
      <c r="F32" s="358"/>
      <c r="G32" s="358"/>
    </row>
    <row r="33" spans="1:7" ht="20.100000000000001" customHeight="1">
      <c r="A33" s="356">
        <v>7</v>
      </c>
      <c r="B33" s="356"/>
      <c r="C33" s="356"/>
      <c r="D33" s="85" t="s">
        <v>234</v>
      </c>
      <c r="E33" s="83"/>
      <c r="F33" s="356"/>
      <c r="G33" s="356"/>
    </row>
    <row r="34" spans="1:7" ht="20.100000000000001" customHeight="1">
      <c r="A34" s="357"/>
      <c r="B34" s="357"/>
      <c r="C34" s="357"/>
      <c r="D34" s="359" t="s">
        <v>235</v>
      </c>
      <c r="E34" s="359"/>
      <c r="F34" s="357"/>
      <c r="G34" s="357"/>
    </row>
    <row r="35" spans="1:7" ht="35.1" customHeight="1">
      <c r="A35" s="358"/>
      <c r="B35" s="358"/>
      <c r="C35" s="358"/>
      <c r="D35" s="360"/>
      <c r="E35" s="361"/>
      <c r="F35" s="358"/>
      <c r="G35" s="358"/>
    </row>
    <row r="36" spans="1:7" ht="20.100000000000001" customHeight="1">
      <c r="A36" s="356">
        <v>8</v>
      </c>
      <c r="B36" s="356"/>
      <c r="C36" s="356"/>
      <c r="D36" s="85" t="s">
        <v>234</v>
      </c>
      <c r="E36" s="83"/>
      <c r="F36" s="356"/>
      <c r="G36" s="356"/>
    </row>
    <row r="37" spans="1:7" ht="20.100000000000001" customHeight="1">
      <c r="A37" s="357"/>
      <c r="B37" s="357"/>
      <c r="C37" s="357"/>
      <c r="D37" s="359" t="s">
        <v>235</v>
      </c>
      <c r="E37" s="359"/>
      <c r="F37" s="357"/>
      <c r="G37" s="357"/>
    </row>
    <row r="38" spans="1:7" ht="35.1" customHeight="1">
      <c r="A38" s="358"/>
      <c r="B38" s="358"/>
      <c r="C38" s="358"/>
      <c r="D38" s="360"/>
      <c r="E38" s="361"/>
      <c r="F38" s="358"/>
      <c r="G38" s="358"/>
    </row>
    <row r="39" spans="1:7" ht="20.100000000000001" customHeight="1">
      <c r="A39" s="356">
        <v>9</v>
      </c>
      <c r="B39" s="356"/>
      <c r="C39" s="356"/>
      <c r="D39" s="85" t="s">
        <v>234</v>
      </c>
      <c r="E39" s="83"/>
      <c r="F39" s="356"/>
      <c r="G39" s="356"/>
    </row>
    <row r="40" spans="1:7" ht="20.100000000000001" customHeight="1">
      <c r="A40" s="357"/>
      <c r="B40" s="357"/>
      <c r="C40" s="357"/>
      <c r="D40" s="359" t="s">
        <v>235</v>
      </c>
      <c r="E40" s="359"/>
      <c r="F40" s="357"/>
      <c r="G40" s="357"/>
    </row>
    <row r="41" spans="1:7" ht="35.1" customHeight="1">
      <c r="A41" s="358"/>
      <c r="B41" s="358"/>
      <c r="C41" s="358"/>
      <c r="D41" s="360"/>
      <c r="E41" s="361"/>
      <c r="F41" s="358"/>
      <c r="G41" s="358"/>
    </row>
    <row r="42" spans="1:7" ht="20.100000000000001" customHeight="1">
      <c r="A42" s="356">
        <v>10</v>
      </c>
      <c r="B42" s="356"/>
      <c r="C42" s="356"/>
      <c r="D42" s="85" t="s">
        <v>234</v>
      </c>
      <c r="E42" s="83"/>
      <c r="F42" s="356"/>
      <c r="G42" s="356"/>
    </row>
    <row r="43" spans="1:7" ht="20.100000000000001" customHeight="1">
      <c r="A43" s="357"/>
      <c r="B43" s="357"/>
      <c r="C43" s="357"/>
      <c r="D43" s="359" t="s">
        <v>235</v>
      </c>
      <c r="E43" s="359"/>
      <c r="F43" s="357"/>
      <c r="G43" s="357"/>
    </row>
    <row r="44" spans="1:7" ht="35.1" customHeight="1">
      <c r="A44" s="358"/>
      <c r="B44" s="358"/>
      <c r="C44" s="358"/>
      <c r="D44" s="360"/>
      <c r="E44" s="361"/>
      <c r="F44" s="358"/>
      <c r="G44" s="358"/>
    </row>
    <row r="45" spans="1:7" ht="20.100000000000001" customHeight="1">
      <c r="A45" s="356">
        <v>11</v>
      </c>
      <c r="B45" s="356"/>
      <c r="C45" s="356"/>
      <c r="D45" s="85" t="s">
        <v>234</v>
      </c>
      <c r="E45" s="83"/>
      <c r="F45" s="356"/>
      <c r="G45" s="356"/>
    </row>
    <row r="46" spans="1:7" ht="20.100000000000001" customHeight="1">
      <c r="A46" s="357"/>
      <c r="B46" s="357"/>
      <c r="C46" s="357"/>
      <c r="D46" s="359" t="s">
        <v>235</v>
      </c>
      <c r="E46" s="359"/>
      <c r="F46" s="357"/>
      <c r="G46" s="357"/>
    </row>
    <row r="47" spans="1:7" ht="35.1" customHeight="1">
      <c r="A47" s="358"/>
      <c r="B47" s="358"/>
      <c r="C47" s="358"/>
      <c r="D47" s="360"/>
      <c r="E47" s="361"/>
      <c r="F47" s="358"/>
      <c r="G47" s="358"/>
    </row>
    <row r="48" spans="1:7" ht="20.100000000000001" customHeight="1">
      <c r="A48" s="356">
        <v>12</v>
      </c>
      <c r="B48" s="356"/>
      <c r="C48" s="356"/>
      <c r="D48" s="85" t="s">
        <v>234</v>
      </c>
      <c r="E48" s="83"/>
      <c r="F48" s="356"/>
      <c r="G48" s="356"/>
    </row>
    <row r="49" spans="1:7" ht="20.100000000000001" customHeight="1">
      <c r="A49" s="357"/>
      <c r="B49" s="357"/>
      <c r="C49" s="357"/>
      <c r="D49" s="359" t="s">
        <v>235</v>
      </c>
      <c r="E49" s="359"/>
      <c r="F49" s="357"/>
      <c r="G49" s="357"/>
    </row>
    <row r="50" spans="1:7" ht="35.1" customHeight="1">
      <c r="A50" s="358"/>
      <c r="B50" s="358"/>
      <c r="C50" s="358"/>
      <c r="D50" s="360"/>
      <c r="E50" s="361"/>
      <c r="F50" s="358"/>
      <c r="G50" s="358"/>
    </row>
    <row r="52" spans="1:7">
      <c r="A52" s="50" t="s">
        <v>236</v>
      </c>
    </row>
    <row r="53" spans="1:7">
      <c r="A53" s="51" t="s">
        <v>261</v>
      </c>
    </row>
    <row r="54" spans="1:7">
      <c r="A54" s="51" t="s">
        <v>262</v>
      </c>
    </row>
  </sheetData>
  <sheetProtection formatRows="0" insertRows="0" deleteRows="0"/>
  <mergeCells count="104">
    <mergeCell ref="F3:F5"/>
    <mergeCell ref="F6:F8"/>
    <mergeCell ref="F9:F11"/>
    <mergeCell ref="B11:C11"/>
    <mergeCell ref="F18:F20"/>
    <mergeCell ref="B18:B20"/>
    <mergeCell ref="C18:C20"/>
    <mergeCell ref="B2:C2"/>
    <mergeCell ref="B4:C4"/>
    <mergeCell ref="B7:C7"/>
    <mergeCell ref="B8:C8"/>
    <mergeCell ref="D25:E25"/>
    <mergeCell ref="D26:E26"/>
    <mergeCell ref="D16:E16"/>
    <mergeCell ref="D3:D5"/>
    <mergeCell ref="E3:E5"/>
    <mergeCell ref="A3:A5"/>
    <mergeCell ref="B5:C5"/>
    <mergeCell ref="A15:A17"/>
    <mergeCell ref="B15:B17"/>
    <mergeCell ref="D14:E14"/>
    <mergeCell ref="A6:A8"/>
    <mergeCell ref="D6:D8"/>
    <mergeCell ref="E6:E8"/>
    <mergeCell ref="A9:A11"/>
    <mergeCell ref="D9:D11"/>
    <mergeCell ref="E9:E11"/>
    <mergeCell ref="B10:C10"/>
    <mergeCell ref="G15:G17"/>
    <mergeCell ref="D17:E17"/>
    <mergeCell ref="C15:C17"/>
    <mergeCell ref="F15:F17"/>
    <mergeCell ref="A30:A32"/>
    <mergeCell ref="B30:B32"/>
    <mergeCell ref="C30:C32"/>
    <mergeCell ref="F30:F32"/>
    <mergeCell ref="G18:G20"/>
    <mergeCell ref="D19:E19"/>
    <mergeCell ref="D20:E20"/>
    <mergeCell ref="A24:A26"/>
    <mergeCell ref="B24:B26"/>
    <mergeCell ref="C24:C26"/>
    <mergeCell ref="F24:F26"/>
    <mergeCell ref="C21:C23"/>
    <mergeCell ref="F21:F23"/>
    <mergeCell ref="G21:G23"/>
    <mergeCell ref="G24:G26"/>
    <mergeCell ref="D22:E22"/>
    <mergeCell ref="D23:E23"/>
    <mergeCell ref="A21:A23"/>
    <mergeCell ref="B21:B23"/>
    <mergeCell ref="A18:A20"/>
    <mergeCell ref="A27:A29"/>
    <mergeCell ref="B27:B29"/>
    <mergeCell ref="C27:C29"/>
    <mergeCell ref="F27:F29"/>
    <mergeCell ref="G27:G29"/>
    <mergeCell ref="D28:E28"/>
    <mergeCell ref="G30:G32"/>
    <mergeCell ref="D32:E32"/>
    <mergeCell ref="D29:E29"/>
    <mergeCell ref="D31:E31"/>
    <mergeCell ref="A36:A38"/>
    <mergeCell ref="B36:B38"/>
    <mergeCell ref="C36:C38"/>
    <mergeCell ref="F36:F38"/>
    <mergeCell ref="G36:G38"/>
    <mergeCell ref="D38:E38"/>
    <mergeCell ref="D34:E34"/>
    <mergeCell ref="D35:E35"/>
    <mergeCell ref="D37:E37"/>
    <mergeCell ref="A33:A35"/>
    <mergeCell ref="B33:B35"/>
    <mergeCell ref="C33:C35"/>
    <mergeCell ref="F33:F35"/>
    <mergeCell ref="G33:G35"/>
    <mergeCell ref="A39:A41"/>
    <mergeCell ref="B39:B41"/>
    <mergeCell ref="C39:C41"/>
    <mergeCell ref="F39:F41"/>
    <mergeCell ref="G39:G41"/>
    <mergeCell ref="D40:E40"/>
    <mergeCell ref="D41:E41"/>
    <mergeCell ref="A42:A44"/>
    <mergeCell ref="B42:B44"/>
    <mergeCell ref="C42:C44"/>
    <mergeCell ref="F42:F44"/>
    <mergeCell ref="G42:G44"/>
    <mergeCell ref="D43:E43"/>
    <mergeCell ref="D44:E44"/>
    <mergeCell ref="A45:A47"/>
    <mergeCell ref="B45:B47"/>
    <mergeCell ref="C45:C47"/>
    <mergeCell ref="F45:F47"/>
    <mergeCell ref="G45:G47"/>
    <mergeCell ref="D46:E46"/>
    <mergeCell ref="D47:E47"/>
    <mergeCell ref="A48:A50"/>
    <mergeCell ref="B48:B50"/>
    <mergeCell ref="C48:C50"/>
    <mergeCell ref="F48:F50"/>
    <mergeCell ref="G48:G50"/>
    <mergeCell ref="D49:E49"/>
    <mergeCell ref="D50:E50"/>
  </mergeCells>
  <phoneticPr fontId="3" type="noConversion"/>
  <conditionalFormatting sqref="A3:F11">
    <cfRule type="containsBlanks" dxfId="122" priority="2">
      <formula>LEN(TRIM(A3))=0</formula>
    </cfRule>
  </conditionalFormatting>
  <conditionalFormatting sqref="A15:G50">
    <cfRule type="containsBlanks" dxfId="121" priority="1">
      <formula>LEN(TRIM(A15))=0</formula>
    </cfRule>
  </conditionalFormatting>
  <pageMargins left="0.70866141732283472" right="0.70866141732283472" top="0.74803149606299213" bottom="0.74803149606299213" header="0.31496062992125984" footer="0.31496062992125984"/>
  <pageSetup paperSize="9" scale="81" fitToHeight="0" orientation="portrait" horizontalDpi="1200" verticalDpi="1200" r:id="rId1"/>
  <headerFooter>
    <oddHeader>&amp;C&amp;"標楷體,粗體"&amp;14繼續教育及督導辦理情形</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18"/>
  <sheetViews>
    <sheetView zoomScale="85" zoomScaleNormal="85" workbookViewId="0">
      <pane xSplit="2" ySplit="1" topLeftCell="F87" activePane="bottomRight" state="frozen"/>
      <selection pane="topRight" activeCell="C1" sqref="C1"/>
      <selection pane="bottomLeft" activeCell="A2" sqref="A2"/>
      <selection pane="bottomRight" activeCell="L109" sqref="L109"/>
    </sheetView>
  </sheetViews>
  <sheetFormatPr defaultRowHeight="16.5"/>
  <cols>
    <col min="1" max="1" width="7.75" style="256" customWidth="1"/>
    <col min="2" max="2" width="31.5" style="252" customWidth="1"/>
    <col min="3" max="3" width="35.125" style="252" customWidth="1"/>
    <col min="4" max="4" width="7.625" style="257" customWidth="1"/>
    <col min="5" max="5" width="23.125" style="258" customWidth="1"/>
    <col min="6" max="7" width="12" style="252" customWidth="1"/>
    <col min="8" max="9" width="13.75" style="252" customWidth="1"/>
    <col min="10" max="10" width="34" style="252" customWidth="1"/>
    <col min="11" max="12" width="12.625" style="259" customWidth="1"/>
    <col min="13" max="13" width="34.75" style="252" customWidth="1"/>
    <col min="14" max="16384" width="9" style="252"/>
  </cols>
  <sheetData>
    <row r="1" spans="1:13" s="251" customFormat="1" ht="42.75" customHeight="1" thickBot="1">
      <c r="A1" s="186" t="s">
        <v>307</v>
      </c>
      <c r="B1" s="171" t="s">
        <v>461</v>
      </c>
      <c r="C1" s="171" t="s">
        <v>462</v>
      </c>
      <c r="D1" s="171" t="s">
        <v>463</v>
      </c>
      <c r="E1" s="171" t="s">
        <v>464</v>
      </c>
      <c r="F1" s="187" t="s">
        <v>465</v>
      </c>
      <c r="G1" s="187" t="s">
        <v>466</v>
      </c>
      <c r="H1" s="187" t="s">
        <v>467</v>
      </c>
      <c r="I1" s="187" t="s">
        <v>468</v>
      </c>
      <c r="J1" s="187" t="s">
        <v>472</v>
      </c>
      <c r="K1" s="188" t="s">
        <v>469</v>
      </c>
      <c r="L1" s="188" t="s">
        <v>470</v>
      </c>
      <c r="M1" s="189" t="s">
        <v>471</v>
      </c>
    </row>
    <row r="2" spans="1:13" ht="42.75" customHeight="1">
      <c r="A2" s="364">
        <v>1</v>
      </c>
      <c r="B2" s="369" t="s">
        <v>282</v>
      </c>
      <c r="C2" s="13" t="s">
        <v>102</v>
      </c>
      <c r="D2" s="14" t="s">
        <v>103</v>
      </c>
      <c r="E2" s="15">
        <v>4</v>
      </c>
      <c r="F2" s="190">
        <f>SUM(K2:K5)/($E$2)</f>
        <v>0</v>
      </c>
      <c r="G2" s="190">
        <f>SUM(L2:L5)/($E$2)</f>
        <v>0</v>
      </c>
      <c r="H2" s="131" t="str">
        <f>IF(F2&gt;=1,"符合","不符合")</f>
        <v>不符合</v>
      </c>
      <c r="I2" s="131" t="str">
        <f>IF(G2&gt;=1,"符合","不符合")</f>
        <v>不符合</v>
      </c>
      <c r="J2" s="191" t="s">
        <v>104</v>
      </c>
      <c r="K2" s="192"/>
      <c r="L2" s="192"/>
      <c r="M2" s="379" t="s">
        <v>105</v>
      </c>
    </row>
    <row r="3" spans="1:13" ht="42.75" customHeight="1">
      <c r="A3" s="365"/>
      <c r="B3" s="304"/>
      <c r="C3" s="7" t="s">
        <v>106</v>
      </c>
      <c r="D3" s="9" t="s">
        <v>103</v>
      </c>
      <c r="E3" s="10">
        <v>2</v>
      </c>
      <c r="F3" s="11">
        <f>SUM(K6)/($E$3)</f>
        <v>0</v>
      </c>
      <c r="G3" s="11">
        <f>SUM(L6)/($E$3)</f>
        <v>0</v>
      </c>
      <c r="H3" s="8" t="str">
        <f>IF(F3&gt;=1,"符合","不符合")</f>
        <v>不符合</v>
      </c>
      <c r="I3" s="8" t="str">
        <f>IF(G3&gt;=1,"符合","不符合")</f>
        <v>不符合</v>
      </c>
      <c r="J3" s="175" t="s">
        <v>107</v>
      </c>
      <c r="K3" s="176"/>
      <c r="L3" s="176"/>
      <c r="M3" s="380"/>
    </row>
    <row r="4" spans="1:13" ht="42.75" customHeight="1">
      <c r="A4" s="365"/>
      <c r="B4" s="304"/>
      <c r="C4" s="266"/>
      <c r="D4" s="9"/>
      <c r="E4" s="10"/>
      <c r="F4" s="177"/>
      <c r="G4" s="177"/>
      <c r="H4" s="177"/>
      <c r="I4" s="177"/>
      <c r="J4" s="175" t="s">
        <v>109</v>
      </c>
      <c r="K4" s="176"/>
      <c r="L4" s="176"/>
      <c r="M4" s="380"/>
    </row>
    <row r="5" spans="1:13" ht="42.75" customHeight="1">
      <c r="A5" s="365"/>
      <c r="B5" s="304"/>
      <c r="C5" s="266"/>
      <c r="D5" s="9"/>
      <c r="E5" s="10"/>
      <c r="F5" s="177"/>
      <c r="G5" s="177"/>
      <c r="H5" s="177"/>
      <c r="I5" s="177"/>
      <c r="J5" s="175" t="s">
        <v>110</v>
      </c>
      <c r="K5" s="176"/>
      <c r="L5" s="176"/>
      <c r="M5" s="380"/>
    </row>
    <row r="6" spans="1:13" ht="42.75" customHeight="1" thickBot="1">
      <c r="A6" s="366"/>
      <c r="B6" s="370"/>
      <c r="C6" s="127"/>
      <c r="D6" s="119"/>
      <c r="E6" s="174"/>
      <c r="F6" s="125"/>
      <c r="G6" s="125"/>
      <c r="H6" s="125"/>
      <c r="I6" s="125"/>
      <c r="J6" s="116" t="s">
        <v>283</v>
      </c>
      <c r="K6" s="12"/>
      <c r="L6" s="12"/>
      <c r="M6" s="381"/>
    </row>
    <row r="7" spans="1:13" ht="62.25" customHeight="1">
      <c r="A7" s="364">
        <v>2</v>
      </c>
      <c r="B7" s="369" t="s">
        <v>270</v>
      </c>
      <c r="C7" s="13" t="s">
        <v>308</v>
      </c>
      <c r="D7" s="14" t="s">
        <v>271</v>
      </c>
      <c r="E7" s="15">
        <v>4</v>
      </c>
      <c r="F7" s="30" t="s">
        <v>108</v>
      </c>
      <c r="G7" s="30" t="s">
        <v>108</v>
      </c>
      <c r="H7" s="131" t="str">
        <f>IF(AND(K7&gt;=1,K8&gt;=1,K9&gt;1,K10&gt;=1),"符合","不符合")</f>
        <v>不符合</v>
      </c>
      <c r="I7" s="131" t="str">
        <f>IF(AND(L7&gt;=1,L8&gt;=1,L9&gt;1,L10&gt;=1),"符合","不符合")</f>
        <v>不符合</v>
      </c>
      <c r="J7" s="21" t="s">
        <v>272</v>
      </c>
      <c r="K7" s="192"/>
      <c r="L7" s="192"/>
      <c r="M7" s="379" t="s">
        <v>335</v>
      </c>
    </row>
    <row r="8" spans="1:13" ht="42.75" customHeight="1">
      <c r="A8" s="365"/>
      <c r="B8" s="304"/>
      <c r="C8" s="26"/>
      <c r="D8" s="9"/>
      <c r="E8" s="10"/>
      <c r="F8" s="26"/>
      <c r="G8" s="26"/>
      <c r="H8" s="26"/>
      <c r="I8" s="26"/>
      <c r="J8" s="18" t="s">
        <v>273</v>
      </c>
      <c r="K8" s="176"/>
      <c r="L8" s="176"/>
      <c r="M8" s="380"/>
    </row>
    <row r="9" spans="1:13" ht="42.75" customHeight="1">
      <c r="A9" s="365"/>
      <c r="B9" s="304"/>
      <c r="C9" s="26"/>
      <c r="D9" s="9"/>
      <c r="E9" s="10"/>
      <c r="F9" s="26"/>
      <c r="G9" s="26"/>
      <c r="H9" s="26"/>
      <c r="I9" s="26"/>
      <c r="J9" s="18" t="s">
        <v>274</v>
      </c>
      <c r="K9" s="176"/>
      <c r="L9" s="176"/>
      <c r="M9" s="380"/>
    </row>
    <row r="10" spans="1:13" ht="42.75" customHeight="1" thickBot="1">
      <c r="A10" s="366"/>
      <c r="B10" s="370"/>
      <c r="C10" s="123"/>
      <c r="D10" s="119"/>
      <c r="E10" s="174"/>
      <c r="F10" s="123"/>
      <c r="G10" s="123"/>
      <c r="H10" s="123"/>
      <c r="I10" s="123"/>
      <c r="J10" s="88" t="s">
        <v>275</v>
      </c>
      <c r="K10" s="12"/>
      <c r="L10" s="12"/>
      <c r="M10" s="381"/>
    </row>
    <row r="11" spans="1:13" ht="42.75" customHeight="1">
      <c r="A11" s="364">
        <v>3</v>
      </c>
      <c r="B11" s="369" t="s">
        <v>276</v>
      </c>
      <c r="C11" s="35" t="s">
        <v>277</v>
      </c>
      <c r="D11" s="14"/>
      <c r="E11" s="15"/>
      <c r="F11" s="30" t="s">
        <v>108</v>
      </c>
      <c r="G11" s="30" t="s">
        <v>108</v>
      </c>
      <c r="H11" s="193" t="e">
        <f>IF(K13&gt;=K12,"符合","不符合")</f>
        <v>#N/A</v>
      </c>
      <c r="I11" s="193" t="e">
        <f>IF(L13&gt;=L12,"符合","不符合")</f>
        <v>#N/A</v>
      </c>
      <c r="J11" s="35" t="s">
        <v>128</v>
      </c>
      <c r="K11" s="89" t="str">
        <f>基本資料!B1</f>
        <v>請選擇</v>
      </c>
      <c r="L11" s="89" t="str">
        <f>基本資料!B1</f>
        <v>請選擇</v>
      </c>
      <c r="M11" s="382"/>
    </row>
    <row r="12" spans="1:13" ht="42.75" customHeight="1">
      <c r="A12" s="365"/>
      <c r="B12" s="304"/>
      <c r="C12" s="7" t="s">
        <v>309</v>
      </c>
      <c r="D12" s="9" t="s">
        <v>279</v>
      </c>
      <c r="E12" s="271" t="s">
        <v>390</v>
      </c>
      <c r="F12" s="26"/>
      <c r="G12" s="26"/>
      <c r="H12" s="26"/>
      <c r="I12" s="26"/>
      <c r="J12" s="26" t="s">
        <v>284</v>
      </c>
      <c r="K12" s="153" t="e">
        <f>VLOOKUP(K11,'工作表1(會隱藏)'!A2:L23,12,FALSE)</f>
        <v>#N/A</v>
      </c>
      <c r="L12" s="154" t="e">
        <f>VLOOKUP(L11,'工作表1(會隱藏)'!A2:M23,13,FALSE)</f>
        <v>#N/A</v>
      </c>
      <c r="M12" s="383"/>
    </row>
    <row r="13" spans="1:13" ht="42.75" customHeight="1" thickBot="1">
      <c r="A13" s="366"/>
      <c r="B13" s="370"/>
      <c r="C13" s="152" t="s">
        <v>310</v>
      </c>
      <c r="D13" s="119" t="s">
        <v>279</v>
      </c>
      <c r="E13" s="269" t="s">
        <v>391</v>
      </c>
      <c r="F13" s="123"/>
      <c r="G13" s="123"/>
      <c r="H13" s="123"/>
      <c r="I13" s="123"/>
      <c r="J13" s="123" t="s">
        <v>278</v>
      </c>
      <c r="K13" s="12"/>
      <c r="L13" s="12"/>
      <c r="M13" s="384"/>
    </row>
    <row r="14" spans="1:13" ht="42.75" customHeight="1">
      <c r="A14" s="364">
        <v>4</v>
      </c>
      <c r="B14" s="369" t="s">
        <v>285</v>
      </c>
      <c r="C14" s="87" t="s">
        <v>285</v>
      </c>
      <c r="D14" s="14" t="s">
        <v>111</v>
      </c>
      <c r="E14" s="15" t="s">
        <v>112</v>
      </c>
      <c r="F14" s="30" t="s">
        <v>108</v>
      </c>
      <c r="G14" s="30" t="s">
        <v>108</v>
      </c>
      <c r="H14" s="14" t="str">
        <f>IF(K15&lt;=K14,"符合","不符合")</f>
        <v>符合</v>
      </c>
      <c r="I14" s="14" t="str">
        <f>IF(L15&lt;=L14,"符合","不符合")</f>
        <v>符合</v>
      </c>
      <c r="J14" s="87" t="s">
        <v>113</v>
      </c>
      <c r="K14" s="194"/>
      <c r="L14" s="194"/>
      <c r="M14" s="379"/>
    </row>
    <row r="15" spans="1:13" ht="42.75" customHeight="1" thickBot="1">
      <c r="A15" s="366"/>
      <c r="B15" s="370"/>
      <c r="C15" s="123"/>
      <c r="D15" s="119"/>
      <c r="E15" s="174"/>
      <c r="F15" s="123"/>
      <c r="G15" s="123"/>
      <c r="H15" s="123"/>
      <c r="I15" s="123"/>
      <c r="J15" s="123" t="s">
        <v>114</v>
      </c>
      <c r="K15" s="195"/>
      <c r="L15" s="195"/>
      <c r="M15" s="381"/>
    </row>
    <row r="16" spans="1:13" ht="42.75" customHeight="1">
      <c r="A16" s="364">
        <v>5</v>
      </c>
      <c r="B16" s="369" t="s">
        <v>286</v>
      </c>
      <c r="C16" s="87" t="s">
        <v>287</v>
      </c>
      <c r="D16" s="14" t="s">
        <v>111</v>
      </c>
      <c r="E16" s="196" t="s">
        <v>263</v>
      </c>
      <c r="F16" s="273" t="e">
        <f>K17/K16</f>
        <v>#DIV/0!</v>
      </c>
      <c r="G16" s="273" t="e">
        <f>L17/L16</f>
        <v>#DIV/0!</v>
      </c>
      <c r="H16" s="274" t="e">
        <f>IF(F16&gt;=0.9,"符合","不符合")</f>
        <v>#DIV/0!</v>
      </c>
      <c r="I16" s="274" t="e">
        <f>IF(G16&gt;=0.95,"符合","不符合")</f>
        <v>#DIV/0!</v>
      </c>
      <c r="J16" s="35" t="s">
        <v>125</v>
      </c>
      <c r="K16" s="197"/>
      <c r="L16" s="197"/>
      <c r="M16" s="385"/>
    </row>
    <row r="17" spans="1:13" ht="42.75" customHeight="1">
      <c r="A17" s="365"/>
      <c r="B17" s="304"/>
      <c r="C17" s="266" t="s">
        <v>288</v>
      </c>
      <c r="D17" s="9" t="s">
        <v>111</v>
      </c>
      <c r="E17" s="113" t="s">
        <v>263</v>
      </c>
      <c r="F17" s="275" t="e">
        <f>K19/K18</f>
        <v>#DIV/0!</v>
      </c>
      <c r="G17" s="275" t="e">
        <f>L19/L18</f>
        <v>#DIV/0!</v>
      </c>
      <c r="H17" s="276" t="e">
        <f>IF(F17&gt;=0.9,"符合","不符合")</f>
        <v>#DIV/0!</v>
      </c>
      <c r="I17" s="276" t="e">
        <f>IF(G17&gt;=0.95,"符合","不符合")</f>
        <v>#DIV/0!</v>
      </c>
      <c r="J17" s="26" t="s">
        <v>289</v>
      </c>
      <c r="K17" s="114"/>
      <c r="L17" s="114"/>
      <c r="M17" s="386"/>
    </row>
    <row r="18" spans="1:13" ht="42.75" customHeight="1">
      <c r="A18" s="365"/>
      <c r="B18" s="304"/>
      <c r="C18" s="26"/>
      <c r="D18" s="9"/>
      <c r="E18" s="32"/>
      <c r="F18" s="26"/>
      <c r="G18" s="26"/>
      <c r="H18" s="26"/>
      <c r="I18" s="26"/>
      <c r="J18" s="26" t="s">
        <v>116</v>
      </c>
      <c r="K18" s="114"/>
      <c r="L18" s="114"/>
      <c r="M18" s="386"/>
    </row>
    <row r="19" spans="1:13" ht="42.75" customHeight="1" thickBot="1">
      <c r="A19" s="366"/>
      <c r="B19" s="370"/>
      <c r="C19" s="123"/>
      <c r="D19" s="119"/>
      <c r="E19" s="169"/>
      <c r="F19" s="123"/>
      <c r="G19" s="123"/>
      <c r="H19" s="123"/>
      <c r="I19" s="123"/>
      <c r="J19" s="123" t="s">
        <v>124</v>
      </c>
      <c r="K19" s="184"/>
      <c r="L19" s="184"/>
      <c r="M19" s="387"/>
    </row>
    <row r="20" spans="1:13" ht="82.5" customHeight="1">
      <c r="A20" s="388">
        <v>6</v>
      </c>
      <c r="B20" s="391" t="s">
        <v>475</v>
      </c>
      <c r="C20" s="13" t="s">
        <v>311</v>
      </c>
      <c r="D20" s="14" t="s">
        <v>476</v>
      </c>
      <c r="E20" s="15">
        <v>12</v>
      </c>
      <c r="F20" s="30" t="s">
        <v>129</v>
      </c>
      <c r="G20" s="30" t="s">
        <v>129</v>
      </c>
      <c r="H20" s="14" t="str">
        <f>IF(K20&gt;=E20,"符合","不符合")</f>
        <v>不符合</v>
      </c>
      <c r="I20" s="14" t="str">
        <f>IF(L20&gt;=E20,"符合","不符合")</f>
        <v>不符合</v>
      </c>
      <c r="J20" s="87" t="s">
        <v>281</v>
      </c>
      <c r="K20" s="197"/>
      <c r="L20" s="197"/>
      <c r="M20" s="371" t="s">
        <v>319</v>
      </c>
    </row>
    <row r="21" spans="1:13" ht="42.75" customHeight="1">
      <c r="A21" s="389"/>
      <c r="B21" s="392"/>
      <c r="C21" s="7" t="s">
        <v>137</v>
      </c>
      <c r="D21" s="9" t="s">
        <v>290</v>
      </c>
      <c r="E21" s="25" t="s">
        <v>129</v>
      </c>
      <c r="F21" s="31" t="s">
        <v>129</v>
      </c>
      <c r="G21" s="31" t="s">
        <v>129</v>
      </c>
      <c r="H21" s="31" t="s">
        <v>108</v>
      </c>
      <c r="I21" s="31" t="s">
        <v>108</v>
      </c>
      <c r="J21" s="266" t="s">
        <v>291</v>
      </c>
      <c r="K21" s="159"/>
      <c r="L21" s="114"/>
      <c r="M21" s="375"/>
    </row>
    <row r="22" spans="1:13" ht="42.75" customHeight="1">
      <c r="A22" s="389"/>
      <c r="B22" s="392"/>
      <c r="C22" s="266" t="s">
        <v>292</v>
      </c>
      <c r="D22" s="9" t="s">
        <v>290</v>
      </c>
      <c r="E22" s="25" t="s">
        <v>129</v>
      </c>
      <c r="F22" s="31" t="s">
        <v>129</v>
      </c>
      <c r="G22" s="31" t="s">
        <v>129</v>
      </c>
      <c r="H22" s="31" t="s">
        <v>108</v>
      </c>
      <c r="I22" s="31" t="s">
        <v>108</v>
      </c>
      <c r="J22" s="178" t="s">
        <v>266</v>
      </c>
      <c r="K22" s="159"/>
      <c r="L22" s="114"/>
      <c r="M22" s="375"/>
    </row>
    <row r="23" spans="1:13" ht="50.25" customHeight="1">
      <c r="A23" s="389"/>
      <c r="B23" s="392"/>
      <c r="C23" s="7" t="s">
        <v>420</v>
      </c>
      <c r="D23" s="9" t="s">
        <v>290</v>
      </c>
      <c r="E23" s="25" t="s">
        <v>129</v>
      </c>
      <c r="F23" s="31" t="s">
        <v>129</v>
      </c>
      <c r="G23" s="31" t="s">
        <v>129</v>
      </c>
      <c r="H23" s="31" t="s">
        <v>108</v>
      </c>
      <c r="I23" s="31" t="s">
        <v>108</v>
      </c>
      <c r="J23" s="266" t="s">
        <v>267</v>
      </c>
      <c r="K23" s="159"/>
      <c r="L23" s="179" t="s">
        <v>265</v>
      </c>
      <c r="M23" s="375"/>
    </row>
    <row r="24" spans="1:13" ht="69" customHeight="1">
      <c r="A24" s="389"/>
      <c r="B24" s="392"/>
      <c r="C24" s="7" t="s">
        <v>543</v>
      </c>
      <c r="D24" s="9" t="s">
        <v>290</v>
      </c>
      <c r="E24" s="25" t="s">
        <v>108</v>
      </c>
      <c r="F24" s="31" t="s">
        <v>108</v>
      </c>
      <c r="G24" s="31" t="s">
        <v>108</v>
      </c>
      <c r="H24" s="31" t="s">
        <v>108</v>
      </c>
      <c r="I24" s="31" t="s">
        <v>108</v>
      </c>
      <c r="J24" s="266" t="s">
        <v>545</v>
      </c>
      <c r="K24" s="179" t="s">
        <v>108</v>
      </c>
      <c r="L24" s="180"/>
      <c r="M24" s="375"/>
    </row>
    <row r="25" spans="1:13" ht="42.75" customHeight="1">
      <c r="A25" s="389"/>
      <c r="B25" s="392"/>
      <c r="C25" s="7" t="s">
        <v>164</v>
      </c>
      <c r="D25" s="9" t="s">
        <v>290</v>
      </c>
      <c r="E25" s="25" t="s">
        <v>129</v>
      </c>
      <c r="F25" s="31" t="s">
        <v>129</v>
      </c>
      <c r="G25" s="31" t="s">
        <v>129</v>
      </c>
      <c r="H25" s="31" t="s">
        <v>108</v>
      </c>
      <c r="I25" s="31" t="s">
        <v>108</v>
      </c>
      <c r="J25" s="266" t="s">
        <v>268</v>
      </c>
      <c r="K25" s="159"/>
      <c r="L25" s="114"/>
      <c r="M25" s="375"/>
    </row>
    <row r="26" spans="1:13" ht="42.75" customHeight="1">
      <c r="A26" s="389"/>
      <c r="B26" s="392"/>
      <c r="C26" s="266" t="s">
        <v>280</v>
      </c>
      <c r="D26" s="9" t="s">
        <v>111</v>
      </c>
      <c r="E26" s="25" t="s">
        <v>129</v>
      </c>
      <c r="F26" s="23" t="s">
        <v>129</v>
      </c>
      <c r="G26" s="23" t="s">
        <v>129</v>
      </c>
      <c r="H26" s="17" t="e">
        <f>IF(AND(K30&gt;=K27,K33&gt;=K27,K36&gt;=K27,K39&gt;=K27),"符合","不符合")</f>
        <v>#DIV/0!</v>
      </c>
      <c r="I26" s="277" t="e">
        <f>IF(AND(L30&gt;=L27,L33&gt;=L27,L36&gt;=L27,L39&gt;=L27),"符合","不符合")</f>
        <v>#DIV/0!</v>
      </c>
      <c r="J26" s="26" t="s">
        <v>128</v>
      </c>
      <c r="K26" s="91" t="str">
        <f>基本資料!B1</f>
        <v>請選擇</v>
      </c>
      <c r="L26" s="91" t="str">
        <f>基本資料!B1</f>
        <v>請選擇</v>
      </c>
      <c r="M26" s="375"/>
    </row>
    <row r="27" spans="1:13" ht="42.75" customHeight="1">
      <c r="A27" s="389"/>
      <c r="B27" s="392"/>
      <c r="C27" s="7" t="s">
        <v>269</v>
      </c>
      <c r="D27" s="9" t="s">
        <v>111</v>
      </c>
      <c r="E27" s="32">
        <v>0.15</v>
      </c>
      <c r="F27" s="26" t="s">
        <v>129</v>
      </c>
      <c r="G27" s="26" t="s">
        <v>129</v>
      </c>
      <c r="H27" s="26" t="s">
        <v>129</v>
      </c>
      <c r="I27" s="26" t="s">
        <v>129</v>
      </c>
      <c r="J27" s="26" t="s">
        <v>141</v>
      </c>
      <c r="K27" s="19" t="e">
        <f>VLOOKUP(K26,'工作表1(會隱藏)'!A2:N23,14,FALSE)</f>
        <v>#N/A</v>
      </c>
      <c r="L27" s="19" t="e">
        <f>VLOOKUP(L26,'工作表1(會隱藏)'!A2:O23,15,FALSE)</f>
        <v>#N/A</v>
      </c>
      <c r="M27" s="375"/>
    </row>
    <row r="28" spans="1:13" ht="79.5" customHeight="1">
      <c r="A28" s="389"/>
      <c r="B28" s="392"/>
      <c r="C28" s="7" t="s">
        <v>421</v>
      </c>
      <c r="D28" s="9" t="s">
        <v>111</v>
      </c>
      <c r="E28" s="32">
        <v>0.1</v>
      </c>
      <c r="F28" s="26" t="s">
        <v>108</v>
      </c>
      <c r="G28" s="26" t="s">
        <v>108</v>
      </c>
      <c r="H28" s="26" t="s">
        <v>108</v>
      </c>
      <c r="I28" s="26" t="s">
        <v>108</v>
      </c>
      <c r="J28" s="18" t="s">
        <v>142</v>
      </c>
      <c r="K28" s="159"/>
      <c r="L28" s="114"/>
      <c r="M28" s="375"/>
    </row>
    <row r="29" spans="1:13" ht="85.5" customHeight="1">
      <c r="A29" s="389"/>
      <c r="B29" s="392"/>
      <c r="C29" s="7" t="s">
        <v>422</v>
      </c>
      <c r="D29" s="9" t="s">
        <v>111</v>
      </c>
      <c r="E29" s="32">
        <v>0.1</v>
      </c>
      <c r="F29" s="26" t="s">
        <v>108</v>
      </c>
      <c r="G29" s="26" t="s">
        <v>108</v>
      </c>
      <c r="H29" s="26" t="s">
        <v>108</v>
      </c>
      <c r="I29" s="26" t="s">
        <v>108</v>
      </c>
      <c r="J29" s="18" t="s">
        <v>143</v>
      </c>
      <c r="K29" s="159"/>
      <c r="L29" s="114"/>
      <c r="M29" s="375"/>
    </row>
    <row r="30" spans="1:13" ht="77.25" customHeight="1">
      <c r="A30" s="389"/>
      <c r="B30" s="392"/>
      <c r="C30" s="7" t="s">
        <v>423</v>
      </c>
      <c r="D30" s="9" t="s">
        <v>111</v>
      </c>
      <c r="E30" s="32">
        <v>0.06</v>
      </c>
      <c r="F30" s="26" t="s">
        <v>108</v>
      </c>
      <c r="G30" s="26" t="s">
        <v>108</v>
      </c>
      <c r="H30" s="26" t="s">
        <v>108</v>
      </c>
      <c r="I30" s="26" t="s">
        <v>108</v>
      </c>
      <c r="J30" s="18" t="s">
        <v>144</v>
      </c>
      <c r="K30" s="115" t="e">
        <f>K29/K28</f>
        <v>#DIV/0!</v>
      </c>
      <c r="L30" s="115" t="e">
        <f>L29/L28</f>
        <v>#DIV/0!</v>
      </c>
      <c r="M30" s="375"/>
    </row>
    <row r="31" spans="1:13" ht="70.5" customHeight="1">
      <c r="A31" s="389"/>
      <c r="B31" s="392"/>
      <c r="C31" s="7" t="s">
        <v>424</v>
      </c>
      <c r="D31" s="9" t="s">
        <v>111</v>
      </c>
      <c r="E31" s="32">
        <v>0.06</v>
      </c>
      <c r="F31" s="26" t="s">
        <v>108</v>
      </c>
      <c r="G31" s="26" t="s">
        <v>108</v>
      </c>
      <c r="H31" s="26" t="s">
        <v>108</v>
      </c>
      <c r="I31" s="26" t="s">
        <v>108</v>
      </c>
      <c r="J31" s="18" t="s">
        <v>145</v>
      </c>
      <c r="K31" s="159"/>
      <c r="L31" s="114"/>
      <c r="M31" s="375"/>
    </row>
    <row r="32" spans="1:13" ht="69.75" customHeight="1">
      <c r="A32" s="389"/>
      <c r="B32" s="392"/>
      <c r="C32" s="7" t="s">
        <v>425</v>
      </c>
      <c r="D32" s="9" t="s">
        <v>111</v>
      </c>
      <c r="E32" s="32">
        <v>0.04</v>
      </c>
      <c r="F32" s="26" t="s">
        <v>108</v>
      </c>
      <c r="G32" s="26" t="s">
        <v>108</v>
      </c>
      <c r="H32" s="26" t="s">
        <v>108</v>
      </c>
      <c r="I32" s="26" t="s">
        <v>108</v>
      </c>
      <c r="J32" s="18" t="s">
        <v>146</v>
      </c>
      <c r="K32" s="159"/>
      <c r="L32" s="114"/>
      <c r="M32" s="375"/>
    </row>
    <row r="33" spans="1:13" ht="69.75" customHeight="1">
      <c r="A33" s="389"/>
      <c r="B33" s="392"/>
      <c r="C33" s="7" t="s">
        <v>426</v>
      </c>
      <c r="D33" s="9" t="s">
        <v>111</v>
      </c>
      <c r="E33" s="32">
        <v>0.04</v>
      </c>
      <c r="F33" s="26" t="s">
        <v>108</v>
      </c>
      <c r="G33" s="26" t="s">
        <v>108</v>
      </c>
      <c r="H33" s="26" t="s">
        <v>108</v>
      </c>
      <c r="I33" s="26" t="s">
        <v>108</v>
      </c>
      <c r="J33" s="18" t="s">
        <v>147</v>
      </c>
      <c r="K33" s="115" t="e">
        <f>K32/K31</f>
        <v>#DIV/0!</v>
      </c>
      <c r="L33" s="115" t="e">
        <f>L32/L31</f>
        <v>#DIV/0!</v>
      </c>
      <c r="M33" s="375"/>
    </row>
    <row r="34" spans="1:13" ht="42.75" customHeight="1">
      <c r="A34" s="389"/>
      <c r="B34" s="392"/>
      <c r="C34" s="26"/>
      <c r="D34" s="26"/>
      <c r="E34" s="18"/>
      <c r="F34" s="26"/>
      <c r="G34" s="26"/>
      <c r="H34" s="26"/>
      <c r="I34" s="26"/>
      <c r="J34" s="18" t="s">
        <v>148</v>
      </c>
      <c r="K34" s="159"/>
      <c r="L34" s="114"/>
      <c r="M34" s="375"/>
    </row>
    <row r="35" spans="1:13" ht="42.75" customHeight="1">
      <c r="A35" s="389"/>
      <c r="B35" s="392"/>
      <c r="C35" s="26"/>
      <c r="D35" s="26"/>
      <c r="E35" s="18"/>
      <c r="F35" s="26"/>
      <c r="G35" s="26"/>
      <c r="H35" s="26"/>
      <c r="I35" s="26"/>
      <c r="J35" s="18" t="s">
        <v>149</v>
      </c>
      <c r="K35" s="159"/>
      <c r="L35" s="114"/>
      <c r="M35" s="375"/>
    </row>
    <row r="36" spans="1:13" ht="42.75" customHeight="1">
      <c r="A36" s="389"/>
      <c r="B36" s="392"/>
      <c r="C36" s="26"/>
      <c r="D36" s="9"/>
      <c r="E36" s="10"/>
      <c r="F36" s="26"/>
      <c r="G36" s="26"/>
      <c r="H36" s="26"/>
      <c r="I36" s="26"/>
      <c r="J36" s="18" t="s">
        <v>150</v>
      </c>
      <c r="K36" s="19" t="e">
        <f>K35/K34</f>
        <v>#DIV/0!</v>
      </c>
      <c r="L36" s="19" t="e">
        <f>L35/L34</f>
        <v>#DIV/0!</v>
      </c>
      <c r="M36" s="375"/>
    </row>
    <row r="37" spans="1:13" ht="42.75" customHeight="1">
      <c r="A37" s="389"/>
      <c r="B37" s="392"/>
      <c r="C37" s="26"/>
      <c r="D37" s="9"/>
      <c r="E37" s="10"/>
      <c r="F37" s="26"/>
      <c r="G37" s="26"/>
      <c r="H37" s="26"/>
      <c r="I37" s="26"/>
      <c r="J37" s="18" t="s">
        <v>151</v>
      </c>
      <c r="K37" s="159"/>
      <c r="L37" s="114"/>
      <c r="M37" s="375"/>
    </row>
    <row r="38" spans="1:13" ht="42.75" customHeight="1">
      <c r="A38" s="389"/>
      <c r="B38" s="392"/>
      <c r="C38" s="26"/>
      <c r="D38" s="9"/>
      <c r="E38" s="10"/>
      <c r="F38" s="26"/>
      <c r="G38" s="26"/>
      <c r="H38" s="26"/>
      <c r="I38" s="26"/>
      <c r="J38" s="18" t="s">
        <v>152</v>
      </c>
      <c r="K38" s="159"/>
      <c r="L38" s="114"/>
      <c r="M38" s="375"/>
    </row>
    <row r="39" spans="1:13" ht="42.75" customHeight="1" thickBot="1">
      <c r="A39" s="390"/>
      <c r="B39" s="393"/>
      <c r="C39" s="123"/>
      <c r="D39" s="119"/>
      <c r="E39" s="174"/>
      <c r="F39" s="123"/>
      <c r="G39" s="123"/>
      <c r="H39" s="123"/>
      <c r="I39" s="123"/>
      <c r="J39" s="88" t="s">
        <v>153</v>
      </c>
      <c r="K39" s="156" t="e">
        <f>K38/K37</f>
        <v>#DIV/0!</v>
      </c>
      <c r="L39" s="156" t="e">
        <f>L38/L37</f>
        <v>#DIV/0!</v>
      </c>
      <c r="M39" s="372"/>
    </row>
    <row r="40" spans="1:13" ht="42.75" customHeight="1">
      <c r="A40" s="364">
        <v>7</v>
      </c>
      <c r="B40" s="373" t="s">
        <v>117</v>
      </c>
      <c r="C40" s="21" t="s">
        <v>118</v>
      </c>
      <c r="D40" s="14" t="s">
        <v>111</v>
      </c>
      <c r="E40" s="33">
        <v>1</v>
      </c>
      <c r="F40" s="33" t="e">
        <f>K41/K40</f>
        <v>#DIV/0!</v>
      </c>
      <c r="G40" s="33" t="e">
        <f>L41/L40</f>
        <v>#DIV/0!</v>
      </c>
      <c r="H40" s="15" t="e">
        <f>IF(F40=1,"符合","不符合")</f>
        <v>#DIV/0!</v>
      </c>
      <c r="I40" s="15" t="e">
        <f>IF(G40=1,"符合","不符合")</f>
        <v>#DIV/0!</v>
      </c>
      <c r="J40" s="35" t="s">
        <v>293</v>
      </c>
      <c r="K40" s="197"/>
      <c r="L40" s="197"/>
      <c r="M40" s="382"/>
    </row>
    <row r="41" spans="1:13" ht="54.75" customHeight="1" thickBot="1">
      <c r="A41" s="366"/>
      <c r="B41" s="374"/>
      <c r="C41" s="123"/>
      <c r="D41" s="119"/>
      <c r="E41" s="169"/>
      <c r="F41" s="123"/>
      <c r="G41" s="123"/>
      <c r="H41" s="123"/>
      <c r="I41" s="123"/>
      <c r="J41" s="127" t="s">
        <v>294</v>
      </c>
      <c r="K41" s="184"/>
      <c r="L41" s="184"/>
      <c r="M41" s="384"/>
    </row>
    <row r="42" spans="1:13" ht="42.75" customHeight="1">
      <c r="A42" s="364">
        <v>8</v>
      </c>
      <c r="B42" s="369" t="s">
        <v>295</v>
      </c>
      <c r="C42" s="13" t="s">
        <v>120</v>
      </c>
      <c r="D42" s="14" t="s">
        <v>111</v>
      </c>
      <c r="E42" s="33">
        <v>0.35</v>
      </c>
      <c r="F42" s="198" t="s">
        <v>108</v>
      </c>
      <c r="G42" s="198" t="s">
        <v>108</v>
      </c>
      <c r="H42" s="15" t="e">
        <f>IF(AND(K44&gt;=0.35,K47&gt;=0.35,K50&gt;=0.35,K53&gt;=0.35,K56&gt;=0.35),"符合","不符合")</f>
        <v>#DIV/0!</v>
      </c>
      <c r="I42" s="15" t="e">
        <f>IF(AND(L44&gt;=0.35,L47&gt;=0.35,L50&gt;=0.35,L53&gt;=0.35,L56&gt;=0.35),"符合","不符合")</f>
        <v>#DIV/0!</v>
      </c>
      <c r="J42" s="35" t="s">
        <v>296</v>
      </c>
      <c r="K42" s="197"/>
      <c r="L42" s="197"/>
      <c r="M42" s="371" t="s">
        <v>160</v>
      </c>
    </row>
    <row r="43" spans="1:13" ht="42.75" customHeight="1">
      <c r="A43" s="365"/>
      <c r="B43" s="304"/>
      <c r="C43" s="266" t="s">
        <v>440</v>
      </c>
      <c r="D43" s="9" t="s">
        <v>103</v>
      </c>
      <c r="E43" s="10" t="s">
        <v>121</v>
      </c>
      <c r="F43" s="28" t="s">
        <v>121</v>
      </c>
      <c r="G43" s="28" t="s">
        <v>121</v>
      </c>
      <c r="H43" s="272" t="e">
        <f>IF(K59&gt;=K58,"符合","不符合")</f>
        <v>#N/A</v>
      </c>
      <c r="I43" s="272" t="e">
        <f>IF(L59&gt;=L58,"符合","不符合")</f>
        <v>#N/A</v>
      </c>
      <c r="J43" s="26" t="s">
        <v>124</v>
      </c>
      <c r="K43" s="114"/>
      <c r="L43" s="114"/>
      <c r="M43" s="375"/>
    </row>
    <row r="44" spans="1:13" ht="42.75" customHeight="1">
      <c r="A44" s="365"/>
      <c r="B44" s="304"/>
      <c r="C44" s="181" t="s">
        <v>427</v>
      </c>
      <c r="D44" s="9" t="s">
        <v>103</v>
      </c>
      <c r="E44" s="10">
        <v>2</v>
      </c>
      <c r="F44" s="25" t="s">
        <v>121</v>
      </c>
      <c r="G44" s="25" t="s">
        <v>121</v>
      </c>
      <c r="H44" s="18" t="s">
        <v>121</v>
      </c>
      <c r="I44" s="18" t="s">
        <v>121</v>
      </c>
      <c r="J44" s="26" t="s">
        <v>122</v>
      </c>
      <c r="K44" s="19" t="e">
        <f>K43/K42</f>
        <v>#DIV/0!</v>
      </c>
      <c r="L44" s="19" t="e">
        <f>L43/L42</f>
        <v>#DIV/0!</v>
      </c>
      <c r="M44" s="375"/>
    </row>
    <row r="45" spans="1:13" ht="42.75" customHeight="1">
      <c r="A45" s="365"/>
      <c r="B45" s="304"/>
      <c r="C45" s="181" t="s">
        <v>428</v>
      </c>
      <c r="D45" s="9" t="s">
        <v>103</v>
      </c>
      <c r="E45" s="10">
        <v>1</v>
      </c>
      <c r="F45" s="25" t="s">
        <v>121</v>
      </c>
      <c r="G45" s="25" t="s">
        <v>121</v>
      </c>
      <c r="H45" s="18" t="s">
        <v>121</v>
      </c>
      <c r="I45" s="18" t="s">
        <v>121</v>
      </c>
      <c r="J45" s="26" t="s">
        <v>123</v>
      </c>
      <c r="K45" s="114"/>
      <c r="L45" s="114"/>
      <c r="M45" s="375"/>
    </row>
    <row r="46" spans="1:13" ht="60.75" customHeight="1">
      <c r="A46" s="365"/>
      <c r="B46" s="304"/>
      <c r="C46" s="266" t="s">
        <v>477</v>
      </c>
      <c r="D46" s="9" t="s">
        <v>438</v>
      </c>
      <c r="E46" s="10" t="s">
        <v>439</v>
      </c>
      <c r="F46" s="26"/>
      <c r="G46" s="26"/>
      <c r="H46" s="18" t="s">
        <v>108</v>
      </c>
      <c r="I46" s="9" t="str">
        <f>IF(L60&gt;=1,"符合","不符合")</f>
        <v>不符合</v>
      </c>
      <c r="J46" s="26" t="s">
        <v>124</v>
      </c>
      <c r="K46" s="114"/>
      <c r="L46" s="114"/>
      <c r="M46" s="375"/>
    </row>
    <row r="47" spans="1:13" ht="42.75" customHeight="1">
      <c r="A47" s="365"/>
      <c r="B47" s="304"/>
      <c r="C47" s="26"/>
      <c r="D47" s="9"/>
      <c r="E47" s="10"/>
      <c r="F47" s="26"/>
      <c r="G47" s="26"/>
      <c r="H47" s="26"/>
      <c r="I47" s="26"/>
      <c r="J47" s="26" t="s">
        <v>122</v>
      </c>
      <c r="K47" s="19" t="e">
        <f>K46/K45</f>
        <v>#DIV/0!</v>
      </c>
      <c r="L47" s="19" t="e">
        <f>L46/L45</f>
        <v>#DIV/0!</v>
      </c>
      <c r="M47" s="375"/>
    </row>
    <row r="48" spans="1:13" ht="42.75" customHeight="1">
      <c r="A48" s="365"/>
      <c r="B48" s="304"/>
      <c r="C48" s="26"/>
      <c r="D48" s="9"/>
      <c r="E48" s="10"/>
      <c r="F48" s="26"/>
      <c r="G48" s="26"/>
      <c r="H48" s="26"/>
      <c r="I48" s="26"/>
      <c r="J48" s="26" t="s">
        <v>125</v>
      </c>
      <c r="K48" s="114"/>
      <c r="L48" s="114"/>
      <c r="M48" s="375"/>
    </row>
    <row r="49" spans="1:13" ht="42.75" customHeight="1">
      <c r="A49" s="365"/>
      <c r="B49" s="304"/>
      <c r="C49" s="26"/>
      <c r="D49" s="9"/>
      <c r="E49" s="10"/>
      <c r="F49" s="26"/>
      <c r="G49" s="26"/>
      <c r="H49" s="26"/>
      <c r="I49" s="26"/>
      <c r="J49" s="26" t="s">
        <v>124</v>
      </c>
      <c r="K49" s="114"/>
      <c r="L49" s="114"/>
      <c r="M49" s="375"/>
    </row>
    <row r="50" spans="1:13" ht="42.75" customHeight="1">
      <c r="A50" s="365"/>
      <c r="B50" s="304"/>
      <c r="C50" s="26"/>
      <c r="D50" s="9"/>
      <c r="E50" s="10"/>
      <c r="F50" s="26"/>
      <c r="G50" s="26"/>
      <c r="H50" s="26"/>
      <c r="I50" s="26"/>
      <c r="J50" s="26" t="s">
        <v>122</v>
      </c>
      <c r="K50" s="19" t="e">
        <f>K49/K48</f>
        <v>#DIV/0!</v>
      </c>
      <c r="L50" s="19" t="e">
        <f>L49/L48</f>
        <v>#DIV/0!</v>
      </c>
      <c r="M50" s="375"/>
    </row>
    <row r="51" spans="1:13" ht="42.75" customHeight="1">
      <c r="A51" s="365"/>
      <c r="B51" s="304"/>
      <c r="C51" s="26"/>
      <c r="D51" s="9"/>
      <c r="E51" s="10"/>
      <c r="F51" s="26"/>
      <c r="G51" s="26"/>
      <c r="H51" s="26"/>
      <c r="I51" s="26"/>
      <c r="J51" s="26" t="s">
        <v>126</v>
      </c>
      <c r="K51" s="114"/>
      <c r="L51" s="114"/>
      <c r="M51" s="375"/>
    </row>
    <row r="52" spans="1:13" ht="42.75" customHeight="1">
      <c r="A52" s="365"/>
      <c r="B52" s="304"/>
      <c r="C52" s="26"/>
      <c r="D52" s="9"/>
      <c r="E52" s="10"/>
      <c r="F52" s="26"/>
      <c r="G52" s="26"/>
      <c r="H52" s="26"/>
      <c r="I52" s="26"/>
      <c r="J52" s="26" t="s">
        <v>124</v>
      </c>
      <c r="K52" s="114"/>
      <c r="L52" s="114"/>
      <c r="M52" s="375"/>
    </row>
    <row r="53" spans="1:13" ht="42.75" customHeight="1">
      <c r="A53" s="365"/>
      <c r="B53" s="304"/>
      <c r="C53" s="26"/>
      <c r="D53" s="9"/>
      <c r="E53" s="10"/>
      <c r="F53" s="26"/>
      <c r="G53" s="26"/>
      <c r="H53" s="26"/>
      <c r="I53" s="26"/>
      <c r="J53" s="26" t="s">
        <v>122</v>
      </c>
      <c r="K53" s="19" t="e">
        <f>K52/K51</f>
        <v>#DIV/0!</v>
      </c>
      <c r="L53" s="19" t="e">
        <f>L52/L51</f>
        <v>#DIV/0!</v>
      </c>
      <c r="M53" s="375"/>
    </row>
    <row r="54" spans="1:13" ht="42.75" customHeight="1">
      <c r="A54" s="365"/>
      <c r="B54" s="304"/>
      <c r="C54" s="26"/>
      <c r="D54" s="9"/>
      <c r="E54" s="10"/>
      <c r="F54" s="26"/>
      <c r="G54" s="26"/>
      <c r="H54" s="26"/>
      <c r="I54" s="26"/>
      <c r="J54" s="26" t="s">
        <v>127</v>
      </c>
      <c r="K54" s="114"/>
      <c r="L54" s="114"/>
      <c r="M54" s="375"/>
    </row>
    <row r="55" spans="1:13" ht="42.75" customHeight="1">
      <c r="A55" s="365"/>
      <c r="B55" s="304"/>
      <c r="C55" s="26"/>
      <c r="D55" s="9"/>
      <c r="E55" s="10"/>
      <c r="F55" s="26"/>
      <c r="G55" s="26"/>
      <c r="H55" s="26"/>
      <c r="I55" s="26"/>
      <c r="J55" s="26" t="s">
        <v>124</v>
      </c>
      <c r="K55" s="114"/>
      <c r="L55" s="114"/>
      <c r="M55" s="375"/>
    </row>
    <row r="56" spans="1:13" ht="42.75" customHeight="1">
      <c r="A56" s="365"/>
      <c r="B56" s="304"/>
      <c r="C56" s="26"/>
      <c r="D56" s="9"/>
      <c r="E56" s="10"/>
      <c r="F56" s="26"/>
      <c r="G56" s="26"/>
      <c r="H56" s="26"/>
      <c r="I56" s="26"/>
      <c r="J56" s="26" t="s">
        <v>122</v>
      </c>
      <c r="K56" s="19" t="e">
        <f>K55/K54</f>
        <v>#DIV/0!</v>
      </c>
      <c r="L56" s="19" t="e">
        <f>L55/L54</f>
        <v>#DIV/0!</v>
      </c>
      <c r="M56" s="375"/>
    </row>
    <row r="57" spans="1:13" ht="42.75" customHeight="1">
      <c r="A57" s="365"/>
      <c r="B57" s="304"/>
      <c r="C57" s="26"/>
      <c r="D57" s="9"/>
      <c r="E57" s="10"/>
      <c r="F57" s="26"/>
      <c r="G57" s="26"/>
      <c r="H57" s="26"/>
      <c r="I57" s="26"/>
      <c r="J57" s="26" t="s">
        <v>128</v>
      </c>
      <c r="K57" s="90" t="str">
        <f>基本資料!B1</f>
        <v>請選擇</v>
      </c>
      <c r="L57" s="90" t="str">
        <f>基本資料!B1</f>
        <v>請選擇</v>
      </c>
      <c r="M57" s="375"/>
    </row>
    <row r="58" spans="1:13" ht="42.75" customHeight="1">
      <c r="A58" s="365"/>
      <c r="B58" s="304"/>
      <c r="C58" s="26"/>
      <c r="D58" s="9"/>
      <c r="E58" s="10"/>
      <c r="F58" s="26"/>
      <c r="G58" s="26"/>
      <c r="H58" s="26"/>
      <c r="I58" s="26"/>
      <c r="J58" s="266" t="s">
        <v>478</v>
      </c>
      <c r="K58" s="182" t="e">
        <f>VLOOKUP(K57,'工作表1(會隱藏)'!A2:P23,16,FALSE)</f>
        <v>#N/A</v>
      </c>
      <c r="L58" s="182" t="e">
        <f>VLOOKUP(L57,'工作表1(會隱藏)'!A2:P23,16,FALSE)</f>
        <v>#N/A</v>
      </c>
      <c r="M58" s="375"/>
    </row>
    <row r="59" spans="1:13" ht="42.75" customHeight="1">
      <c r="A59" s="365"/>
      <c r="B59" s="304"/>
      <c r="C59" s="26"/>
      <c r="D59" s="9"/>
      <c r="E59" s="10"/>
      <c r="F59" s="26"/>
      <c r="G59" s="26"/>
      <c r="H59" s="26"/>
      <c r="I59" s="26"/>
      <c r="J59" s="266" t="s">
        <v>441</v>
      </c>
      <c r="K59" s="260"/>
      <c r="L59" s="260"/>
      <c r="M59" s="375"/>
    </row>
    <row r="60" spans="1:13" ht="42.75" customHeight="1" thickBot="1">
      <c r="A60" s="366"/>
      <c r="B60" s="370"/>
      <c r="C60" s="123"/>
      <c r="D60" s="119"/>
      <c r="E60" s="174"/>
      <c r="F60" s="123"/>
      <c r="G60" s="123"/>
      <c r="H60" s="123"/>
      <c r="I60" s="123"/>
      <c r="J60" s="270" t="s">
        <v>442</v>
      </c>
      <c r="K60" s="128" t="s">
        <v>108</v>
      </c>
      <c r="L60" s="199"/>
      <c r="M60" s="372"/>
    </row>
    <row r="61" spans="1:13" ht="42.75" customHeight="1">
      <c r="A61" s="388">
        <v>9</v>
      </c>
      <c r="B61" s="391" t="s">
        <v>312</v>
      </c>
      <c r="C61" s="13" t="s">
        <v>392</v>
      </c>
      <c r="D61" s="14" t="s">
        <v>476</v>
      </c>
      <c r="E61" s="15">
        <v>12</v>
      </c>
      <c r="F61" s="30" t="s">
        <v>108</v>
      </c>
      <c r="G61" s="30" t="s">
        <v>108</v>
      </c>
      <c r="H61" s="14" t="str">
        <f>IF(K61&gt;=E61,"符合","不符合")</f>
        <v>不符合</v>
      </c>
      <c r="I61" s="14" t="str">
        <f>IF(L61&gt;=E61,"符合","不符合")</f>
        <v>不符合</v>
      </c>
      <c r="J61" s="13" t="s">
        <v>135</v>
      </c>
      <c r="K61" s="197"/>
      <c r="L61" s="197"/>
      <c r="M61" s="371" t="s">
        <v>136</v>
      </c>
    </row>
    <row r="62" spans="1:13" ht="42.75" customHeight="1">
      <c r="A62" s="389"/>
      <c r="B62" s="392"/>
      <c r="C62" s="7" t="s">
        <v>137</v>
      </c>
      <c r="D62" s="9" t="s">
        <v>290</v>
      </c>
      <c r="E62" s="25" t="s">
        <v>108</v>
      </c>
      <c r="F62" s="31" t="s">
        <v>108</v>
      </c>
      <c r="G62" s="31" t="s">
        <v>108</v>
      </c>
      <c r="H62" s="31" t="s">
        <v>108</v>
      </c>
      <c r="I62" s="31" t="s">
        <v>108</v>
      </c>
      <c r="J62" s="7" t="s">
        <v>138</v>
      </c>
      <c r="K62" s="159"/>
      <c r="L62" s="114"/>
      <c r="M62" s="375"/>
    </row>
    <row r="63" spans="1:13" ht="42.75" customHeight="1">
      <c r="A63" s="389"/>
      <c r="B63" s="392"/>
      <c r="C63" s="7" t="s">
        <v>393</v>
      </c>
      <c r="D63" s="9" t="s">
        <v>290</v>
      </c>
      <c r="E63" s="25" t="s">
        <v>108</v>
      </c>
      <c r="F63" s="31" t="s">
        <v>108</v>
      </c>
      <c r="G63" s="31" t="s">
        <v>108</v>
      </c>
      <c r="H63" s="31" t="s">
        <v>108</v>
      </c>
      <c r="I63" s="31" t="s">
        <v>108</v>
      </c>
      <c r="J63" s="173" t="s">
        <v>398</v>
      </c>
      <c r="K63" s="159"/>
      <c r="L63" s="179" t="s">
        <v>265</v>
      </c>
      <c r="M63" s="375"/>
    </row>
    <row r="64" spans="1:13" ht="66.75" customHeight="1">
      <c r="A64" s="389"/>
      <c r="B64" s="392"/>
      <c r="C64" s="7" t="s">
        <v>394</v>
      </c>
      <c r="D64" s="9" t="s">
        <v>290</v>
      </c>
      <c r="E64" s="25" t="s">
        <v>108</v>
      </c>
      <c r="F64" s="31" t="s">
        <v>108</v>
      </c>
      <c r="G64" s="31" t="s">
        <v>108</v>
      </c>
      <c r="H64" s="31" t="s">
        <v>108</v>
      </c>
      <c r="I64" s="31" t="s">
        <v>108</v>
      </c>
      <c r="J64" s="173" t="s">
        <v>399</v>
      </c>
      <c r="K64" s="179" t="s">
        <v>265</v>
      </c>
      <c r="L64" s="114"/>
      <c r="M64" s="375"/>
    </row>
    <row r="65" spans="1:13" ht="42.75" customHeight="1">
      <c r="A65" s="389"/>
      <c r="B65" s="392"/>
      <c r="C65" s="7" t="s">
        <v>139</v>
      </c>
      <c r="D65" s="9" t="s">
        <v>290</v>
      </c>
      <c r="E65" s="25" t="s">
        <v>108</v>
      </c>
      <c r="F65" s="31" t="s">
        <v>108</v>
      </c>
      <c r="G65" s="31" t="s">
        <v>108</v>
      </c>
      <c r="H65" s="31" t="s">
        <v>108</v>
      </c>
      <c r="I65" s="31" t="s">
        <v>108</v>
      </c>
      <c r="J65" s="266" t="s">
        <v>268</v>
      </c>
      <c r="K65" s="159"/>
      <c r="L65" s="159"/>
      <c r="M65" s="375"/>
    </row>
    <row r="66" spans="1:13" ht="101.25" customHeight="1">
      <c r="A66" s="389"/>
      <c r="B66" s="392"/>
      <c r="C66" s="155" t="s">
        <v>395</v>
      </c>
      <c r="D66" s="9" t="s">
        <v>290</v>
      </c>
      <c r="E66" s="25" t="s">
        <v>108</v>
      </c>
      <c r="F66" s="31" t="s">
        <v>108</v>
      </c>
      <c r="G66" s="31" t="s">
        <v>108</v>
      </c>
      <c r="H66" s="31" t="s">
        <v>108</v>
      </c>
      <c r="I66" s="31" t="s">
        <v>108</v>
      </c>
      <c r="J66" s="266" t="s">
        <v>314</v>
      </c>
      <c r="K66" s="159"/>
      <c r="L66" s="179" t="s">
        <v>265</v>
      </c>
      <c r="M66" s="375"/>
    </row>
    <row r="67" spans="1:13" ht="101.25" customHeight="1">
      <c r="A67" s="389"/>
      <c r="B67" s="392"/>
      <c r="C67" s="7" t="s">
        <v>544</v>
      </c>
      <c r="D67" s="9" t="s">
        <v>290</v>
      </c>
      <c r="E67" s="25" t="s">
        <v>108</v>
      </c>
      <c r="F67" s="31" t="s">
        <v>108</v>
      </c>
      <c r="G67" s="31" t="s">
        <v>108</v>
      </c>
      <c r="H67" s="31" t="s">
        <v>108</v>
      </c>
      <c r="I67" s="31" t="s">
        <v>108</v>
      </c>
      <c r="J67" s="266" t="s">
        <v>546</v>
      </c>
      <c r="K67" s="179" t="s">
        <v>265</v>
      </c>
      <c r="L67" s="114"/>
      <c r="M67" s="375"/>
    </row>
    <row r="68" spans="1:13" ht="42.75" customHeight="1">
      <c r="A68" s="389"/>
      <c r="B68" s="392"/>
      <c r="C68" s="7" t="s">
        <v>396</v>
      </c>
      <c r="D68" s="9" t="s">
        <v>313</v>
      </c>
      <c r="E68" s="25" t="s">
        <v>108</v>
      </c>
      <c r="F68" s="31" t="s">
        <v>108</v>
      </c>
      <c r="G68" s="31" t="s">
        <v>108</v>
      </c>
      <c r="H68" s="31" t="s">
        <v>108</v>
      </c>
      <c r="I68" s="31" t="s">
        <v>108</v>
      </c>
      <c r="J68" s="7" t="s">
        <v>434</v>
      </c>
      <c r="K68" s="159"/>
      <c r="L68" s="114"/>
      <c r="M68" s="375"/>
    </row>
    <row r="69" spans="1:13" ht="42.75" customHeight="1">
      <c r="A69" s="389"/>
      <c r="B69" s="392"/>
      <c r="C69" s="7" t="s">
        <v>397</v>
      </c>
      <c r="D69" s="9" t="s">
        <v>313</v>
      </c>
      <c r="E69" s="25" t="s">
        <v>108</v>
      </c>
      <c r="F69" s="31" t="s">
        <v>108</v>
      </c>
      <c r="G69" s="31" t="s">
        <v>108</v>
      </c>
      <c r="H69" s="31" t="s">
        <v>108</v>
      </c>
      <c r="I69" s="31" t="s">
        <v>108</v>
      </c>
      <c r="J69" s="266" t="s">
        <v>315</v>
      </c>
      <c r="K69" s="179" t="s">
        <v>265</v>
      </c>
      <c r="L69" s="114"/>
      <c r="M69" s="375"/>
    </row>
    <row r="70" spans="1:13" ht="42.75" customHeight="1">
      <c r="A70" s="389"/>
      <c r="B70" s="392"/>
      <c r="C70" s="7" t="s">
        <v>140</v>
      </c>
      <c r="D70" s="9" t="s">
        <v>111</v>
      </c>
      <c r="E70" s="25" t="s">
        <v>108</v>
      </c>
      <c r="F70" s="23" t="s">
        <v>108</v>
      </c>
      <c r="G70" s="23" t="s">
        <v>108</v>
      </c>
      <c r="H70" s="17" t="e">
        <f>IF(AND(K74&gt;=K71,K77&gt;=K71,K80&gt;=K71,K83&gt;=K71),"符合","不符合")</f>
        <v>#DIV/0!</v>
      </c>
      <c r="I70" s="277" t="e">
        <f>IF(AND(L74&gt;=L71,L77&gt;=L71,L80&gt;=L71,L83&gt;=L71),"符合","不符合")</f>
        <v>#DIV/0!</v>
      </c>
      <c r="J70" s="26" t="s">
        <v>128</v>
      </c>
      <c r="K70" s="91" t="str">
        <f>基本資料!B1</f>
        <v>請選擇</v>
      </c>
      <c r="L70" s="91" t="str">
        <f>基本資料!B1</f>
        <v>請選擇</v>
      </c>
      <c r="M70" s="375"/>
    </row>
    <row r="71" spans="1:13" ht="72" customHeight="1">
      <c r="A71" s="389"/>
      <c r="B71" s="392"/>
      <c r="C71" s="7" t="s">
        <v>400</v>
      </c>
      <c r="D71" s="9" t="s">
        <v>111</v>
      </c>
      <c r="E71" s="32">
        <v>0.15</v>
      </c>
      <c r="F71" s="26" t="s">
        <v>108</v>
      </c>
      <c r="G71" s="26" t="s">
        <v>108</v>
      </c>
      <c r="H71" s="26" t="s">
        <v>108</v>
      </c>
      <c r="I71" s="26" t="s">
        <v>108</v>
      </c>
      <c r="J71" s="26" t="s">
        <v>141</v>
      </c>
      <c r="K71" s="19" t="e">
        <f>VLOOKUP(K70,'工作表1(會隱藏)'!A2:Q23,17,FALSE)</f>
        <v>#N/A</v>
      </c>
      <c r="L71" s="19" t="e">
        <f>VLOOKUP(L70,'工作表1(會隱藏)'!A2:Q23,17,FALSE)</f>
        <v>#N/A</v>
      </c>
      <c r="M71" s="375"/>
    </row>
    <row r="72" spans="1:13" ht="72" customHeight="1">
      <c r="A72" s="389"/>
      <c r="B72" s="392"/>
      <c r="C72" s="7" t="s">
        <v>401</v>
      </c>
      <c r="D72" s="9" t="s">
        <v>111</v>
      </c>
      <c r="E72" s="32">
        <v>0.1</v>
      </c>
      <c r="F72" s="26" t="s">
        <v>108</v>
      </c>
      <c r="G72" s="26" t="s">
        <v>108</v>
      </c>
      <c r="H72" s="26" t="s">
        <v>108</v>
      </c>
      <c r="I72" s="26" t="s">
        <v>108</v>
      </c>
      <c r="J72" s="18" t="s">
        <v>142</v>
      </c>
      <c r="K72" s="159"/>
      <c r="L72" s="114"/>
      <c r="M72" s="375"/>
    </row>
    <row r="73" spans="1:13" ht="72" customHeight="1">
      <c r="A73" s="389"/>
      <c r="B73" s="392"/>
      <c r="C73" s="7" t="s">
        <v>402</v>
      </c>
      <c r="D73" s="9" t="s">
        <v>111</v>
      </c>
      <c r="E73" s="32">
        <v>0.06</v>
      </c>
      <c r="F73" s="26" t="s">
        <v>108</v>
      </c>
      <c r="G73" s="26" t="s">
        <v>108</v>
      </c>
      <c r="H73" s="26" t="s">
        <v>108</v>
      </c>
      <c r="I73" s="26" t="s">
        <v>108</v>
      </c>
      <c r="J73" s="18" t="s">
        <v>143</v>
      </c>
      <c r="K73" s="159"/>
      <c r="L73" s="114"/>
      <c r="M73" s="375"/>
    </row>
    <row r="74" spans="1:13" ht="72" customHeight="1">
      <c r="A74" s="389"/>
      <c r="B74" s="392"/>
      <c r="C74" s="7" t="s">
        <v>403</v>
      </c>
      <c r="D74" s="9" t="s">
        <v>111</v>
      </c>
      <c r="E74" s="32">
        <v>0.04</v>
      </c>
      <c r="F74" s="26" t="s">
        <v>108</v>
      </c>
      <c r="G74" s="26" t="s">
        <v>108</v>
      </c>
      <c r="H74" s="26" t="s">
        <v>108</v>
      </c>
      <c r="I74" s="26" t="s">
        <v>108</v>
      </c>
      <c r="J74" s="18" t="s">
        <v>144</v>
      </c>
      <c r="K74" s="115" t="e">
        <f>K73/K72</f>
        <v>#DIV/0!</v>
      </c>
      <c r="L74" s="115" t="e">
        <f>L73/L72</f>
        <v>#DIV/0!</v>
      </c>
      <c r="M74" s="375"/>
    </row>
    <row r="75" spans="1:13" ht="42.75" customHeight="1">
      <c r="A75" s="389"/>
      <c r="B75" s="392"/>
      <c r="C75" s="26"/>
      <c r="D75" s="26"/>
      <c r="E75" s="18"/>
      <c r="F75" s="26"/>
      <c r="G75" s="26"/>
      <c r="H75" s="26"/>
      <c r="I75" s="26"/>
      <c r="J75" s="18" t="s">
        <v>145</v>
      </c>
      <c r="K75" s="159"/>
      <c r="L75" s="114"/>
      <c r="M75" s="375"/>
    </row>
    <row r="76" spans="1:13" ht="42.75" customHeight="1">
      <c r="A76" s="389"/>
      <c r="B76" s="392"/>
      <c r="C76" s="26"/>
      <c r="D76" s="26"/>
      <c r="E76" s="18"/>
      <c r="F76" s="26"/>
      <c r="G76" s="26"/>
      <c r="H76" s="26"/>
      <c r="I76" s="26"/>
      <c r="J76" s="18" t="s">
        <v>146</v>
      </c>
      <c r="K76" s="159"/>
      <c r="L76" s="114"/>
      <c r="M76" s="375"/>
    </row>
    <row r="77" spans="1:13" ht="42.75" customHeight="1">
      <c r="A77" s="389"/>
      <c r="B77" s="392"/>
      <c r="C77" s="26"/>
      <c r="D77" s="26"/>
      <c r="E77" s="18"/>
      <c r="F77" s="26"/>
      <c r="G77" s="26"/>
      <c r="H77" s="26"/>
      <c r="I77" s="26"/>
      <c r="J77" s="18" t="s">
        <v>147</v>
      </c>
      <c r="K77" s="115" t="e">
        <f>K76/K75</f>
        <v>#DIV/0!</v>
      </c>
      <c r="L77" s="115" t="e">
        <f>L76/L75</f>
        <v>#DIV/0!</v>
      </c>
      <c r="M77" s="375"/>
    </row>
    <row r="78" spans="1:13" ht="42.75" customHeight="1">
      <c r="A78" s="389"/>
      <c r="B78" s="392"/>
      <c r="C78" s="26"/>
      <c r="D78" s="26"/>
      <c r="E78" s="18"/>
      <c r="F78" s="26"/>
      <c r="G78" s="26"/>
      <c r="H78" s="26"/>
      <c r="I78" s="26"/>
      <c r="J78" s="18" t="s">
        <v>148</v>
      </c>
      <c r="K78" s="159"/>
      <c r="L78" s="114"/>
      <c r="M78" s="375"/>
    </row>
    <row r="79" spans="1:13" ht="42.75" customHeight="1">
      <c r="A79" s="389"/>
      <c r="B79" s="392"/>
      <c r="C79" s="26"/>
      <c r="D79" s="26"/>
      <c r="E79" s="18"/>
      <c r="F79" s="26"/>
      <c r="G79" s="26"/>
      <c r="H79" s="26"/>
      <c r="I79" s="26"/>
      <c r="J79" s="18" t="s">
        <v>149</v>
      </c>
      <c r="K79" s="159"/>
      <c r="L79" s="114"/>
      <c r="M79" s="375"/>
    </row>
    <row r="80" spans="1:13" ht="42.75" customHeight="1">
      <c r="A80" s="389"/>
      <c r="B80" s="392"/>
      <c r="C80" s="26"/>
      <c r="D80" s="9"/>
      <c r="E80" s="10"/>
      <c r="F80" s="26"/>
      <c r="G80" s="26"/>
      <c r="H80" s="26"/>
      <c r="I80" s="26"/>
      <c r="J80" s="18" t="s">
        <v>150</v>
      </c>
      <c r="K80" s="19" t="e">
        <f>K79/K78</f>
        <v>#DIV/0!</v>
      </c>
      <c r="L80" s="19" t="e">
        <f>L79/L78</f>
        <v>#DIV/0!</v>
      </c>
      <c r="M80" s="375"/>
    </row>
    <row r="81" spans="1:13" ht="42.75" customHeight="1">
      <c r="A81" s="389"/>
      <c r="B81" s="392"/>
      <c r="C81" s="26"/>
      <c r="D81" s="9"/>
      <c r="E81" s="10"/>
      <c r="F81" s="26"/>
      <c r="G81" s="26"/>
      <c r="H81" s="26"/>
      <c r="I81" s="26"/>
      <c r="J81" s="18" t="s">
        <v>151</v>
      </c>
      <c r="K81" s="159"/>
      <c r="L81" s="114"/>
      <c r="M81" s="375"/>
    </row>
    <row r="82" spans="1:13" ht="42.75" customHeight="1">
      <c r="A82" s="389"/>
      <c r="B82" s="392"/>
      <c r="C82" s="26"/>
      <c r="D82" s="9"/>
      <c r="E82" s="10"/>
      <c r="F82" s="26"/>
      <c r="G82" s="26"/>
      <c r="H82" s="26"/>
      <c r="I82" s="26"/>
      <c r="J82" s="18" t="s">
        <v>152</v>
      </c>
      <c r="K82" s="159"/>
      <c r="L82" s="114"/>
      <c r="M82" s="375"/>
    </row>
    <row r="83" spans="1:13" ht="42.75" customHeight="1" thickBot="1">
      <c r="A83" s="390"/>
      <c r="B83" s="393"/>
      <c r="C83" s="123"/>
      <c r="D83" s="119"/>
      <c r="E83" s="174"/>
      <c r="F83" s="123"/>
      <c r="G83" s="123"/>
      <c r="H83" s="123"/>
      <c r="I83" s="123"/>
      <c r="J83" s="88" t="s">
        <v>153</v>
      </c>
      <c r="K83" s="156" t="e">
        <f>K82/K81</f>
        <v>#DIV/0!</v>
      </c>
      <c r="L83" s="156" t="e">
        <f>L82/L81</f>
        <v>#DIV/0!</v>
      </c>
      <c r="M83" s="372"/>
    </row>
    <row r="84" spans="1:13" s="253" customFormat="1" ht="42.75" customHeight="1">
      <c r="A84" s="364">
        <v>10</v>
      </c>
      <c r="B84" s="400" t="s">
        <v>404</v>
      </c>
      <c r="C84" s="200" t="s">
        <v>168</v>
      </c>
      <c r="D84" s="201" t="s">
        <v>111</v>
      </c>
      <c r="E84" s="202">
        <v>0.7</v>
      </c>
      <c r="F84" s="278" t="e">
        <f>K84/K85</f>
        <v>#DIV/0!</v>
      </c>
      <c r="G84" s="278" t="e">
        <f>L84/L85</f>
        <v>#DIV/0!</v>
      </c>
      <c r="H84" s="202" t="e">
        <f>IF(F84&gt;=E84,"符合","不符合")</f>
        <v>#DIV/0!</v>
      </c>
      <c r="I84" s="202" t="e">
        <f>IF(G84&gt;=E84,"符合","不符合")</f>
        <v>#DIV/0!</v>
      </c>
      <c r="J84" s="200" t="s">
        <v>130</v>
      </c>
      <c r="K84" s="204"/>
      <c r="L84" s="204"/>
      <c r="M84" s="382"/>
    </row>
    <row r="85" spans="1:13" s="253" customFormat="1" ht="59.25" customHeight="1">
      <c r="A85" s="365"/>
      <c r="B85" s="316"/>
      <c r="C85" s="27" t="s">
        <v>405</v>
      </c>
      <c r="D85" s="24" t="s">
        <v>111</v>
      </c>
      <c r="E85" s="17">
        <v>0.7</v>
      </c>
      <c r="F85" s="279" t="e">
        <f>K86/K87</f>
        <v>#DIV/0!</v>
      </c>
      <c r="G85" s="279" t="e">
        <f>L86/L87</f>
        <v>#DIV/0!</v>
      </c>
      <c r="H85" s="17" t="e">
        <f>IF(F85&gt;=E85,"符合","不符合")</f>
        <v>#DIV/0!</v>
      </c>
      <c r="I85" s="17" t="e">
        <f>IF(G85&gt;=E85,"符合","不符合")</f>
        <v>#DIV/0!</v>
      </c>
      <c r="J85" s="177" t="s">
        <v>297</v>
      </c>
      <c r="K85" s="183"/>
      <c r="L85" s="183"/>
      <c r="M85" s="383"/>
    </row>
    <row r="86" spans="1:13" s="253" customFormat="1" ht="42.75" customHeight="1">
      <c r="A86" s="365"/>
      <c r="B86" s="316"/>
      <c r="C86" s="26"/>
      <c r="D86" s="26"/>
      <c r="E86" s="18"/>
      <c r="F86" s="26"/>
      <c r="G86" s="26"/>
      <c r="H86" s="26"/>
      <c r="I86" s="26"/>
      <c r="J86" s="27" t="s">
        <v>406</v>
      </c>
      <c r="K86" s="183"/>
      <c r="L86" s="183"/>
      <c r="M86" s="383"/>
    </row>
    <row r="87" spans="1:13" s="253" customFormat="1" ht="42.75" customHeight="1" thickBot="1">
      <c r="A87" s="366"/>
      <c r="B87" s="401"/>
      <c r="C87" s="123"/>
      <c r="D87" s="123"/>
      <c r="E87" s="88"/>
      <c r="F87" s="123"/>
      <c r="G87" s="123"/>
      <c r="H87" s="123"/>
      <c r="I87" s="123"/>
      <c r="J87" s="125" t="s">
        <v>298</v>
      </c>
      <c r="K87" s="205"/>
      <c r="L87" s="205"/>
      <c r="M87" s="384"/>
    </row>
    <row r="88" spans="1:13" s="253" customFormat="1" ht="73.5" customHeight="1" thickBot="1">
      <c r="A88" s="36">
        <v>11</v>
      </c>
      <c r="B88" s="206" t="s">
        <v>429</v>
      </c>
      <c r="C88" s="207" t="s">
        <v>316</v>
      </c>
      <c r="D88" s="120" t="s">
        <v>265</v>
      </c>
      <c r="E88" s="208" t="s">
        <v>473</v>
      </c>
      <c r="F88" s="120" t="s">
        <v>108</v>
      </c>
      <c r="G88" s="209" t="s">
        <v>265</v>
      </c>
      <c r="H88" s="120" t="s">
        <v>108</v>
      </c>
      <c r="I88" s="37" t="str">
        <f>IF(L88="有","符合","不符合")</f>
        <v>不符合</v>
      </c>
      <c r="J88" s="210" t="s">
        <v>317</v>
      </c>
      <c r="K88" s="120" t="s">
        <v>108</v>
      </c>
      <c r="L88" s="211" t="s">
        <v>18</v>
      </c>
      <c r="M88" s="212" t="s">
        <v>320</v>
      </c>
    </row>
    <row r="89" spans="1:13" ht="42.75" customHeight="1">
      <c r="A89" s="364">
        <v>12</v>
      </c>
      <c r="B89" s="369" t="s">
        <v>318</v>
      </c>
      <c r="C89" s="13" t="s">
        <v>407</v>
      </c>
      <c r="D89" s="15" t="s">
        <v>119</v>
      </c>
      <c r="E89" s="15">
        <v>4.1500000000000004</v>
      </c>
      <c r="F89" s="158" t="e">
        <f>K89/K90</f>
        <v>#DIV/0!</v>
      </c>
      <c r="G89" s="158" t="e">
        <f>L89/L90</f>
        <v>#DIV/0!</v>
      </c>
      <c r="H89" s="15" t="e">
        <f>IF(AND(F89&gt;=E89,K91="有"),"符合","不符合")</f>
        <v>#DIV/0!</v>
      </c>
      <c r="I89" s="15" t="e">
        <f>IF(AND(G89&gt;=E89,L91="有"),"符合","不符合")</f>
        <v>#DIV/0!</v>
      </c>
      <c r="J89" s="87" t="s">
        <v>131</v>
      </c>
      <c r="K89" s="197"/>
      <c r="L89" s="197"/>
      <c r="M89" s="371" t="s">
        <v>132</v>
      </c>
    </row>
    <row r="90" spans="1:13" ht="42.75" customHeight="1">
      <c r="A90" s="365"/>
      <c r="B90" s="304"/>
      <c r="C90" s="38"/>
      <c r="D90" s="31"/>
      <c r="E90" s="268"/>
      <c r="F90" s="31"/>
      <c r="G90" s="31"/>
      <c r="H90" s="9"/>
      <c r="I90" s="9"/>
      <c r="J90" s="26" t="s">
        <v>133</v>
      </c>
      <c r="K90" s="114"/>
      <c r="L90" s="114"/>
      <c r="M90" s="375"/>
    </row>
    <row r="91" spans="1:13" ht="42.75" customHeight="1" thickBot="1">
      <c r="A91" s="366"/>
      <c r="B91" s="370"/>
      <c r="C91" s="125"/>
      <c r="D91" s="126"/>
      <c r="E91" s="170"/>
      <c r="F91" s="123"/>
      <c r="G91" s="123"/>
      <c r="H91" s="123"/>
      <c r="I91" s="123"/>
      <c r="J91" s="127" t="s">
        <v>134</v>
      </c>
      <c r="K91" s="130" t="s">
        <v>18</v>
      </c>
      <c r="L91" s="130" t="s">
        <v>18</v>
      </c>
      <c r="M91" s="372"/>
    </row>
    <row r="92" spans="1:13" s="253" customFormat="1" ht="88.5" customHeight="1" thickBot="1">
      <c r="A92" s="36">
        <v>13</v>
      </c>
      <c r="B92" s="206" t="s">
        <v>430</v>
      </c>
      <c r="C92" s="213" t="s">
        <v>408</v>
      </c>
      <c r="D92" s="37" t="s">
        <v>313</v>
      </c>
      <c r="E92" s="171">
        <v>2</v>
      </c>
      <c r="F92" s="120" t="s">
        <v>108</v>
      </c>
      <c r="G92" s="120" t="s">
        <v>108</v>
      </c>
      <c r="H92" s="120" t="s">
        <v>108</v>
      </c>
      <c r="I92" s="37" t="str">
        <f>IF(L92&gt;=E92,"符合","不符合")</f>
        <v>不符合</v>
      </c>
      <c r="J92" s="210" t="s">
        <v>550</v>
      </c>
      <c r="K92" s="120" t="s">
        <v>108</v>
      </c>
      <c r="L92" s="214"/>
      <c r="M92" s="212" t="s">
        <v>336</v>
      </c>
    </row>
    <row r="93" spans="1:13" ht="42.75" customHeight="1">
      <c r="A93" s="364">
        <v>14</v>
      </c>
      <c r="B93" s="369" t="s">
        <v>299</v>
      </c>
      <c r="C93" s="13" t="s">
        <v>154</v>
      </c>
      <c r="D93" s="15" t="s">
        <v>115</v>
      </c>
      <c r="E93" s="33">
        <v>0.3</v>
      </c>
      <c r="F93" s="278" t="e">
        <f>K93/K94</f>
        <v>#DIV/0!</v>
      </c>
      <c r="G93" s="278" t="e">
        <f>L93/L94</f>
        <v>#DIV/0!</v>
      </c>
      <c r="H93" s="33" t="e">
        <f>IF(F93&gt;=E93,"符合","不符合")</f>
        <v>#DIV/0!</v>
      </c>
      <c r="I93" s="33" t="e">
        <f>IF(G93&gt;=0.3,"符合","不符合")</f>
        <v>#DIV/0!</v>
      </c>
      <c r="J93" s="35" t="s">
        <v>300</v>
      </c>
      <c r="K93" s="215"/>
      <c r="L93" s="215"/>
      <c r="M93" s="371" t="s">
        <v>161</v>
      </c>
    </row>
    <row r="94" spans="1:13" ht="42.75" customHeight="1" thickBot="1">
      <c r="A94" s="366"/>
      <c r="B94" s="370"/>
      <c r="C94" s="123"/>
      <c r="D94" s="119"/>
      <c r="E94" s="174"/>
      <c r="F94" s="125"/>
      <c r="G94" s="125"/>
      <c r="H94" s="125"/>
      <c r="I94" s="125"/>
      <c r="J94" s="123" t="s">
        <v>301</v>
      </c>
      <c r="K94" s="184"/>
      <c r="L94" s="184"/>
      <c r="M94" s="372"/>
    </row>
    <row r="95" spans="1:13" ht="42.75" customHeight="1">
      <c r="A95" s="364">
        <v>15</v>
      </c>
      <c r="B95" s="369" t="s">
        <v>302</v>
      </c>
      <c r="C95" s="21" t="s">
        <v>155</v>
      </c>
      <c r="D95" s="15" t="s">
        <v>115</v>
      </c>
      <c r="E95" s="33">
        <v>1</v>
      </c>
      <c r="F95" s="278" t="e">
        <f>K96/K95</f>
        <v>#DIV/0!</v>
      </c>
      <c r="G95" s="278" t="e">
        <f>L96/L95</f>
        <v>#DIV/0!</v>
      </c>
      <c r="H95" s="15" t="e">
        <f>IF(F95=E95,"符合","不符合")</f>
        <v>#DIV/0!</v>
      </c>
      <c r="I95" s="15" t="e">
        <f>IF(G95=E95,"符合","不符合")</f>
        <v>#DIV/0!</v>
      </c>
      <c r="J95" s="35" t="s">
        <v>303</v>
      </c>
      <c r="K95" s="197"/>
      <c r="L95" s="197"/>
      <c r="M95" s="371" t="s">
        <v>488</v>
      </c>
    </row>
    <row r="96" spans="1:13" ht="42.75" customHeight="1" thickBot="1">
      <c r="A96" s="366"/>
      <c r="B96" s="370"/>
      <c r="C96" s="123"/>
      <c r="D96" s="119"/>
      <c r="E96" s="174"/>
      <c r="F96" s="123"/>
      <c r="G96" s="123"/>
      <c r="H96" s="123"/>
      <c r="I96" s="123"/>
      <c r="J96" s="123" t="s">
        <v>304</v>
      </c>
      <c r="K96" s="184"/>
      <c r="L96" s="184"/>
      <c r="M96" s="372"/>
    </row>
    <row r="97" spans="1:13" ht="42.75" customHeight="1">
      <c r="A97" s="364">
        <v>16</v>
      </c>
      <c r="B97" s="367" t="s">
        <v>479</v>
      </c>
      <c r="C97" s="118" t="s">
        <v>321</v>
      </c>
      <c r="D97" s="14" t="s">
        <v>111</v>
      </c>
      <c r="E97" s="15" t="s">
        <v>112</v>
      </c>
      <c r="F97" s="278">
        <f>$K$98-$K$97</f>
        <v>0</v>
      </c>
      <c r="G97" s="278">
        <f>$L$98-$L$97</f>
        <v>0</v>
      </c>
      <c r="H97" s="14" t="str">
        <f>IF(F97&lt;=0,"符合","不符合")</f>
        <v>符合</v>
      </c>
      <c r="I97" s="14" t="str">
        <f>IF(G97&lt;=0,"符合","不符合")</f>
        <v>符合</v>
      </c>
      <c r="J97" s="87" t="s">
        <v>480</v>
      </c>
      <c r="K97" s="216"/>
      <c r="L97" s="264"/>
      <c r="M97" s="371" t="s">
        <v>162</v>
      </c>
    </row>
    <row r="98" spans="1:13" ht="42.75" customHeight="1" thickBot="1">
      <c r="A98" s="366"/>
      <c r="B98" s="368"/>
      <c r="C98" s="123"/>
      <c r="D98" s="119"/>
      <c r="E98" s="174"/>
      <c r="F98" s="123"/>
      <c r="G98" s="119"/>
      <c r="H98" s="123"/>
      <c r="I98" s="123"/>
      <c r="J98" s="127" t="s">
        <v>481</v>
      </c>
      <c r="K98" s="217"/>
      <c r="L98" s="217"/>
      <c r="M98" s="372"/>
    </row>
    <row r="99" spans="1:13" ht="81" customHeight="1" thickBot="1">
      <c r="A99" s="36">
        <v>17</v>
      </c>
      <c r="B99" s="208" t="s">
        <v>431</v>
      </c>
      <c r="C99" s="39" t="s">
        <v>322</v>
      </c>
      <c r="D99" s="120" t="s">
        <v>108</v>
      </c>
      <c r="E99" s="171" t="s">
        <v>474</v>
      </c>
      <c r="F99" s="121" t="s">
        <v>108</v>
      </c>
      <c r="G99" s="121" t="s">
        <v>108</v>
      </c>
      <c r="H99" s="121" t="s">
        <v>108</v>
      </c>
      <c r="I99" s="37" t="str">
        <f>IF(L99="有","符合","不符合")</f>
        <v>不符合</v>
      </c>
      <c r="J99" s="39" t="s">
        <v>322</v>
      </c>
      <c r="K99" s="120" t="s">
        <v>108</v>
      </c>
      <c r="L99" s="211" t="s">
        <v>18</v>
      </c>
      <c r="M99" s="122" t="s">
        <v>323</v>
      </c>
    </row>
    <row r="100" spans="1:13" ht="42.75" customHeight="1">
      <c r="A100" s="364">
        <v>18</v>
      </c>
      <c r="B100" s="373" t="s">
        <v>432</v>
      </c>
      <c r="C100" s="87" t="s">
        <v>277</v>
      </c>
      <c r="D100" s="14"/>
      <c r="E100" s="15"/>
      <c r="F100" s="34"/>
      <c r="G100" s="34"/>
      <c r="H100" s="203" t="e">
        <f>IF(AND(K102&gt;=K101,K103&gt;0),"符合","不符合")</f>
        <v>#N/A</v>
      </c>
      <c r="I100" s="35" t="s">
        <v>108</v>
      </c>
      <c r="J100" s="35" t="s">
        <v>128</v>
      </c>
      <c r="K100" s="89" t="str">
        <f>基本資料!B1</f>
        <v>請選擇</v>
      </c>
      <c r="L100" s="254" t="s">
        <v>265</v>
      </c>
      <c r="M100" s="371" t="s">
        <v>305</v>
      </c>
    </row>
    <row r="101" spans="1:13" ht="42.75" customHeight="1">
      <c r="A101" s="365"/>
      <c r="B101" s="394"/>
      <c r="C101" s="7" t="s">
        <v>409</v>
      </c>
      <c r="D101" s="9" t="s">
        <v>103</v>
      </c>
      <c r="E101" s="10">
        <v>5</v>
      </c>
      <c r="F101" s="26" t="s">
        <v>108</v>
      </c>
      <c r="G101" s="26" t="s">
        <v>108</v>
      </c>
      <c r="H101" s="26" t="s">
        <v>108</v>
      </c>
      <c r="I101" s="26" t="s">
        <v>108</v>
      </c>
      <c r="J101" s="26" t="s">
        <v>159</v>
      </c>
      <c r="K101" s="124" t="e">
        <f>VLOOKUP(K100,'工作表1(會隱藏)'!A2:R23,18,FALSE)</f>
        <v>#N/A</v>
      </c>
      <c r="L101" s="179" t="s">
        <v>265</v>
      </c>
      <c r="M101" s="375"/>
    </row>
    <row r="102" spans="1:13" ht="69" customHeight="1">
      <c r="A102" s="365"/>
      <c r="B102" s="394"/>
      <c r="C102" s="7" t="s">
        <v>410</v>
      </c>
      <c r="D102" s="9" t="s">
        <v>103</v>
      </c>
      <c r="E102" s="10">
        <v>4</v>
      </c>
      <c r="F102" s="26" t="s">
        <v>156</v>
      </c>
      <c r="G102" s="26" t="s">
        <v>156</v>
      </c>
      <c r="H102" s="26" t="s">
        <v>156</v>
      </c>
      <c r="I102" s="26" t="s">
        <v>156</v>
      </c>
      <c r="J102" s="26" t="s">
        <v>324</v>
      </c>
      <c r="K102" s="114"/>
      <c r="L102" s="179" t="s">
        <v>265</v>
      </c>
      <c r="M102" s="375"/>
    </row>
    <row r="103" spans="1:13" ht="42.75" customHeight="1">
      <c r="A103" s="365"/>
      <c r="B103" s="394"/>
      <c r="C103" s="7" t="s">
        <v>411</v>
      </c>
      <c r="D103" s="9" t="s">
        <v>103</v>
      </c>
      <c r="E103" s="10">
        <v>3</v>
      </c>
      <c r="F103" s="26" t="s">
        <v>156</v>
      </c>
      <c r="G103" s="26" t="s">
        <v>156</v>
      </c>
      <c r="H103" s="26" t="s">
        <v>156</v>
      </c>
      <c r="I103" s="26" t="s">
        <v>156</v>
      </c>
      <c r="J103" s="26" t="s">
        <v>325</v>
      </c>
      <c r="K103" s="114"/>
      <c r="L103" s="179" t="s">
        <v>265</v>
      </c>
      <c r="M103" s="375"/>
    </row>
    <row r="104" spans="1:13" ht="42.75" customHeight="1">
      <c r="A104" s="365"/>
      <c r="B104" s="394"/>
      <c r="C104" s="7" t="s">
        <v>412</v>
      </c>
      <c r="D104" s="9" t="s">
        <v>103</v>
      </c>
      <c r="E104" s="10">
        <v>2</v>
      </c>
      <c r="F104" s="26" t="s">
        <v>157</v>
      </c>
      <c r="G104" s="26" t="s">
        <v>157</v>
      </c>
      <c r="H104" s="26" t="s">
        <v>157</v>
      </c>
      <c r="I104" s="26" t="s">
        <v>157</v>
      </c>
      <c r="J104" s="26"/>
      <c r="K104" s="179"/>
      <c r="L104" s="179"/>
      <c r="M104" s="375"/>
    </row>
    <row r="105" spans="1:13" ht="42.75" customHeight="1" thickBot="1">
      <c r="A105" s="366"/>
      <c r="B105" s="374"/>
      <c r="C105" s="152" t="s">
        <v>413</v>
      </c>
      <c r="D105" s="119" t="s">
        <v>103</v>
      </c>
      <c r="E105" s="174" t="s">
        <v>165</v>
      </c>
      <c r="F105" s="123" t="s">
        <v>156</v>
      </c>
      <c r="G105" s="123" t="s">
        <v>156</v>
      </c>
      <c r="H105" s="123" t="s">
        <v>156</v>
      </c>
      <c r="I105" s="103" t="s">
        <v>242</v>
      </c>
      <c r="J105" s="123"/>
      <c r="K105" s="128"/>
      <c r="L105" s="128"/>
      <c r="M105" s="372"/>
    </row>
    <row r="106" spans="1:13" ht="42.75" customHeight="1">
      <c r="A106" s="364">
        <v>19</v>
      </c>
      <c r="B106" s="373" t="s">
        <v>433</v>
      </c>
      <c r="C106" s="13" t="s">
        <v>414</v>
      </c>
      <c r="D106" s="14" t="s">
        <v>111</v>
      </c>
      <c r="E106" s="33">
        <v>1</v>
      </c>
      <c r="F106" s="157" t="s">
        <v>265</v>
      </c>
      <c r="G106" s="278" t="e">
        <f>L107/L106</f>
        <v>#DIV/0!</v>
      </c>
      <c r="H106" s="157" t="s">
        <v>265</v>
      </c>
      <c r="I106" s="15" t="e">
        <f>IF(G106=E106,"符合","不符合")</f>
        <v>#DIV/0!</v>
      </c>
      <c r="J106" s="35" t="s">
        <v>329</v>
      </c>
      <c r="K106" s="254" t="s">
        <v>265</v>
      </c>
      <c r="L106" s="218"/>
      <c r="M106" s="395"/>
    </row>
    <row r="107" spans="1:13" ht="42.75" customHeight="1" thickBot="1">
      <c r="A107" s="366"/>
      <c r="B107" s="374"/>
      <c r="C107" s="123"/>
      <c r="D107" s="119"/>
      <c r="E107" s="174"/>
      <c r="F107" s="123"/>
      <c r="G107" s="123"/>
      <c r="H107" s="123"/>
      <c r="I107" s="123"/>
      <c r="J107" s="123" t="s">
        <v>330</v>
      </c>
      <c r="K107" s="128" t="s">
        <v>265</v>
      </c>
      <c r="L107" s="130"/>
      <c r="M107" s="396"/>
    </row>
    <row r="108" spans="1:13" ht="42.75" customHeight="1">
      <c r="A108" s="364">
        <v>20</v>
      </c>
      <c r="B108" s="369" t="s">
        <v>327</v>
      </c>
      <c r="C108" s="13" t="s">
        <v>415</v>
      </c>
      <c r="D108" s="30" t="s">
        <v>108</v>
      </c>
      <c r="E108" s="168" t="s">
        <v>474</v>
      </c>
      <c r="F108" s="34" t="s">
        <v>108</v>
      </c>
      <c r="G108" s="34" t="s">
        <v>108</v>
      </c>
      <c r="H108" s="14" t="str">
        <f>IF(K108="有","符合","不符合")</f>
        <v>不符合</v>
      </c>
      <c r="I108" s="14" t="str">
        <f>IF(L109="是","符合","不符合")</f>
        <v>不符合</v>
      </c>
      <c r="J108" s="13" t="s">
        <v>416</v>
      </c>
      <c r="K108" s="218" t="s">
        <v>18</v>
      </c>
      <c r="L108" s="254" t="s">
        <v>265</v>
      </c>
      <c r="M108" s="371" t="s">
        <v>326</v>
      </c>
    </row>
    <row r="109" spans="1:13" ht="42.75" customHeight="1" thickBot="1">
      <c r="A109" s="366"/>
      <c r="B109" s="370"/>
      <c r="C109" s="127"/>
      <c r="D109" s="103"/>
      <c r="E109" s="172"/>
      <c r="F109" s="129"/>
      <c r="G109" s="129"/>
      <c r="H109" s="119"/>
      <c r="I109" s="123"/>
      <c r="J109" s="152" t="s">
        <v>417</v>
      </c>
      <c r="K109" s="128" t="s">
        <v>265</v>
      </c>
      <c r="L109" s="130" t="s">
        <v>18</v>
      </c>
      <c r="M109" s="372"/>
    </row>
    <row r="110" spans="1:13" ht="42.75" customHeight="1">
      <c r="A110" s="364">
        <v>21</v>
      </c>
      <c r="B110" s="369" t="s">
        <v>331</v>
      </c>
      <c r="C110" s="13" t="s">
        <v>418</v>
      </c>
      <c r="D110" s="14" t="s">
        <v>111</v>
      </c>
      <c r="E110" s="33">
        <v>1</v>
      </c>
      <c r="F110" s="278" t="e">
        <f>K111/K110</f>
        <v>#DIV/0!</v>
      </c>
      <c r="G110" s="278" t="e">
        <f>L111/L110</f>
        <v>#DIV/0!</v>
      </c>
      <c r="H110" s="14" t="e">
        <f>IF(AND(F110&gt;=1,K112="有"),"符合","不符合")</f>
        <v>#DIV/0!</v>
      </c>
      <c r="I110" s="14" t="e">
        <f>IF(AND(G110&gt;=1,L112="有"),"符合","不符合")</f>
        <v>#DIV/0!</v>
      </c>
      <c r="J110" s="35" t="s">
        <v>328</v>
      </c>
      <c r="K110" s="197"/>
      <c r="L110" s="197"/>
      <c r="M110" s="376"/>
    </row>
    <row r="111" spans="1:13" ht="42.75" customHeight="1">
      <c r="A111" s="365"/>
      <c r="B111" s="304"/>
      <c r="C111" s="26"/>
      <c r="D111" s="9"/>
      <c r="E111" s="10"/>
      <c r="F111" s="26"/>
      <c r="G111" s="26"/>
      <c r="H111" s="26"/>
      <c r="I111" s="26"/>
      <c r="J111" s="26" t="s">
        <v>306</v>
      </c>
      <c r="K111" s="114"/>
      <c r="L111" s="114"/>
      <c r="M111" s="377"/>
    </row>
    <row r="112" spans="1:13" ht="42.75" customHeight="1" thickBot="1">
      <c r="A112" s="366"/>
      <c r="B112" s="370"/>
      <c r="C112" s="123"/>
      <c r="D112" s="119"/>
      <c r="E112" s="174"/>
      <c r="F112" s="123"/>
      <c r="G112" s="123"/>
      <c r="H112" s="123"/>
      <c r="I112" s="123"/>
      <c r="J112" s="123" t="s">
        <v>332</v>
      </c>
      <c r="K112" s="130" t="s">
        <v>18</v>
      </c>
      <c r="L112" s="130" t="s">
        <v>18</v>
      </c>
      <c r="M112" s="378"/>
    </row>
    <row r="113" spans="1:13" ht="42.75" customHeight="1">
      <c r="A113" s="364">
        <v>22</v>
      </c>
      <c r="B113" s="369" t="s">
        <v>333</v>
      </c>
      <c r="C113" s="13" t="s">
        <v>166</v>
      </c>
      <c r="D113" s="14" t="s">
        <v>103</v>
      </c>
      <c r="E113" s="15">
        <v>1</v>
      </c>
      <c r="F113" s="34" t="s">
        <v>157</v>
      </c>
      <c r="G113" s="34" t="s">
        <v>157</v>
      </c>
      <c r="H113" s="14" t="str">
        <f>IF(K116&gt;=1,"符合","不符合")</f>
        <v>不符合</v>
      </c>
      <c r="I113" s="14" t="str">
        <f>IF(L116&gt;=1,"符合","不符合")</f>
        <v>不符合</v>
      </c>
      <c r="J113" s="35" t="s">
        <v>128</v>
      </c>
      <c r="K113" s="89" t="str">
        <f>基本資料!B1</f>
        <v>請選擇</v>
      </c>
      <c r="L113" s="89" t="str">
        <f>基本資料!B1</f>
        <v>請選擇</v>
      </c>
      <c r="M113" s="371" t="s">
        <v>163</v>
      </c>
    </row>
    <row r="114" spans="1:13" ht="42.75" customHeight="1">
      <c r="A114" s="365"/>
      <c r="B114" s="304"/>
      <c r="C114" s="7" t="s">
        <v>167</v>
      </c>
      <c r="D114" s="9" t="s">
        <v>103</v>
      </c>
      <c r="E114" s="10">
        <v>2</v>
      </c>
      <c r="F114" s="31" t="s">
        <v>157</v>
      </c>
      <c r="G114" s="31" t="s">
        <v>157</v>
      </c>
      <c r="H114" s="10" t="e">
        <f>IF(K115&gt;=K114,"符合","不符合")</f>
        <v>#N/A</v>
      </c>
      <c r="I114" s="10" t="e">
        <f>IF(L115&gt;=L114,"符合","不符合")</f>
        <v>#N/A</v>
      </c>
      <c r="J114" s="267" t="s">
        <v>343</v>
      </c>
      <c r="K114" s="124" t="e">
        <f>VLOOKUP(K113,'工作表1(會隱藏)'!A2:S23,19,FALSE)</f>
        <v>#N/A</v>
      </c>
      <c r="L114" s="124" t="e">
        <f>VLOOKUP(L113,'工作表1(會隱藏)'!A2:S23,19,FALSE)</f>
        <v>#N/A</v>
      </c>
      <c r="M114" s="375"/>
    </row>
    <row r="115" spans="1:13" ht="42.75" customHeight="1">
      <c r="A115" s="365"/>
      <c r="B115" s="304"/>
      <c r="C115" s="7" t="s">
        <v>419</v>
      </c>
      <c r="D115" s="9" t="s">
        <v>103</v>
      </c>
      <c r="E115" s="10">
        <v>1</v>
      </c>
      <c r="F115" s="31" t="s">
        <v>157</v>
      </c>
      <c r="G115" s="31" t="s">
        <v>157</v>
      </c>
      <c r="H115" s="31" t="s">
        <v>158</v>
      </c>
      <c r="I115" s="31" t="s">
        <v>158</v>
      </c>
      <c r="J115" s="267" t="s">
        <v>342</v>
      </c>
      <c r="K115" s="114"/>
      <c r="L115" s="114"/>
      <c r="M115" s="375"/>
    </row>
    <row r="116" spans="1:13" ht="42.75" customHeight="1" thickBot="1">
      <c r="A116" s="366"/>
      <c r="B116" s="370"/>
      <c r="C116" s="123"/>
      <c r="D116" s="119"/>
      <c r="E116" s="174"/>
      <c r="F116" s="103"/>
      <c r="G116" s="103"/>
      <c r="H116" s="123"/>
      <c r="I116" s="123"/>
      <c r="J116" s="123" t="s">
        <v>334</v>
      </c>
      <c r="K116" s="184"/>
      <c r="L116" s="184"/>
      <c r="M116" s="372"/>
    </row>
    <row r="117" spans="1:13" s="255" customFormat="1" ht="45.75" customHeight="1">
      <c r="A117" s="397" t="s">
        <v>482</v>
      </c>
      <c r="B117" s="399" t="s">
        <v>483</v>
      </c>
      <c r="C117" s="117" t="s">
        <v>484</v>
      </c>
      <c r="D117" s="16" t="s">
        <v>485</v>
      </c>
      <c r="E117" s="16" t="s">
        <v>165</v>
      </c>
      <c r="F117" s="16">
        <f>K117-K118</f>
        <v>0</v>
      </c>
      <c r="G117" s="16">
        <f>L117-L118</f>
        <v>0</v>
      </c>
      <c r="H117" s="22" t="str">
        <f>IF(F117&gt;0,"符合","不符合")</f>
        <v>不符合</v>
      </c>
      <c r="I117" s="22" t="str">
        <f>IF(G117&gt;0,"符合","不符合")</f>
        <v>不符合</v>
      </c>
      <c r="J117" s="117" t="s">
        <v>486</v>
      </c>
      <c r="K117" s="20"/>
      <c r="L117" s="20"/>
      <c r="M117" s="219"/>
    </row>
    <row r="118" spans="1:13" s="255" customFormat="1" ht="45.75" customHeight="1" thickBot="1">
      <c r="A118" s="398"/>
      <c r="B118" s="374"/>
      <c r="C118" s="88"/>
      <c r="D118" s="174"/>
      <c r="E118" s="174"/>
      <c r="F118" s="88"/>
      <c r="G118" s="88"/>
      <c r="H118" s="88"/>
      <c r="I118" s="88"/>
      <c r="J118" s="127" t="s">
        <v>487</v>
      </c>
      <c r="K118" s="184"/>
      <c r="L118" s="184"/>
      <c r="M118" s="185"/>
    </row>
  </sheetData>
  <sheetProtection password="EBAD" sheet="1" selectLockedCells="1"/>
  <mergeCells count="59">
    <mergeCell ref="A117:A118"/>
    <mergeCell ref="B117:B118"/>
    <mergeCell ref="A84:A87"/>
    <mergeCell ref="B84:B87"/>
    <mergeCell ref="B89:B91"/>
    <mergeCell ref="B110:B112"/>
    <mergeCell ref="A110:A112"/>
    <mergeCell ref="A113:A116"/>
    <mergeCell ref="B113:B116"/>
    <mergeCell ref="A97:A98"/>
    <mergeCell ref="A89:A91"/>
    <mergeCell ref="B93:B94"/>
    <mergeCell ref="A93:A94"/>
    <mergeCell ref="B95:B96"/>
    <mergeCell ref="A95:A96"/>
    <mergeCell ref="B42:B60"/>
    <mergeCell ref="A42:A60"/>
    <mergeCell ref="A20:A39"/>
    <mergeCell ref="B20:B39"/>
    <mergeCell ref="B40:B41"/>
    <mergeCell ref="A40:A41"/>
    <mergeCell ref="A61:A83"/>
    <mergeCell ref="B61:B83"/>
    <mergeCell ref="A2:A6"/>
    <mergeCell ref="B2:B6"/>
    <mergeCell ref="B14:B15"/>
    <mergeCell ref="A14:A15"/>
    <mergeCell ref="B16:B19"/>
    <mergeCell ref="A16:A19"/>
    <mergeCell ref="A7:A10"/>
    <mergeCell ref="B7:B10"/>
    <mergeCell ref="A11:A13"/>
    <mergeCell ref="B11:B13"/>
    <mergeCell ref="M2:M6"/>
    <mergeCell ref="M14:M15"/>
    <mergeCell ref="M42:M60"/>
    <mergeCell ref="M89:M91"/>
    <mergeCell ref="M20:M39"/>
    <mergeCell ref="M7:M10"/>
    <mergeCell ref="M84:M87"/>
    <mergeCell ref="M11:M13"/>
    <mergeCell ref="M16:M19"/>
    <mergeCell ref="M40:M41"/>
    <mergeCell ref="M61:M83"/>
    <mergeCell ref="M113:M116"/>
    <mergeCell ref="M110:M112"/>
    <mergeCell ref="M95:M96"/>
    <mergeCell ref="M100:M105"/>
    <mergeCell ref="M93:M94"/>
    <mergeCell ref="M97:M98"/>
    <mergeCell ref="M106:M107"/>
    <mergeCell ref="A100:A105"/>
    <mergeCell ref="B97:B98"/>
    <mergeCell ref="A108:A109"/>
    <mergeCell ref="B108:B109"/>
    <mergeCell ref="M108:M109"/>
    <mergeCell ref="A106:A107"/>
    <mergeCell ref="B106:B107"/>
    <mergeCell ref="B100:B105"/>
  </mergeCells>
  <phoneticPr fontId="6" type="noConversion"/>
  <conditionalFormatting sqref="H2:I3 F90:G90 F100:H100">
    <cfRule type="containsText" dxfId="120" priority="262" operator="containsText" text="不符合">
      <formula>NOT(ISERROR(SEARCH("不符合",F2)))</formula>
    </cfRule>
  </conditionalFormatting>
  <conditionalFormatting sqref="H14:I14">
    <cfRule type="containsText" dxfId="119" priority="260" operator="containsText" text="不符合">
      <formula>NOT(ISERROR(SEARCH("不符合",H14)))</formula>
    </cfRule>
  </conditionalFormatting>
  <conditionalFormatting sqref="H16:I17">
    <cfRule type="containsText" dxfId="118" priority="258" operator="containsText" text="不符合">
      <formula>NOT(ISERROR(SEARCH("不符合",H16)))</formula>
    </cfRule>
  </conditionalFormatting>
  <conditionalFormatting sqref="H84:I84">
    <cfRule type="containsText" dxfId="117" priority="247" operator="containsText" text="不符合">
      <formula>NOT(ISERROR(SEARCH("不符合",H84)))</formula>
    </cfRule>
  </conditionalFormatting>
  <conditionalFormatting sqref="F2:G2">
    <cfRule type="cellIs" dxfId="116" priority="199" operator="lessThan">
      <formula>1</formula>
    </cfRule>
  </conditionalFormatting>
  <conditionalFormatting sqref="F3:G3">
    <cfRule type="cellIs" dxfId="115" priority="198" operator="lessThan">
      <formula>1</formula>
    </cfRule>
  </conditionalFormatting>
  <conditionalFormatting sqref="H40:I40">
    <cfRule type="containsText" dxfId="114" priority="195" operator="containsText" text="不符合">
      <formula>NOT(ISERROR(SEARCH("不符合",H40)))</formula>
    </cfRule>
  </conditionalFormatting>
  <conditionalFormatting sqref="H42:I42">
    <cfRule type="containsText" dxfId="113" priority="189" operator="containsText" text="不符合">
      <formula>NOT(ISERROR(SEARCH("不符合",H42)))</formula>
    </cfRule>
  </conditionalFormatting>
  <conditionalFormatting sqref="H43:I43">
    <cfRule type="containsText" dxfId="112" priority="188" operator="containsText" text="不符合">
      <formula>NOT(ISERROR(SEARCH("不符合",H43)))</formula>
    </cfRule>
  </conditionalFormatting>
  <conditionalFormatting sqref="H89:I89">
    <cfRule type="containsText" dxfId="111" priority="186" operator="containsText" text="不符合">
      <formula>NOT(ISERROR(SEARCH("不符合",H89)))</formula>
    </cfRule>
  </conditionalFormatting>
  <conditionalFormatting sqref="H90:I90">
    <cfRule type="containsText" dxfId="110" priority="185" operator="containsText" text="不符合">
      <formula>NOT(ISERROR(SEARCH("不符合",H90)))</formula>
    </cfRule>
  </conditionalFormatting>
  <conditionalFormatting sqref="H93:I93">
    <cfRule type="containsText" dxfId="109" priority="184" operator="containsText" text="不符合">
      <formula>NOT(ISERROR(SEARCH("不符合",H93)))</formula>
    </cfRule>
  </conditionalFormatting>
  <conditionalFormatting sqref="H95:I95">
    <cfRule type="containsText" dxfId="108" priority="183" operator="containsText" text="不符合">
      <formula>NOT(ISERROR(SEARCH("不符合",H95)))</formula>
    </cfRule>
  </conditionalFormatting>
  <conditionalFormatting sqref="H110:I110">
    <cfRule type="containsText" dxfId="107" priority="177" operator="containsText" text="不符合">
      <formula>NOT(ISERROR(SEARCH("不符合",H110)))</formula>
    </cfRule>
  </conditionalFormatting>
  <conditionalFormatting sqref="F20:I20 F26:I26 F25:G25 F21:G23">
    <cfRule type="containsText" dxfId="106" priority="154" operator="containsText" text="不符合">
      <formula>NOT(ISERROR(SEARCH("不符合",F20)))</formula>
    </cfRule>
  </conditionalFormatting>
  <conditionalFormatting sqref="I105">
    <cfRule type="containsText" dxfId="105" priority="145" operator="containsText" text="不符合">
      <formula>NOT(ISERROR(SEARCH("不符合",I105)))</formula>
    </cfRule>
  </conditionalFormatting>
  <conditionalFormatting sqref="I113">
    <cfRule type="containsText" dxfId="104" priority="141" operator="containsText" text="不符合">
      <formula>NOT(ISERROR(SEARCH("不符合",I113)))</formula>
    </cfRule>
  </conditionalFormatting>
  <conditionalFormatting sqref="I114">
    <cfRule type="containsText" dxfId="103" priority="140" operator="containsText" text="不符合">
      <formula>NOT(ISERROR(SEARCH("不符合",I114)))</formula>
    </cfRule>
  </conditionalFormatting>
  <conditionalFormatting sqref="K2:L10 K13:L23 K25:L59 K84:L87 L88 K93:L98 K100:L103 K110:L111 K113:L116 L60 K89:L91">
    <cfRule type="containsBlanks" dxfId="102" priority="133">
      <formula>LEN(TRIM(K2))=0</formula>
    </cfRule>
  </conditionalFormatting>
  <conditionalFormatting sqref="F110">
    <cfRule type="cellIs" dxfId="101" priority="129" operator="lessThan">
      <formula>1</formula>
    </cfRule>
  </conditionalFormatting>
  <conditionalFormatting sqref="G110">
    <cfRule type="cellIs" dxfId="100" priority="128" operator="lessThan">
      <formula>1</formula>
    </cfRule>
  </conditionalFormatting>
  <conditionalFormatting sqref="G98">
    <cfRule type="cellIs" dxfId="99" priority="127" operator="greaterThan">
      <formula>0</formula>
    </cfRule>
  </conditionalFormatting>
  <conditionalFormatting sqref="F89">
    <cfRule type="cellIs" dxfId="98" priority="121" operator="lessThan">
      <formula>4.15</formula>
    </cfRule>
  </conditionalFormatting>
  <conditionalFormatting sqref="G89">
    <cfRule type="cellIs" dxfId="97" priority="120" operator="lessThan">
      <formula>4.15</formula>
    </cfRule>
  </conditionalFormatting>
  <conditionalFormatting sqref="F84">
    <cfRule type="cellIs" dxfId="96" priority="119" operator="lessThan">
      <formula>0.7</formula>
    </cfRule>
  </conditionalFormatting>
  <conditionalFormatting sqref="G84">
    <cfRule type="cellIs" dxfId="95" priority="118" operator="lessThan">
      <formula>0.7</formula>
    </cfRule>
  </conditionalFormatting>
  <conditionalFormatting sqref="F40">
    <cfRule type="cellIs" dxfId="94" priority="112" operator="lessThan">
      <formula>1</formula>
    </cfRule>
  </conditionalFormatting>
  <conditionalFormatting sqref="G40">
    <cfRule type="cellIs" dxfId="93" priority="111" operator="lessThan">
      <formula>1</formula>
    </cfRule>
  </conditionalFormatting>
  <conditionalFormatting sqref="F16">
    <cfRule type="cellIs" dxfId="92" priority="110" operator="lessThan">
      <formula>0.7</formula>
    </cfRule>
  </conditionalFormatting>
  <conditionalFormatting sqref="F17">
    <cfRule type="cellIs" dxfId="91" priority="109" operator="lessThan">
      <formula>0.7</formula>
    </cfRule>
  </conditionalFormatting>
  <conditionalFormatting sqref="G16">
    <cfRule type="cellIs" dxfId="90" priority="108" operator="lessThan">
      <formula>0.7</formula>
    </cfRule>
  </conditionalFormatting>
  <conditionalFormatting sqref="G17">
    <cfRule type="cellIs" dxfId="89" priority="107" operator="lessThan">
      <formula>0.7</formula>
    </cfRule>
  </conditionalFormatting>
  <conditionalFormatting sqref="K91:L91">
    <cfRule type="containsText" dxfId="88" priority="105" operator="containsText" text="請選擇">
      <formula>NOT(ISERROR(SEARCH("請選擇",K91)))</formula>
    </cfRule>
  </conditionalFormatting>
  <conditionalFormatting sqref="F24:G24">
    <cfRule type="containsText" dxfId="87" priority="103" operator="containsText" text="不符合">
      <formula>NOT(ISERROR(SEARCH("不符合",F24)))</formula>
    </cfRule>
  </conditionalFormatting>
  <conditionalFormatting sqref="K24:L24">
    <cfRule type="containsBlanks" dxfId="86" priority="102">
      <formula>LEN(TRIM(K24))=0</formula>
    </cfRule>
  </conditionalFormatting>
  <conditionalFormatting sqref="F7:G7">
    <cfRule type="containsText" dxfId="85" priority="100" operator="containsText" text="不符合">
      <formula>NOT(ISERROR(SEARCH("不符合",F7)))</formula>
    </cfRule>
  </conditionalFormatting>
  <conditionalFormatting sqref="H11:I11">
    <cfRule type="containsText" dxfId="84" priority="95" operator="containsText" text="不符合">
      <formula>NOT(ISERROR(SEARCH("不符合",H11)))</formula>
    </cfRule>
  </conditionalFormatting>
  <conditionalFormatting sqref="H7">
    <cfRule type="containsText" dxfId="83" priority="99" operator="containsText" text="不符合">
      <formula>NOT(ISERROR(SEARCH("不符合",H7)))</formula>
    </cfRule>
  </conditionalFormatting>
  <conditionalFormatting sqref="I7">
    <cfRule type="containsText" dxfId="82" priority="98" operator="containsText" text="不符合">
      <formula>NOT(ISERROR(SEARCH("不符合",I7)))</formula>
    </cfRule>
  </conditionalFormatting>
  <conditionalFormatting sqref="K11:L11">
    <cfRule type="containsBlanks" dxfId="81" priority="97">
      <formula>LEN(TRIM(K11))=0</formula>
    </cfRule>
  </conditionalFormatting>
  <conditionalFormatting sqref="K12:L12">
    <cfRule type="containsBlanks" dxfId="80" priority="96">
      <formula>LEN(TRIM(K12))=0</formula>
    </cfRule>
  </conditionalFormatting>
  <conditionalFormatting sqref="F66:G66">
    <cfRule type="containsText" dxfId="79" priority="91" operator="containsText" text="不符合">
      <formula>NOT(ISERROR(SEARCH("不符合",F66)))</formula>
    </cfRule>
  </conditionalFormatting>
  <conditionalFormatting sqref="H21:I25">
    <cfRule type="containsText" dxfId="78" priority="94" operator="containsText" text="不符合">
      <formula>NOT(ISERROR(SEARCH("不符合",H21)))</formula>
    </cfRule>
  </conditionalFormatting>
  <conditionalFormatting sqref="F61:I61 F70:I70 F67:G67 F62:G63 F65:G65">
    <cfRule type="containsText" dxfId="77" priority="93" operator="containsText" text="不符合">
      <formula>NOT(ISERROR(SEARCH("不符合",F61)))</formula>
    </cfRule>
  </conditionalFormatting>
  <conditionalFormatting sqref="K70:L83 K61:L65 L67:L70">
    <cfRule type="containsBlanks" dxfId="76" priority="92">
      <formula>LEN(TRIM(K61))=0</formula>
    </cfRule>
  </conditionalFormatting>
  <conditionalFormatting sqref="H64:I64">
    <cfRule type="containsText" dxfId="75" priority="87" operator="containsText" text="不符合">
      <formula>NOT(ISERROR(SEARCH("不符合",H64)))</formula>
    </cfRule>
  </conditionalFormatting>
  <conditionalFormatting sqref="K66">
    <cfRule type="containsBlanks" dxfId="74" priority="90">
      <formula>LEN(TRIM(K66))=0</formula>
    </cfRule>
  </conditionalFormatting>
  <conditionalFormatting sqref="H62:I63 H65:I67">
    <cfRule type="containsText" dxfId="73" priority="89" operator="containsText" text="不符合">
      <formula>NOT(ISERROR(SEARCH("不符合",H62)))</formula>
    </cfRule>
  </conditionalFormatting>
  <conditionalFormatting sqref="F64:G64">
    <cfRule type="containsText" dxfId="72" priority="88" operator="containsText" text="不符合">
      <formula>NOT(ISERROR(SEARCH("不符合",F64)))</formula>
    </cfRule>
  </conditionalFormatting>
  <conditionalFormatting sqref="L66">
    <cfRule type="containsBlanks" dxfId="71" priority="86">
      <formula>LEN(TRIM(L66))=0</formula>
    </cfRule>
  </conditionalFormatting>
  <conditionalFormatting sqref="K67:K69">
    <cfRule type="containsBlanks" dxfId="70" priority="85">
      <formula>LEN(TRIM(K67))=0</formula>
    </cfRule>
  </conditionalFormatting>
  <conditionalFormatting sqref="F68:G68">
    <cfRule type="containsText" dxfId="69" priority="84" operator="containsText" text="不符合">
      <formula>NOT(ISERROR(SEARCH("不符合",F68)))</formula>
    </cfRule>
  </conditionalFormatting>
  <conditionalFormatting sqref="H68:I68">
    <cfRule type="containsText" dxfId="68" priority="83" operator="containsText" text="不符合">
      <formula>NOT(ISERROR(SEARCH("不符合",H68)))</formula>
    </cfRule>
  </conditionalFormatting>
  <conditionalFormatting sqref="F69:G69">
    <cfRule type="containsText" dxfId="67" priority="82" operator="containsText" text="不符合">
      <formula>NOT(ISERROR(SEARCH("不符合",F69)))</formula>
    </cfRule>
  </conditionalFormatting>
  <conditionalFormatting sqref="H69:I69">
    <cfRule type="containsText" dxfId="66" priority="81" operator="containsText" text="不符合">
      <formula>NOT(ISERROR(SEARCH("不符合",H69)))</formula>
    </cfRule>
  </conditionalFormatting>
  <conditionalFormatting sqref="I85">
    <cfRule type="containsText" dxfId="65" priority="80" operator="containsText" text="不符合">
      <formula>NOT(ISERROR(SEARCH("不符合",I85)))</formula>
    </cfRule>
  </conditionalFormatting>
  <conditionalFormatting sqref="H85">
    <cfRule type="containsText" dxfId="64" priority="79" operator="containsText" text="不符合">
      <formula>NOT(ISERROR(SEARCH("不符合",H85)))</formula>
    </cfRule>
  </conditionalFormatting>
  <conditionalFormatting sqref="F88">
    <cfRule type="containsText" dxfId="63" priority="78" operator="containsText" text="不符合">
      <formula>NOT(ISERROR(SEARCH("不符合",F88)))</formula>
    </cfRule>
  </conditionalFormatting>
  <conditionalFormatting sqref="H88">
    <cfRule type="containsText" dxfId="62" priority="77" operator="containsText" text="不符合">
      <formula>NOT(ISERROR(SEARCH("不符合",H88)))</formula>
    </cfRule>
  </conditionalFormatting>
  <conditionalFormatting sqref="K88">
    <cfRule type="containsText" dxfId="61" priority="76" operator="containsText" text="不符合">
      <formula>NOT(ISERROR(SEARCH("不符合",K88)))</formula>
    </cfRule>
  </conditionalFormatting>
  <conditionalFormatting sqref="L88">
    <cfRule type="containsText" dxfId="60" priority="75" operator="containsText" text="請選擇">
      <formula>NOT(ISERROR(SEARCH("請選擇",L88)))</formula>
    </cfRule>
  </conditionalFormatting>
  <conditionalFormatting sqref="I88">
    <cfRule type="containsText" dxfId="59" priority="74" operator="containsText" text="不符合">
      <formula>NOT(ISERROR(SEARCH("不符合",I88)))</formula>
    </cfRule>
  </conditionalFormatting>
  <conditionalFormatting sqref="L92">
    <cfRule type="containsBlanks" dxfId="58" priority="67">
      <formula>LEN(TRIM(L92))=0</formula>
    </cfRule>
  </conditionalFormatting>
  <conditionalFormatting sqref="F92">
    <cfRule type="containsText" dxfId="57" priority="72" operator="containsText" text="不符合">
      <formula>NOT(ISERROR(SEARCH("不符合",F92)))</formula>
    </cfRule>
  </conditionalFormatting>
  <conditionalFormatting sqref="H92">
    <cfRule type="containsText" dxfId="56" priority="71" operator="containsText" text="不符合">
      <formula>NOT(ISERROR(SEARCH("不符合",H92)))</formula>
    </cfRule>
  </conditionalFormatting>
  <conditionalFormatting sqref="K92">
    <cfRule type="containsText" dxfId="55" priority="70" operator="containsText" text="不符合">
      <formula>NOT(ISERROR(SEARCH("不符合",K92)))</formula>
    </cfRule>
  </conditionalFormatting>
  <conditionalFormatting sqref="I92">
    <cfRule type="containsText" dxfId="54" priority="68" operator="containsText" text="不符合">
      <formula>NOT(ISERROR(SEARCH("不符合",I92)))</formula>
    </cfRule>
  </conditionalFormatting>
  <conditionalFormatting sqref="G92">
    <cfRule type="containsText" dxfId="53" priority="66" operator="containsText" text="不符合">
      <formula>NOT(ISERROR(SEARCH("不符合",G92)))</formula>
    </cfRule>
  </conditionalFormatting>
  <conditionalFormatting sqref="I97">
    <cfRule type="containsText" dxfId="52" priority="63" operator="containsText" text="不符合">
      <formula>NOT(ISERROR(SEARCH("不符合",I97)))</formula>
    </cfRule>
  </conditionalFormatting>
  <conditionalFormatting sqref="F97:G97">
    <cfRule type="cellIs" dxfId="51" priority="64" operator="greaterThan">
      <formula>0</formula>
    </cfRule>
  </conditionalFormatting>
  <conditionalFormatting sqref="H97">
    <cfRule type="containsText" dxfId="50" priority="62" operator="containsText" text="不符合">
      <formula>NOT(ISERROR(SEARCH("不符合",H97)))</formula>
    </cfRule>
  </conditionalFormatting>
  <conditionalFormatting sqref="I99">
    <cfRule type="containsText" dxfId="49" priority="61" operator="containsText" text="不符合">
      <formula>NOT(ISERROR(SEARCH("不符合",I99)))</formula>
    </cfRule>
  </conditionalFormatting>
  <conditionalFormatting sqref="K99">
    <cfRule type="containsText" dxfId="48" priority="58" operator="containsText" text="不符合">
      <formula>NOT(ISERROR(SEARCH("不符合",K99)))</formula>
    </cfRule>
  </conditionalFormatting>
  <conditionalFormatting sqref="I108">
    <cfRule type="containsText" dxfId="47" priority="46" operator="containsText" text="不符合">
      <formula>NOT(ISERROR(SEARCH("不符合",I108)))</formula>
    </cfRule>
  </conditionalFormatting>
  <conditionalFormatting sqref="H108:H109">
    <cfRule type="containsText" dxfId="46" priority="50" operator="containsText" text="不符合">
      <formula>NOT(ISERROR(SEARCH("不符合",H108)))</formula>
    </cfRule>
  </conditionalFormatting>
  <conditionalFormatting sqref="L108">
    <cfRule type="containsBlanks" dxfId="45" priority="51">
      <formula>LEN(TRIM(L108))=0</formula>
    </cfRule>
  </conditionalFormatting>
  <conditionalFormatting sqref="K107">
    <cfRule type="containsBlanks" dxfId="44" priority="39">
      <formula>LEN(TRIM(K107))=0</formula>
    </cfRule>
  </conditionalFormatting>
  <conditionalFormatting sqref="K109">
    <cfRule type="containsBlanks" dxfId="43" priority="47">
      <formula>LEN(TRIM(K109))=0</formula>
    </cfRule>
  </conditionalFormatting>
  <conditionalFormatting sqref="I106">
    <cfRule type="containsText" dxfId="42" priority="45" operator="containsText" text="不符合">
      <formula>NOT(ISERROR(SEARCH("不符合",I106)))</formula>
    </cfRule>
  </conditionalFormatting>
  <conditionalFormatting sqref="L106:L107">
    <cfRule type="containsBlanks" dxfId="41" priority="44">
      <formula>LEN(TRIM(L106))=0</formula>
    </cfRule>
  </conditionalFormatting>
  <conditionalFormatting sqref="G106">
    <cfRule type="cellIs" dxfId="40" priority="43" operator="lessThan">
      <formula>1</formula>
    </cfRule>
  </conditionalFormatting>
  <conditionalFormatting sqref="F106">
    <cfRule type="cellIs" dxfId="39" priority="42" operator="lessThan">
      <formula>1</formula>
    </cfRule>
  </conditionalFormatting>
  <conditionalFormatting sqref="H106">
    <cfRule type="cellIs" dxfId="38" priority="41" operator="lessThan">
      <formula>1</formula>
    </cfRule>
  </conditionalFormatting>
  <conditionalFormatting sqref="K106">
    <cfRule type="containsBlanks" dxfId="37" priority="40">
      <formula>LEN(TRIM(K106))=0</formula>
    </cfRule>
  </conditionalFormatting>
  <conditionalFormatting sqref="H113">
    <cfRule type="containsText" dxfId="36" priority="34" operator="containsText" text="不符合">
      <formula>NOT(ISERROR(SEARCH("不符合",H113)))</formula>
    </cfRule>
  </conditionalFormatting>
  <conditionalFormatting sqref="H114">
    <cfRule type="containsText" dxfId="35" priority="33" operator="containsText" text="不符合">
      <formula>NOT(ISERROR(SEARCH("不符合",H114)))</formula>
    </cfRule>
  </conditionalFormatting>
  <conditionalFormatting sqref="K91">
    <cfRule type="containsText" dxfId="34" priority="32" operator="containsText" text="請選擇">
      <formula>NOT(ISERROR(SEARCH("請選擇",K91)))</formula>
    </cfRule>
  </conditionalFormatting>
  <conditionalFormatting sqref="L91">
    <cfRule type="containsText" dxfId="33" priority="31" operator="containsText" text="請選擇">
      <formula>NOT(ISERROR(SEARCH("請選擇",L91)))</formula>
    </cfRule>
  </conditionalFormatting>
  <conditionalFormatting sqref="L99">
    <cfRule type="containsBlanks" dxfId="32" priority="30">
      <formula>LEN(TRIM(L99))=0</formula>
    </cfRule>
  </conditionalFormatting>
  <conditionalFormatting sqref="L99">
    <cfRule type="containsText" dxfId="31" priority="29" operator="containsText" text="請選擇">
      <formula>NOT(ISERROR(SEARCH("請選擇",L99)))</formula>
    </cfRule>
  </conditionalFormatting>
  <conditionalFormatting sqref="L99">
    <cfRule type="containsText" dxfId="30" priority="28" operator="containsText" text="請選擇">
      <formula>NOT(ISERROR(SEARCH("請選擇",L99)))</formula>
    </cfRule>
  </conditionalFormatting>
  <conditionalFormatting sqref="K108">
    <cfRule type="containsBlanks" dxfId="29" priority="27">
      <formula>LEN(TRIM(K108))=0</formula>
    </cfRule>
  </conditionalFormatting>
  <conditionalFormatting sqref="K108">
    <cfRule type="containsText" dxfId="28" priority="26" operator="containsText" text="請選擇">
      <formula>NOT(ISERROR(SEARCH("請選擇",K108)))</formula>
    </cfRule>
  </conditionalFormatting>
  <conditionalFormatting sqref="K108">
    <cfRule type="containsText" dxfId="27" priority="25" operator="containsText" text="請選擇">
      <formula>NOT(ISERROR(SEARCH("請選擇",K108)))</formula>
    </cfRule>
  </conditionalFormatting>
  <conditionalFormatting sqref="L109">
    <cfRule type="containsBlanks" dxfId="26" priority="24">
      <formula>LEN(TRIM(L109))=0</formula>
    </cfRule>
  </conditionalFormatting>
  <conditionalFormatting sqref="L109">
    <cfRule type="containsText" dxfId="25" priority="23" operator="containsText" text="請選擇">
      <formula>NOT(ISERROR(SEARCH("請選擇",L109)))</formula>
    </cfRule>
  </conditionalFormatting>
  <conditionalFormatting sqref="L109">
    <cfRule type="containsText" dxfId="24" priority="22" operator="containsText" text="請選擇">
      <formula>NOT(ISERROR(SEARCH("請選擇",L109)))</formula>
    </cfRule>
  </conditionalFormatting>
  <conditionalFormatting sqref="K112">
    <cfRule type="containsBlanks" dxfId="23" priority="21">
      <formula>LEN(TRIM(K112))=0</formula>
    </cfRule>
  </conditionalFormatting>
  <conditionalFormatting sqref="K112">
    <cfRule type="containsText" dxfId="22" priority="20" operator="containsText" text="請選擇">
      <formula>NOT(ISERROR(SEARCH("請選擇",K112)))</formula>
    </cfRule>
  </conditionalFormatting>
  <conditionalFormatting sqref="K112">
    <cfRule type="containsText" dxfId="21" priority="19" operator="containsText" text="請選擇">
      <formula>NOT(ISERROR(SEARCH("請選擇",K112)))</formula>
    </cfRule>
  </conditionalFormatting>
  <conditionalFormatting sqref="L112">
    <cfRule type="containsBlanks" dxfId="20" priority="18">
      <formula>LEN(TRIM(L112))=0</formula>
    </cfRule>
  </conditionalFormatting>
  <conditionalFormatting sqref="L112">
    <cfRule type="containsText" dxfId="19" priority="17" operator="containsText" text="請選擇">
      <formula>NOT(ISERROR(SEARCH("請選擇",L112)))</formula>
    </cfRule>
  </conditionalFormatting>
  <conditionalFormatting sqref="L112">
    <cfRule type="containsText" dxfId="18" priority="16" operator="containsText" text="請選擇">
      <formula>NOT(ISERROR(SEARCH("請選擇",L112)))</formula>
    </cfRule>
  </conditionalFormatting>
  <conditionalFormatting sqref="K60">
    <cfRule type="containsBlanks" dxfId="17" priority="15">
      <formula>LEN(TRIM(K60))=0</formula>
    </cfRule>
  </conditionalFormatting>
  <conditionalFormatting sqref="I46">
    <cfRule type="containsText" dxfId="16" priority="14" operator="containsText" text="不符合">
      <formula>NOT(ISERROR(SEARCH("不符合",I46)))</formula>
    </cfRule>
  </conditionalFormatting>
  <conditionalFormatting sqref="H117:I117">
    <cfRule type="containsText" dxfId="15" priority="13" operator="containsText" text="不符合">
      <formula>NOT(ISERROR(SEARCH("不符合",H117)))</formula>
    </cfRule>
  </conditionalFormatting>
  <conditionalFormatting sqref="K117:L118">
    <cfRule type="containsBlanks" dxfId="14" priority="12">
      <formula>LEN(TRIM(K117))=0</formula>
    </cfRule>
  </conditionalFormatting>
  <conditionalFormatting sqref="F117">
    <cfRule type="cellIs" dxfId="13" priority="11" operator="lessThan">
      <formula>0</formula>
    </cfRule>
  </conditionalFormatting>
  <conditionalFormatting sqref="G117">
    <cfRule type="cellIs" dxfId="12" priority="10" operator="lessThan">
      <formula>0</formula>
    </cfRule>
  </conditionalFormatting>
  <conditionalFormatting sqref="G11">
    <cfRule type="containsText" dxfId="11" priority="9" operator="containsText" text="不符合">
      <formula>NOT(ISERROR(SEARCH("不符合",G11)))</formula>
    </cfRule>
  </conditionalFormatting>
  <conditionalFormatting sqref="G14">
    <cfRule type="containsText" dxfId="10" priority="8" operator="containsText" text="不符合">
      <formula>NOT(ISERROR(SEARCH("不符合",G14)))</formula>
    </cfRule>
  </conditionalFormatting>
  <conditionalFormatting sqref="F11">
    <cfRule type="containsText" dxfId="9" priority="7" operator="containsText" text="不符合">
      <formula>NOT(ISERROR(SEARCH("不符合",F11)))</formula>
    </cfRule>
  </conditionalFormatting>
  <conditionalFormatting sqref="F14">
    <cfRule type="containsText" dxfId="8" priority="6" operator="containsText" text="不符合">
      <formula>NOT(ISERROR(SEARCH("不符合",F14)))</formula>
    </cfRule>
  </conditionalFormatting>
  <conditionalFormatting sqref="F93">
    <cfRule type="cellIs" dxfId="7" priority="5" operator="lessThan">
      <formula>4.15</formula>
    </cfRule>
  </conditionalFormatting>
  <conditionalFormatting sqref="G93">
    <cfRule type="cellIs" dxfId="6" priority="4" operator="lessThan">
      <formula>4.15</formula>
    </cfRule>
  </conditionalFormatting>
  <conditionalFormatting sqref="F95">
    <cfRule type="cellIs" dxfId="5" priority="3" operator="lessThan">
      <formula>4.15</formula>
    </cfRule>
  </conditionalFormatting>
  <conditionalFormatting sqref="G95">
    <cfRule type="cellIs" dxfId="4" priority="2" operator="lessThan">
      <formula>4.15</formula>
    </cfRule>
  </conditionalFormatting>
  <conditionalFormatting sqref="L91">
    <cfRule type="containsText" dxfId="3" priority="1" operator="containsText" text="請選擇">
      <formula>NOT(ISERROR(SEARCH("請選擇",L91)))</formula>
    </cfRule>
  </conditionalFormatting>
  <dataValidations count="1">
    <dataValidation showDropDown="1" showInputMessage="1" showErrorMessage="1" sqref="L114" xr:uid="{00000000-0002-0000-0700-000000000000}"/>
  </dataValidations>
  <pageMargins left="0.70866141732283472" right="0.70866141732283472" top="0.74803149606299213" bottom="0.74803149606299213" header="0.31496062992125984" footer="0.31496062992125984"/>
  <pageSetup paperSize="9" scale="52" fitToHeight="0" orientation="landscape" verticalDpi="1200" r:id="rId1"/>
  <headerFooter>
    <oddHeader>&amp;C&amp;"標楷體,粗體"&amp;14業務執行品質</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'工作表1(會隱藏)'!$C$27:$C$29</xm:f>
          </x14:formula1>
          <xm:sqref>K112:L112 K108 L99 K91:L91 L88</xm:sqref>
        </x14:dataValidation>
        <x14:dataValidation type="list" allowBlank="1" showInputMessage="1" showErrorMessage="1" xr:uid="{00000000-0002-0000-0700-000002000000}">
          <x14:formula1>
            <xm:f>'工作表1(會隱藏)'!$B$27:$B$29</xm:f>
          </x14:formula1>
          <xm:sqref>L109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6"/>
  <sheetViews>
    <sheetView workbookViewId="0">
      <selection activeCell="H5" sqref="H5"/>
    </sheetView>
  </sheetViews>
  <sheetFormatPr defaultRowHeight="16.5"/>
  <cols>
    <col min="1" max="1" width="11.75" style="263" customWidth="1"/>
    <col min="2" max="2" width="22.75" style="263" customWidth="1"/>
    <col min="3" max="3" width="29.375" style="263" bestFit="1" customWidth="1"/>
    <col min="4" max="9" width="20.625" style="263" customWidth="1"/>
    <col min="10" max="16384" width="9" style="263"/>
  </cols>
  <sheetData>
    <row r="1" spans="1:9" s="261" customFormat="1" ht="20.100000000000001" customHeight="1">
      <c r="A1" s="261" t="s">
        <v>337</v>
      </c>
    </row>
    <row r="2" spans="1:9" s="262" customFormat="1" ht="24.95" customHeight="1">
      <c r="A2" s="316" t="s">
        <v>171</v>
      </c>
      <c r="B2" s="411" t="s">
        <v>172</v>
      </c>
      <c r="C2" s="412"/>
      <c r="D2" s="316" t="s">
        <v>338</v>
      </c>
      <c r="E2" s="402"/>
      <c r="F2" s="316" t="s">
        <v>339</v>
      </c>
      <c r="G2" s="402"/>
      <c r="H2" s="316" t="s">
        <v>340</v>
      </c>
      <c r="I2" s="402"/>
    </row>
    <row r="3" spans="1:9" s="262" customFormat="1" ht="24.95" customHeight="1">
      <c r="A3" s="316"/>
      <c r="B3" s="413"/>
      <c r="C3" s="414"/>
      <c r="D3" s="240" t="s">
        <v>240</v>
      </c>
      <c r="E3" s="86" t="e">
        <f>VLOOKUP(基本資料!B1,'工作表1(會隱藏)'!A3:T24,20,FALSE)</f>
        <v>#N/A</v>
      </c>
      <c r="F3" s="240" t="s">
        <v>240</v>
      </c>
      <c r="G3" s="86" t="e">
        <f>VLOOKUP(基本資料!B1,'工作表1(會隱藏)'!A2:V23,21,FALSE)</f>
        <v>#N/A</v>
      </c>
      <c r="H3" s="240" t="s">
        <v>240</v>
      </c>
      <c r="I3" s="86" t="e">
        <f>VLOOKUP(基本資料!B1,'工作表1(會隱藏)'!A2:V23,22,FALSE)</f>
        <v>#N/A</v>
      </c>
    </row>
    <row r="4" spans="1:9" s="262" customFormat="1" ht="24.95" customHeight="1">
      <c r="A4" s="316"/>
      <c r="B4" s="415"/>
      <c r="C4" s="416"/>
      <c r="D4" s="44" t="s">
        <v>169</v>
      </c>
      <c r="E4" s="44" t="s">
        <v>170</v>
      </c>
      <c r="F4" s="44" t="s">
        <v>169</v>
      </c>
      <c r="G4" s="44" t="s">
        <v>170</v>
      </c>
      <c r="H4" s="44" t="s">
        <v>169</v>
      </c>
      <c r="I4" s="44" t="s">
        <v>238</v>
      </c>
    </row>
    <row r="5" spans="1:9" s="262" customFormat="1" ht="30" customHeight="1">
      <c r="A5" s="347" t="s">
        <v>173</v>
      </c>
      <c r="B5" s="409" t="s">
        <v>174</v>
      </c>
      <c r="C5" s="410"/>
      <c r="D5" s="95"/>
      <c r="E5" s="95"/>
      <c r="F5" s="95"/>
      <c r="G5" s="95"/>
      <c r="H5" s="95"/>
      <c r="I5" s="95"/>
    </row>
    <row r="6" spans="1:9" s="262" customFormat="1" ht="30" customHeight="1">
      <c r="A6" s="417"/>
      <c r="B6" s="407" t="s">
        <v>175</v>
      </c>
      <c r="C6" s="408"/>
      <c r="D6" s="95"/>
      <c r="E6" s="95"/>
      <c r="F6" s="95"/>
      <c r="G6" s="95"/>
      <c r="H6" s="95"/>
      <c r="I6" s="95"/>
    </row>
    <row r="7" spans="1:9" s="262" customFormat="1" ht="30" customHeight="1">
      <c r="A7" s="417"/>
      <c r="B7" s="418" t="s">
        <v>237</v>
      </c>
      <c r="C7" s="419"/>
      <c r="D7" s="104">
        <f t="shared" ref="D7:I7" si="0">D5+D6</f>
        <v>0</v>
      </c>
      <c r="E7" s="104">
        <f t="shared" si="0"/>
        <v>0</v>
      </c>
      <c r="F7" s="104">
        <f t="shared" si="0"/>
        <v>0</v>
      </c>
      <c r="G7" s="104">
        <f t="shared" si="0"/>
        <v>0</v>
      </c>
      <c r="H7" s="104">
        <f t="shared" si="0"/>
        <v>0</v>
      </c>
      <c r="I7" s="104">
        <f t="shared" si="0"/>
        <v>0</v>
      </c>
    </row>
    <row r="8" spans="1:9" s="262" customFormat="1" ht="15" customHeight="1">
      <c r="A8" s="348"/>
      <c r="B8" s="420"/>
      <c r="C8" s="421"/>
      <c r="D8" s="105" t="s">
        <v>243</v>
      </c>
      <c r="E8" s="105" t="s">
        <v>246</v>
      </c>
      <c r="F8" s="105" t="s">
        <v>243</v>
      </c>
      <c r="G8" s="105" t="s">
        <v>246</v>
      </c>
      <c r="H8" s="105" t="s">
        <v>243</v>
      </c>
      <c r="I8" s="105" t="s">
        <v>246</v>
      </c>
    </row>
    <row r="9" spans="1:9" s="262" customFormat="1" ht="30" customHeight="1">
      <c r="A9" s="405" t="s">
        <v>239</v>
      </c>
      <c r="B9" s="422" t="s">
        <v>179</v>
      </c>
      <c r="C9" s="241" t="s">
        <v>177</v>
      </c>
      <c r="D9" s="95"/>
      <c r="E9" s="95"/>
      <c r="F9" s="95"/>
      <c r="G9" s="95"/>
      <c r="H9" s="95"/>
      <c r="I9" s="95"/>
    </row>
    <row r="10" spans="1:9" s="262" customFormat="1" ht="30" customHeight="1">
      <c r="A10" s="405"/>
      <c r="B10" s="423"/>
      <c r="C10" s="45" t="s">
        <v>178</v>
      </c>
      <c r="D10" s="95"/>
      <c r="E10" s="95"/>
      <c r="F10" s="95"/>
      <c r="G10" s="95"/>
      <c r="H10" s="95"/>
      <c r="I10" s="95"/>
    </row>
    <row r="11" spans="1:9" s="262" customFormat="1" ht="30" customHeight="1">
      <c r="A11" s="405"/>
      <c r="B11" s="423"/>
      <c r="C11" s="241" t="s">
        <v>175</v>
      </c>
      <c r="D11" s="95"/>
      <c r="E11" s="95"/>
      <c r="F11" s="95"/>
      <c r="G11" s="95"/>
      <c r="H11" s="95"/>
      <c r="I11" s="95"/>
    </row>
    <row r="12" spans="1:9" s="262" customFormat="1" ht="30" customHeight="1">
      <c r="A12" s="405"/>
      <c r="B12" s="423"/>
      <c r="C12" s="425" t="s">
        <v>176</v>
      </c>
      <c r="D12" s="104">
        <f t="shared" ref="D12:I12" si="1">SUM(D9:D11)</f>
        <v>0</v>
      </c>
      <c r="E12" s="104">
        <f t="shared" si="1"/>
        <v>0</v>
      </c>
      <c r="F12" s="104">
        <f t="shared" si="1"/>
        <v>0</v>
      </c>
      <c r="G12" s="104">
        <f t="shared" si="1"/>
        <v>0</v>
      </c>
      <c r="H12" s="104">
        <f t="shared" si="1"/>
        <v>0</v>
      </c>
      <c r="I12" s="104">
        <f t="shared" si="1"/>
        <v>0</v>
      </c>
    </row>
    <row r="13" spans="1:9" s="262" customFormat="1" ht="15" customHeight="1">
      <c r="A13" s="405"/>
      <c r="B13" s="424"/>
      <c r="C13" s="426"/>
      <c r="D13" s="105" t="s">
        <v>244</v>
      </c>
      <c r="E13" s="105" t="s">
        <v>247</v>
      </c>
      <c r="F13" s="105" t="s">
        <v>244</v>
      </c>
      <c r="G13" s="105" t="s">
        <v>247</v>
      </c>
      <c r="H13" s="105" t="s">
        <v>244</v>
      </c>
      <c r="I13" s="105" t="s">
        <v>247</v>
      </c>
    </row>
    <row r="14" spans="1:9" s="262" customFormat="1" ht="30" customHeight="1">
      <c r="A14" s="405"/>
      <c r="B14" s="409" t="s">
        <v>245</v>
      </c>
      <c r="C14" s="410"/>
      <c r="D14" s="132" t="e">
        <f>D12/(D7+D12)</f>
        <v>#DIV/0!</v>
      </c>
      <c r="E14" s="94"/>
      <c r="F14" s="82" t="e">
        <f>F12/(F7+F12)</f>
        <v>#DIV/0!</v>
      </c>
      <c r="G14" s="94"/>
      <c r="H14" s="82" t="e">
        <f>H12/(H7+H12)</f>
        <v>#DIV/0!</v>
      </c>
      <c r="I14" s="94"/>
    </row>
    <row r="15" spans="1:9" s="262" customFormat="1" ht="30" customHeight="1">
      <c r="A15" s="406"/>
      <c r="B15" s="403" t="s">
        <v>241</v>
      </c>
      <c r="C15" s="404"/>
      <c r="D15" s="110" t="e">
        <f>D14-(1-E3)</f>
        <v>#DIV/0!</v>
      </c>
      <c r="E15" s="94"/>
      <c r="F15" s="110" t="e">
        <f>F14-(1-G3)</f>
        <v>#DIV/0!</v>
      </c>
      <c r="G15" s="93"/>
      <c r="H15" s="110" t="e">
        <f>H14-(1-I3)</f>
        <v>#DIV/0!</v>
      </c>
      <c r="I15" s="93"/>
    </row>
    <row r="16" spans="1:9" s="262" customFormat="1" ht="30" customHeight="1">
      <c r="A16" s="403" t="s">
        <v>180</v>
      </c>
      <c r="B16" s="404"/>
      <c r="C16" s="404"/>
      <c r="D16" s="93"/>
      <c r="E16" s="132" t="e">
        <f>(E7+E12)/(D7+D12)</f>
        <v>#DIV/0!</v>
      </c>
      <c r="F16" s="93"/>
      <c r="G16" s="132" t="e">
        <f>(G7+G12)/(F7+F12)</f>
        <v>#DIV/0!</v>
      </c>
      <c r="H16" s="93"/>
      <c r="I16" s="132" t="e">
        <f>(I7+I12)/(H7+H12)</f>
        <v>#DIV/0!</v>
      </c>
    </row>
  </sheetData>
  <sheetProtection sheet="1" objects="1" scenarios="1" selectLockedCells="1"/>
  <mergeCells count="15">
    <mergeCell ref="H2:I2"/>
    <mergeCell ref="B15:C15"/>
    <mergeCell ref="A9:A15"/>
    <mergeCell ref="A16:C16"/>
    <mergeCell ref="A2:A4"/>
    <mergeCell ref="F2:G2"/>
    <mergeCell ref="B6:C6"/>
    <mergeCell ref="B5:C5"/>
    <mergeCell ref="B14:C14"/>
    <mergeCell ref="B2:C4"/>
    <mergeCell ref="D2:E2"/>
    <mergeCell ref="A5:A8"/>
    <mergeCell ref="B7:C8"/>
    <mergeCell ref="B9:B13"/>
    <mergeCell ref="C12:C13"/>
  </mergeCells>
  <phoneticPr fontId="3" type="noConversion"/>
  <conditionalFormatting sqref="D5:I7">
    <cfRule type="containsBlanks" dxfId="2" priority="2">
      <formula>LEN(TRIM(D5))=0</formula>
    </cfRule>
  </conditionalFormatting>
  <conditionalFormatting sqref="D9:I11">
    <cfRule type="containsBlanks" dxfId="1" priority="1">
      <formula>LEN(TRIM(D9))=0</formula>
    </cfRule>
  </conditionalFormatting>
  <pageMargins left="0.70866141732283472" right="0.70866141732283472" top="0.74803149606299213" bottom="0.74803149606299213" header="0.31496062992125984" footer="0.31496062992125984"/>
  <pageSetup paperSize="9" scale="66" fitToHeight="0" orientation="landscape" verticalDpi="1200" r:id="rId1"/>
  <headerFooter>
    <oddHeader>&amp;C&amp;"標楷體,粗體"&amp;14計畫經費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2</vt:i4>
      </vt:variant>
    </vt:vector>
  </HeadingPairs>
  <TitlesOfParts>
    <vt:vector size="12" baseType="lpstr">
      <vt:lpstr>基本資料</vt:lpstr>
      <vt:lpstr>人力編制</vt:lpstr>
      <vt:lpstr>工作表1(會隱藏)</vt:lpstr>
      <vt:lpstr>人員名冊</vt:lpstr>
      <vt:lpstr>業務分派及訪視案量統計</vt:lpstr>
      <vt:lpstr>轄區個案狀況</vt:lpstr>
      <vt:lpstr>繼續教育及督導辦理情形</vt:lpstr>
      <vt:lpstr>業務執行品質</vt:lpstr>
      <vt:lpstr>計畫經費</vt:lpstr>
      <vt:lpstr>創新作為</vt:lpstr>
      <vt:lpstr>業務執行品質!Print_Titles</vt:lpstr>
      <vt:lpstr>轄區個案狀況!Print_Titles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邱心怡</dc:creator>
  <cp:lastModifiedBy>邱心怡專員</cp:lastModifiedBy>
  <cp:lastPrinted>2021-11-23T06:56:16Z</cp:lastPrinted>
  <dcterms:created xsi:type="dcterms:W3CDTF">2019-06-19T07:08:04Z</dcterms:created>
  <dcterms:modified xsi:type="dcterms:W3CDTF">2022-01-12T07:36:36Z</dcterms:modified>
</cp:coreProperties>
</file>