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s5\評鑑組\C管理團隊(104-106)\D02-整合型心理健康工作計畫\04-考評相關表單(計畫工作說明書、作業程序、考評項目、表單)\03-電子表單\109年度\"/>
    </mc:Choice>
  </mc:AlternateContent>
  <workbookProtection workbookAlgorithmName="SHA-512" workbookHashValue="TdnSu+SDG72WYirOwM+WESetvBwTEvYmyioSyvFqYOTndQoIOe9rJI46+o+J2Jm0ylWZadqs7/ltu5RK4GStUQ==" workbookSaltValue="Hs6MxiwH08TxB0hWbJfQnw==" workbookSpinCount="100000" lockStructure="1"/>
  <bookViews>
    <workbookView xWindow="0" yWindow="0" windowWidth="28800" windowHeight="11925"/>
  </bookViews>
  <sheets>
    <sheet name="基本資料" sheetId="2" r:id="rId1"/>
    <sheet name="人力編制" sheetId="1" r:id="rId2"/>
    <sheet name="人員名冊" sheetId="3" r:id="rId3"/>
    <sheet name="業務分派及訪視案量統計" sheetId="4" r:id="rId4"/>
    <sheet name="轄區個案狀況" sheetId="5" r:id="rId5"/>
    <sheet name="繼續教育及督導辦理情形" sheetId="6" r:id="rId6"/>
    <sheet name="業務執行品質" sheetId="12" r:id="rId7"/>
    <sheet name="計畫經費" sheetId="8" r:id="rId8"/>
    <sheet name="創新作為" sheetId="9" r:id="rId9"/>
    <sheet name="工作表1" sheetId="10" state="hidden" r:id="rId10"/>
  </sheets>
  <externalReferences>
    <externalReference r:id="rId11"/>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6" i="12" l="1"/>
  <c r="K82" i="12"/>
  <c r="I101" i="12"/>
  <c r="L23" i="5"/>
  <c r="K23" i="5"/>
  <c r="J23" i="5"/>
  <c r="H23" i="5"/>
  <c r="G23" i="5"/>
  <c r="L17" i="5"/>
  <c r="K17" i="5"/>
  <c r="J17" i="5"/>
  <c r="H17" i="5"/>
  <c r="G17" i="5"/>
  <c r="L11" i="5"/>
  <c r="K11" i="5"/>
  <c r="J11" i="5"/>
  <c r="H11" i="5"/>
  <c r="G11" i="5"/>
  <c r="L5" i="5"/>
  <c r="K5" i="5"/>
  <c r="J5" i="5"/>
  <c r="H5" i="5"/>
  <c r="G5" i="5"/>
  <c r="K118" i="12" l="1"/>
  <c r="K119" i="12" s="1"/>
  <c r="L106" i="12"/>
  <c r="L107" i="12" s="1"/>
  <c r="I107" i="12" s="1"/>
  <c r="K103" i="12"/>
  <c r="K104" i="12" s="1"/>
  <c r="H103" i="12" s="1"/>
  <c r="L89" i="12"/>
  <c r="L90" i="12" s="1"/>
  <c r="I89" i="12" s="1"/>
  <c r="K89" i="12"/>
  <c r="L69" i="12"/>
  <c r="K69" i="12"/>
  <c r="L51" i="12"/>
  <c r="K51" i="12"/>
  <c r="K52" i="12" s="1"/>
  <c r="H37" i="12" s="1"/>
  <c r="L18" i="12"/>
  <c r="H125" i="12"/>
  <c r="G125" i="12"/>
  <c r="I125" i="12" s="1"/>
  <c r="F125" i="12"/>
  <c r="F122" i="12"/>
  <c r="H122" i="12" s="1"/>
  <c r="F121" i="12"/>
  <c r="H121" i="12" s="1"/>
  <c r="H118" i="12"/>
  <c r="H116" i="12"/>
  <c r="F116" i="12"/>
  <c r="H114" i="12"/>
  <c r="F114" i="12"/>
  <c r="H111" i="12"/>
  <c r="F111" i="12"/>
  <c r="H110" i="12"/>
  <c r="F110" i="12"/>
  <c r="G101" i="12"/>
  <c r="F101" i="12"/>
  <c r="H101" i="12" s="1"/>
  <c r="F99" i="12"/>
  <c r="H99" i="12" s="1"/>
  <c r="F96" i="12"/>
  <c r="H96" i="12" s="1"/>
  <c r="F95" i="12"/>
  <c r="H95" i="12" s="1"/>
  <c r="I94" i="12"/>
  <c r="H94" i="12"/>
  <c r="G88" i="12"/>
  <c r="I87" i="12"/>
  <c r="F87" i="12"/>
  <c r="H87" i="12" s="1"/>
  <c r="I85" i="12"/>
  <c r="H85" i="12"/>
  <c r="G85" i="12"/>
  <c r="F85" i="12"/>
  <c r="I83" i="12"/>
  <c r="H83" i="12"/>
  <c r="G83" i="12"/>
  <c r="F83" i="12"/>
  <c r="L82" i="12"/>
  <c r="L79" i="12"/>
  <c r="K79" i="12"/>
  <c r="L76" i="12"/>
  <c r="K76" i="12"/>
  <c r="L73" i="12"/>
  <c r="K73" i="12"/>
  <c r="I68" i="12"/>
  <c r="H67" i="12"/>
  <c r="I66" i="12"/>
  <c r="H66" i="12"/>
  <c r="I65" i="12"/>
  <c r="H65" i="12"/>
  <c r="I64" i="12"/>
  <c r="H64" i="12"/>
  <c r="I63" i="12"/>
  <c r="H63" i="12"/>
  <c r="I61" i="12"/>
  <c r="H61" i="12"/>
  <c r="G60" i="12"/>
  <c r="I60" i="12" s="1"/>
  <c r="F60" i="12"/>
  <c r="H60" i="12" s="1"/>
  <c r="L58" i="12"/>
  <c r="K58" i="12"/>
  <c r="I55" i="12"/>
  <c r="H55" i="12"/>
  <c r="G54" i="12"/>
  <c r="I54" i="12" s="1"/>
  <c r="F54" i="12"/>
  <c r="H54" i="12" s="1"/>
  <c r="L50" i="12"/>
  <c r="K50" i="12"/>
  <c r="L47" i="12"/>
  <c r="K47" i="12"/>
  <c r="L44" i="12"/>
  <c r="K44" i="12"/>
  <c r="L41" i="12"/>
  <c r="I36" i="12" s="1"/>
  <c r="K41" i="12"/>
  <c r="H36" i="12" s="1"/>
  <c r="L38" i="12"/>
  <c r="K38" i="12"/>
  <c r="H35" i="12"/>
  <c r="F34" i="12"/>
  <c r="H34" i="12" s="1"/>
  <c r="H32" i="12"/>
  <c r="G32" i="12"/>
  <c r="I32" i="12" s="1"/>
  <c r="F32" i="12"/>
  <c r="L31" i="12"/>
  <c r="L28" i="12"/>
  <c r="L25" i="12"/>
  <c r="L22" i="12"/>
  <c r="I17" i="12"/>
  <c r="I16" i="12"/>
  <c r="I15" i="12"/>
  <c r="I14" i="12"/>
  <c r="I13" i="12"/>
  <c r="H10" i="12"/>
  <c r="G10" i="12"/>
  <c r="I10" i="12" s="1"/>
  <c r="F10" i="12"/>
  <c r="H9" i="12"/>
  <c r="G9" i="12"/>
  <c r="I9" i="12" s="1"/>
  <c r="F9" i="12"/>
  <c r="G7" i="12"/>
  <c r="I7" i="12" s="1"/>
  <c r="F7" i="12"/>
  <c r="H7" i="12" s="1"/>
  <c r="H3" i="12"/>
  <c r="G3" i="12"/>
  <c r="I3" i="12" s="1"/>
  <c r="F3" i="12"/>
  <c r="H2" i="12"/>
  <c r="G2" i="12"/>
  <c r="I2" i="12" s="1"/>
  <c r="F2" i="12"/>
  <c r="K70" i="12" l="1"/>
  <c r="H69" i="12" s="1"/>
  <c r="L52" i="12"/>
  <c r="I37" i="12" s="1"/>
  <c r="L19" i="12"/>
  <c r="I18" i="12" s="1"/>
  <c r="L70" i="12"/>
  <c r="I69" i="12" s="1"/>
  <c r="K90" i="12"/>
  <c r="H89" i="12" s="1"/>
  <c r="D15" i="1" l="1"/>
  <c r="D14" i="1"/>
  <c r="G14" i="1" l="1"/>
  <c r="J14" i="1"/>
  <c r="M14" i="1"/>
  <c r="AH14" i="1" s="1"/>
  <c r="P14" i="1"/>
  <c r="S14" i="1"/>
  <c r="V14" i="1"/>
  <c r="W14" i="1"/>
  <c r="AB14" i="1"/>
  <c r="AD14" i="1"/>
  <c r="AG14" i="1"/>
  <c r="G15" i="1"/>
  <c r="W15" i="1" s="1"/>
  <c r="J15" i="1"/>
  <c r="X15" i="1" s="1"/>
  <c r="M15" i="1"/>
  <c r="P15" i="1"/>
  <c r="S15" i="1"/>
  <c r="V15" i="1"/>
  <c r="AB15" i="1"/>
  <c r="AD15" i="1" s="1"/>
  <c r="AG15" i="1"/>
  <c r="AI15" i="1"/>
  <c r="AJ15" i="1" s="1"/>
  <c r="AI14" i="1" l="1"/>
  <c r="AJ14" i="1" s="1"/>
  <c r="X14" i="1"/>
  <c r="AH15" i="1"/>
  <c r="I6" i="8"/>
  <c r="E6" i="8"/>
  <c r="F6" i="8"/>
  <c r="G6" i="8"/>
  <c r="H6" i="8"/>
  <c r="D6" i="8"/>
  <c r="F11" i="8"/>
  <c r="F13" i="8" s="1"/>
  <c r="G11" i="8"/>
  <c r="H11" i="8"/>
  <c r="H13" i="8" s="1"/>
  <c r="I11" i="8"/>
  <c r="E11" i="8"/>
  <c r="D11" i="8"/>
  <c r="D13" i="8" l="1"/>
  <c r="E14" i="8"/>
  <c r="G14" i="8"/>
  <c r="I14" i="8"/>
  <c r="M28" i="5" l="1"/>
  <c r="F28" i="5"/>
  <c r="I28" i="5" s="1"/>
  <c r="M27" i="5"/>
  <c r="F27" i="5"/>
  <c r="I27" i="5" s="1"/>
  <c r="M26" i="5"/>
  <c r="F26" i="5"/>
  <c r="I26" i="5" s="1"/>
  <c r="M25" i="5"/>
  <c r="F25" i="5"/>
  <c r="I25" i="5" s="1"/>
  <c r="M24" i="5"/>
  <c r="I24" i="5"/>
  <c r="F24" i="5"/>
  <c r="S23" i="5"/>
  <c r="M23" i="5"/>
  <c r="F23" i="5"/>
  <c r="O23" i="5" s="1"/>
  <c r="R23" i="5" s="1"/>
  <c r="M22" i="5"/>
  <c r="F22" i="5"/>
  <c r="I22" i="5" s="1"/>
  <c r="M21" i="5"/>
  <c r="F21" i="5"/>
  <c r="I21" i="5" s="1"/>
  <c r="M20" i="5"/>
  <c r="F20" i="5"/>
  <c r="I20" i="5" s="1"/>
  <c r="M19" i="5"/>
  <c r="F19" i="5"/>
  <c r="I19" i="5" s="1"/>
  <c r="M18" i="5"/>
  <c r="F18" i="5"/>
  <c r="I18" i="5" s="1"/>
  <c r="S17" i="5"/>
  <c r="M17" i="5"/>
  <c r="F17" i="5"/>
  <c r="I17" i="5" s="1"/>
  <c r="M16" i="5"/>
  <c r="F16" i="5"/>
  <c r="I16" i="5" s="1"/>
  <c r="M15" i="5"/>
  <c r="F15" i="5"/>
  <c r="I15" i="5" s="1"/>
  <c r="M14" i="5"/>
  <c r="F14" i="5"/>
  <c r="I14" i="5" s="1"/>
  <c r="M13" i="5"/>
  <c r="F13" i="5"/>
  <c r="I13" i="5" s="1"/>
  <c r="M12" i="5"/>
  <c r="F12" i="5"/>
  <c r="I12" i="5" s="1"/>
  <c r="S11" i="5"/>
  <c r="M11" i="5"/>
  <c r="F11" i="5"/>
  <c r="I11" i="5" s="1"/>
  <c r="S5" i="5"/>
  <c r="M6" i="5"/>
  <c r="M7" i="5"/>
  <c r="M8" i="5"/>
  <c r="M9" i="5"/>
  <c r="M10" i="5"/>
  <c r="M5" i="5"/>
  <c r="F6" i="5"/>
  <c r="I6" i="5" s="1"/>
  <c r="F7" i="5"/>
  <c r="I7" i="5" s="1"/>
  <c r="F8" i="5"/>
  <c r="I8" i="5" s="1"/>
  <c r="F9" i="5"/>
  <c r="I9" i="5" s="1"/>
  <c r="F10" i="5"/>
  <c r="I10" i="5" s="1"/>
  <c r="F5" i="5"/>
  <c r="I5" i="5" s="1"/>
  <c r="AB29" i="4"/>
  <c r="AA29" i="4"/>
  <c r="V29" i="4"/>
  <c r="U29" i="4"/>
  <c r="P29" i="4"/>
  <c r="O29" i="4"/>
  <c r="H29" i="4"/>
  <c r="J29" i="4" s="1"/>
  <c r="D29" i="4"/>
  <c r="F29" i="4" s="1"/>
  <c r="AB23" i="4"/>
  <c r="AA23" i="4"/>
  <c r="V23" i="4"/>
  <c r="U23" i="4"/>
  <c r="P23" i="4"/>
  <c r="O23" i="4"/>
  <c r="J23" i="4"/>
  <c r="H23" i="4"/>
  <c r="D23" i="4"/>
  <c r="F23" i="4" s="1"/>
  <c r="AB17" i="4"/>
  <c r="AA17" i="4"/>
  <c r="V17" i="4"/>
  <c r="U17" i="4"/>
  <c r="P17" i="4"/>
  <c r="O17" i="4"/>
  <c r="H17" i="4"/>
  <c r="J17" i="4" s="1"/>
  <c r="D17" i="4"/>
  <c r="F17" i="4" s="1"/>
  <c r="AA11" i="4"/>
  <c r="AA5" i="4"/>
  <c r="AB11" i="4"/>
  <c r="AB5" i="4"/>
  <c r="V11" i="4"/>
  <c r="V5" i="4"/>
  <c r="U11" i="4"/>
  <c r="U5" i="4"/>
  <c r="O11" i="4"/>
  <c r="P11" i="4"/>
  <c r="P5" i="4"/>
  <c r="O5" i="4"/>
  <c r="H11" i="4"/>
  <c r="J11" i="4" s="1"/>
  <c r="H5" i="4"/>
  <c r="J5" i="4" s="1"/>
  <c r="D11" i="4"/>
  <c r="F11" i="4" s="1"/>
  <c r="D5" i="4"/>
  <c r="F5" i="4" s="1"/>
  <c r="O11" i="5" l="1"/>
  <c r="R11" i="5" s="1"/>
  <c r="O17" i="5"/>
  <c r="R17" i="5" s="1"/>
  <c r="I23" i="5"/>
  <c r="O5" i="5"/>
  <c r="R5" i="5" s="1"/>
  <c r="B6" i="1"/>
  <c r="F47" i="3" l="1"/>
  <c r="F48" i="3"/>
  <c r="F46" i="3"/>
  <c r="E49" i="3"/>
  <c r="D49" i="3"/>
  <c r="C49" i="3"/>
  <c r="F49" i="3" l="1"/>
  <c r="D51" i="3" s="1"/>
  <c r="AG7" i="1" l="1"/>
  <c r="AG6" i="1"/>
  <c r="V7" i="1"/>
  <c r="V6" i="1"/>
  <c r="P6" i="1"/>
  <c r="P7" i="1"/>
  <c r="J7" i="1"/>
  <c r="J6" i="1"/>
  <c r="C7" i="1"/>
  <c r="I5" i="10"/>
  <c r="I6" i="10"/>
  <c r="I7" i="10"/>
  <c r="I8" i="10"/>
  <c r="I9" i="10"/>
  <c r="I10" i="10"/>
  <c r="I11" i="10"/>
  <c r="I12" i="10"/>
  <c r="I13" i="10"/>
  <c r="I14" i="10"/>
  <c r="I15" i="10"/>
  <c r="I16" i="10"/>
  <c r="I17" i="10"/>
  <c r="I18" i="10"/>
  <c r="I19" i="10"/>
  <c r="I20" i="10"/>
  <c r="I21" i="10"/>
  <c r="I22" i="10"/>
  <c r="I23" i="10"/>
  <c r="I24" i="10"/>
  <c r="I4" i="10"/>
  <c r="D4" i="10"/>
  <c r="G5" i="10"/>
  <c r="G6" i="10"/>
  <c r="G7" i="10"/>
  <c r="G8" i="10"/>
  <c r="G9" i="10"/>
  <c r="G10" i="10"/>
  <c r="G11" i="10"/>
  <c r="G12" i="10"/>
  <c r="G13" i="10"/>
  <c r="G14" i="10"/>
  <c r="G15" i="10"/>
  <c r="G16" i="10"/>
  <c r="G17" i="10"/>
  <c r="G18" i="10"/>
  <c r="G19" i="10"/>
  <c r="G20" i="10"/>
  <c r="G21" i="10"/>
  <c r="G22" i="10"/>
  <c r="G23" i="10"/>
  <c r="G24" i="10"/>
  <c r="G4" i="10"/>
  <c r="C6" i="1" s="1"/>
  <c r="F5" i="10"/>
  <c r="F6" i="10"/>
  <c r="F7" i="10"/>
  <c r="H7" i="10" s="1"/>
  <c r="F8" i="10"/>
  <c r="F9" i="10"/>
  <c r="F10" i="10"/>
  <c r="F11" i="10"/>
  <c r="H11" i="10" s="1"/>
  <c r="F12" i="10"/>
  <c r="F13" i="10"/>
  <c r="F14" i="10"/>
  <c r="F15" i="10"/>
  <c r="H15" i="10" s="1"/>
  <c r="F16" i="10"/>
  <c r="F17" i="10"/>
  <c r="F18" i="10"/>
  <c r="F19" i="10"/>
  <c r="F20" i="10"/>
  <c r="F21" i="10"/>
  <c r="F22" i="10"/>
  <c r="F23" i="10"/>
  <c r="H23" i="10" s="1"/>
  <c r="F24" i="10"/>
  <c r="F4" i="10"/>
  <c r="AB7" i="1"/>
  <c r="AD7" i="1" s="1"/>
  <c r="AB6" i="1"/>
  <c r="AD6" i="1" s="1"/>
  <c r="S7" i="1"/>
  <c r="S6" i="1"/>
  <c r="M7" i="1"/>
  <c r="M6" i="1"/>
  <c r="G7" i="1"/>
  <c r="G6" i="1"/>
  <c r="B7" i="1"/>
  <c r="D5" i="10"/>
  <c r="D6" i="10"/>
  <c r="D7" i="10"/>
  <c r="D8" i="10"/>
  <c r="D9" i="10"/>
  <c r="D10" i="10"/>
  <c r="D11" i="10"/>
  <c r="D12" i="10"/>
  <c r="D13" i="10"/>
  <c r="D14" i="10"/>
  <c r="D15" i="10"/>
  <c r="D16" i="10"/>
  <c r="D17" i="10"/>
  <c r="D18" i="10"/>
  <c r="D19" i="10"/>
  <c r="D20" i="10"/>
  <c r="D21" i="10"/>
  <c r="D22" i="10"/>
  <c r="D23" i="10"/>
  <c r="D24" i="10"/>
  <c r="H13" i="10" l="1"/>
  <c r="H21" i="10"/>
  <c r="H17" i="10"/>
  <c r="H9" i="10"/>
  <c r="H5" i="10"/>
  <c r="H14" i="10"/>
  <c r="X6" i="1"/>
  <c r="AI7" i="1"/>
  <c r="H4" i="10"/>
  <c r="H6" i="10"/>
  <c r="H19" i="10"/>
  <c r="H18" i="10"/>
  <c r="H10" i="10"/>
  <c r="W7" i="1"/>
  <c r="W6" i="1"/>
  <c r="AH7" i="1"/>
  <c r="AI6" i="1"/>
  <c r="X7" i="1"/>
  <c r="AH6" i="1"/>
  <c r="H22" i="10"/>
  <c r="H24" i="10"/>
  <c r="H20" i="10"/>
  <c r="H16" i="10"/>
  <c r="H12" i="10"/>
  <c r="H8" i="10"/>
  <c r="D6" i="1"/>
  <c r="D7" i="1"/>
  <c r="AJ6" i="1" l="1"/>
  <c r="AJ7" i="1"/>
</calcChain>
</file>

<file path=xl/sharedStrings.xml><?xml version="1.0" encoding="utf-8"?>
<sst xmlns="http://schemas.openxmlformats.org/spreadsheetml/2006/main" count="1120" uniqueCount="540">
  <si>
    <t>年度</t>
  </si>
  <si>
    <t>本部核定人力</t>
  </si>
  <si>
    <t>實際進用訪視人力</t>
  </si>
  <si>
    <t>實際進用行政人力</t>
  </si>
  <si>
    <t>精神疾病社區關懷訪視員人數</t>
  </si>
  <si>
    <t>自殺通報個案關懷訪視員人數</t>
  </si>
  <si>
    <t>社區精神病人追蹤照護及自殺防治行政人力</t>
  </si>
  <si>
    <t>關懷訪視人力</t>
  </si>
  <si>
    <t>行政人力</t>
  </si>
  <si>
    <t>合計</t>
  </si>
  <si>
    <t>局內聘用</t>
  </si>
  <si>
    <t>委託辦理</t>
  </si>
  <si>
    <t>精神</t>
  </si>
  <si>
    <t>自殺</t>
  </si>
  <si>
    <t>合辦</t>
  </si>
  <si>
    <t>小計</t>
  </si>
  <si>
    <t>社區精神病人追蹤照護及自殺通報個案關懷訪視
合訪人力</t>
    <phoneticPr fontId="4" type="noConversion"/>
  </si>
  <si>
    <t>衛生局縣市</t>
    <phoneticPr fontId="9" type="noConversion"/>
  </si>
  <si>
    <t>請選擇</t>
  </si>
  <si>
    <t>計畫主持人</t>
  </si>
  <si>
    <t>職稱</t>
  </si>
  <si>
    <t>計畫主辦科</t>
  </si>
  <si>
    <t>計畫聯絡人</t>
  </si>
  <si>
    <t>電話</t>
  </si>
  <si>
    <t>傳真</t>
  </si>
  <si>
    <t>填報日期</t>
  </si>
  <si>
    <t>填表說明</t>
    <phoneticPr fontId="9" type="noConversion"/>
  </si>
  <si>
    <r>
      <t>2.</t>
    </r>
    <r>
      <rPr>
        <sz val="12"/>
        <color theme="1"/>
        <rFont val="標楷體"/>
        <family val="4"/>
        <charset val="136"/>
      </rPr>
      <t>應達員額數或相關規定之數值，將以公式代入。</t>
    </r>
    <phoneticPr fontId="9" type="noConversion"/>
  </si>
  <si>
    <r>
      <t>3.</t>
    </r>
    <r>
      <rPr>
        <sz val="12"/>
        <color theme="1"/>
        <rFont val="標楷體"/>
        <family val="4"/>
        <charset val="136"/>
      </rPr>
      <t>工作表如為無需填復之欄位，以</t>
    </r>
    <r>
      <rPr>
        <sz val="12"/>
        <color theme="1"/>
        <rFont val="Times New Roman"/>
        <family val="1"/>
      </rPr>
      <t xml:space="preserve"> </t>
    </r>
    <r>
      <rPr>
        <b/>
        <sz val="12"/>
        <color rgb="FFFF0000"/>
        <rFont val="Times New Roman"/>
        <family val="1"/>
      </rPr>
      <t>" - "</t>
    </r>
    <r>
      <rPr>
        <sz val="12"/>
        <color rgb="FFFF0000"/>
        <rFont val="Times New Roman"/>
        <family val="1"/>
      </rPr>
      <t xml:space="preserve"> </t>
    </r>
    <r>
      <rPr>
        <sz val="12"/>
        <color theme="1"/>
        <rFont val="標楷體"/>
        <family val="4"/>
        <charset val="136"/>
      </rPr>
      <t>作標註；需填報之欄位，以</t>
    </r>
    <r>
      <rPr>
        <sz val="12"/>
        <color rgb="FFFF0000"/>
        <rFont val="標楷體"/>
        <family val="4"/>
        <charset val="136"/>
      </rPr>
      <t>黃底</t>
    </r>
    <r>
      <rPr>
        <sz val="12"/>
        <color theme="1"/>
        <rFont val="標楷體"/>
        <family val="4"/>
        <charset val="136"/>
      </rPr>
      <t>標示。</t>
    </r>
    <phoneticPr fontId="9" type="noConversion"/>
  </si>
  <si>
    <t>評量等級</t>
  </si>
  <si>
    <t>訪視人力</t>
  </si>
  <si>
    <t>行政人力</t>
    <phoneticPr fontId="4" type="noConversion"/>
  </si>
  <si>
    <t>評量等級說明</t>
  </si>
  <si>
    <t>備註說明</t>
  </si>
  <si>
    <t>社區精神病人追蹤照護及自殺通報個案關懷訪視
合訪人力</t>
    <phoneticPr fontId="4" type="noConversion"/>
  </si>
  <si>
    <t>訪視人力</t>
    <phoneticPr fontId="4" type="noConversion"/>
  </si>
  <si>
    <t>姓名</t>
  </si>
  <si>
    <t>工作內容</t>
  </si>
  <si>
    <t>職等</t>
  </si>
  <si>
    <r>
      <t>在職月份數</t>
    </r>
    <r>
      <rPr>
        <vertAlign val="superscript"/>
        <sz val="12"/>
        <color theme="1"/>
        <rFont val="標楷體"/>
        <family val="4"/>
        <charset val="136"/>
      </rPr>
      <t>註</t>
    </r>
    <r>
      <rPr>
        <vertAlign val="superscript"/>
        <sz val="12"/>
        <color theme="1"/>
        <rFont val="Times New Roman"/>
        <family val="1"/>
      </rPr>
      <t>10</t>
    </r>
  </si>
  <si>
    <r>
      <t>學歷</t>
    </r>
    <r>
      <rPr>
        <vertAlign val="superscript"/>
        <sz val="12"/>
        <color theme="1"/>
        <rFont val="標楷體"/>
        <family val="4"/>
        <charset val="136"/>
      </rPr>
      <t>註</t>
    </r>
    <r>
      <rPr>
        <vertAlign val="superscript"/>
        <sz val="12"/>
        <color theme="1"/>
        <rFont val="Times New Roman"/>
        <family val="1"/>
      </rPr>
      <t>4</t>
    </r>
  </si>
  <si>
    <r>
      <t>工作經歷</t>
    </r>
    <r>
      <rPr>
        <vertAlign val="superscript"/>
        <sz val="12"/>
        <color theme="1"/>
        <rFont val="標楷體"/>
        <family val="4"/>
        <charset val="136"/>
      </rPr>
      <t>註</t>
    </r>
    <r>
      <rPr>
        <vertAlign val="superscript"/>
        <sz val="12"/>
        <color theme="1"/>
        <rFont val="Times New Roman"/>
        <family val="1"/>
      </rPr>
      <t>5</t>
    </r>
  </si>
  <si>
    <r>
      <t>證照</t>
    </r>
    <r>
      <rPr>
        <vertAlign val="superscript"/>
        <sz val="12"/>
        <color theme="1"/>
        <rFont val="標楷體"/>
        <family val="4"/>
        <charset val="136"/>
      </rPr>
      <t>註</t>
    </r>
    <r>
      <rPr>
        <vertAlign val="superscript"/>
        <sz val="12"/>
        <color theme="1"/>
        <rFont val="Times New Roman"/>
        <family val="1"/>
      </rPr>
      <t>6</t>
    </r>
  </si>
  <si>
    <t>例：王小明</t>
  </si>
  <si>
    <r>
      <t>XX</t>
    </r>
    <r>
      <rPr>
        <sz val="12"/>
        <color theme="1"/>
        <rFont val="標楷體"/>
        <family val="4"/>
        <charset val="136"/>
      </rPr>
      <t>大學</t>
    </r>
    <r>
      <rPr>
        <sz val="12"/>
        <color theme="1"/>
        <rFont val="Times New Roman"/>
        <family val="1"/>
      </rPr>
      <t>XX</t>
    </r>
    <r>
      <rPr>
        <sz val="12"/>
        <color theme="1"/>
        <rFont val="標楷體"/>
        <family val="4"/>
        <charset val="136"/>
      </rPr>
      <t>學系學士</t>
    </r>
  </si>
  <si>
    <t>社工師證照</t>
  </si>
  <si>
    <t>例：黃大偉</t>
  </si>
  <si>
    <r>
      <t>XX</t>
    </r>
    <r>
      <rPr>
        <sz val="12"/>
        <color theme="1"/>
        <rFont val="標楷體"/>
        <family val="4"/>
        <charset val="136"/>
      </rPr>
      <t>大學</t>
    </r>
    <r>
      <rPr>
        <sz val="12"/>
        <color theme="1"/>
        <rFont val="Times New Roman"/>
        <family val="1"/>
      </rPr>
      <t>XX</t>
    </r>
    <r>
      <rPr>
        <sz val="12"/>
        <color theme="1"/>
        <rFont val="標楷體"/>
        <family val="4"/>
        <charset val="136"/>
      </rPr>
      <t>學系碩士</t>
    </r>
  </si>
  <si>
    <t>護理師證照</t>
  </si>
  <si>
    <r>
      <t>107-108</t>
    </r>
    <r>
      <rPr>
        <sz val="14"/>
        <color theme="1"/>
        <rFont val="標楷體"/>
        <family val="4"/>
        <charset val="136"/>
      </rPr>
      <t>年度中央補助</t>
    </r>
    <r>
      <rPr>
        <sz val="14"/>
        <color theme="1"/>
        <rFont val="Times New Roman"/>
        <family val="1"/>
      </rPr>
      <t>/</t>
    </r>
    <r>
      <rPr>
        <sz val="14"/>
        <color theme="1"/>
        <rFont val="標楷體"/>
        <family val="4"/>
        <charset val="136"/>
      </rPr>
      <t>地方自籌</t>
    </r>
    <r>
      <rPr>
        <sz val="14"/>
        <color rgb="FFFF0000"/>
        <rFont val="標楷體"/>
        <family val="4"/>
        <charset val="136"/>
      </rPr>
      <t>計畫人員（專責人員、關懷訪視員、行政人力）名冊</t>
    </r>
    <phoneticPr fontId="4" type="noConversion"/>
  </si>
  <si>
    <r>
      <t>人力配置方式</t>
    </r>
    <r>
      <rPr>
        <vertAlign val="superscript"/>
        <sz val="12"/>
        <color theme="1"/>
        <rFont val="標楷體"/>
        <family val="4"/>
        <charset val="136"/>
      </rPr>
      <t>註</t>
    </r>
    <r>
      <rPr>
        <vertAlign val="superscript"/>
        <sz val="12"/>
        <color theme="1"/>
        <rFont val="Times New Roman"/>
        <family val="1"/>
      </rPr>
      <t>7</t>
    </r>
  </si>
  <si>
    <r>
      <t>人力配置單位</t>
    </r>
    <r>
      <rPr>
        <vertAlign val="superscript"/>
        <sz val="12"/>
        <color theme="1"/>
        <rFont val="標楷體"/>
        <family val="4"/>
        <charset val="136"/>
      </rPr>
      <t>註</t>
    </r>
    <r>
      <rPr>
        <vertAlign val="superscript"/>
        <sz val="12"/>
        <color theme="1"/>
        <rFont val="Times New Roman"/>
        <family val="1"/>
      </rPr>
      <t>8</t>
    </r>
  </si>
  <si>
    <r>
      <t>支薪標準</t>
    </r>
    <r>
      <rPr>
        <vertAlign val="superscript"/>
        <sz val="12"/>
        <color theme="1"/>
        <rFont val="標楷體"/>
        <family val="4"/>
        <charset val="136"/>
      </rPr>
      <t>註</t>
    </r>
    <r>
      <rPr>
        <vertAlign val="superscript"/>
        <sz val="12"/>
        <color theme="1"/>
        <rFont val="Times New Roman"/>
        <family val="1"/>
      </rPr>
      <t>9</t>
    </r>
  </si>
  <si>
    <t>薪資</t>
  </si>
  <si>
    <r>
      <t>OO</t>
    </r>
    <r>
      <rPr>
        <sz val="12"/>
        <color theme="1"/>
        <rFont val="標楷體"/>
        <family val="4"/>
        <charset val="136"/>
      </rPr>
      <t>市政府衛生局</t>
    </r>
  </si>
  <si>
    <t>約僱人員比照分類職位公務人員俸點支給報酬標準</t>
  </si>
  <si>
    <r>
      <t>委辦機構、</t>
    </r>
    <r>
      <rPr>
        <sz val="12"/>
        <color theme="1"/>
        <rFont val="Times New Roman"/>
        <family val="1"/>
      </rPr>
      <t>OO</t>
    </r>
    <r>
      <rPr>
        <sz val="12"/>
        <color theme="1"/>
        <rFont val="標楷體"/>
        <family val="4"/>
        <charset val="136"/>
      </rPr>
      <t>醫院</t>
    </r>
  </si>
  <si>
    <t>衛生福利部及附屬機關研究計畫助理人員工作酬金支給基準</t>
  </si>
  <si>
    <r>
      <t>OO</t>
    </r>
    <r>
      <rPr>
        <sz val="12"/>
        <color theme="1"/>
        <rFont val="標楷體"/>
        <family val="4"/>
        <charset val="136"/>
      </rPr>
      <t>醫院</t>
    </r>
  </si>
  <si>
    <t>無</t>
  </si>
  <si>
    <r>
      <t>2.</t>
    </r>
    <r>
      <rPr>
        <sz val="12"/>
        <color theme="1"/>
        <rFont val="標楷體"/>
        <family val="4"/>
        <charset val="136"/>
      </rPr>
      <t>關懷訪視員</t>
    </r>
    <r>
      <rPr>
        <vertAlign val="superscript"/>
        <sz val="12"/>
        <color theme="1"/>
        <rFont val="標楷體"/>
        <family val="4"/>
        <charset val="136"/>
      </rPr>
      <t>註</t>
    </r>
    <r>
      <rPr>
        <vertAlign val="superscript"/>
        <sz val="12"/>
        <color theme="1"/>
        <rFont val="Times New Roman"/>
        <family val="1"/>
      </rPr>
      <t>2</t>
    </r>
    <r>
      <rPr>
        <sz val="12"/>
        <color theme="1"/>
        <rFont val="Times New Roman"/>
        <family val="1"/>
      </rPr>
      <t xml:space="preserve"> </t>
    </r>
    <phoneticPr fontId="4" type="noConversion"/>
  </si>
  <si>
    <t>例：陶美美</t>
    <phoneticPr fontId="4" type="noConversion"/>
  </si>
  <si>
    <t>序號</t>
    <phoneticPr fontId="4" type="noConversion"/>
  </si>
  <si>
    <t>序號</t>
    <phoneticPr fontId="4" type="noConversion"/>
  </si>
  <si>
    <r>
      <t>(2)</t>
    </r>
    <r>
      <rPr>
        <b/>
        <sz val="12"/>
        <color rgb="FFFF0000"/>
        <rFont val="標楷體"/>
        <family val="4"/>
        <charset val="136"/>
      </rPr>
      <t>自殺</t>
    </r>
    <r>
      <rPr>
        <sz val="12"/>
        <color theme="1"/>
        <rFont val="標楷體"/>
        <family val="4"/>
        <charset val="136"/>
      </rPr>
      <t>通報關懷訪視員：</t>
    </r>
    <phoneticPr fontId="4" type="noConversion"/>
  </si>
  <si>
    <r>
      <t>(1)</t>
    </r>
    <r>
      <rPr>
        <b/>
        <sz val="12"/>
        <color rgb="FFFF0000"/>
        <rFont val="標楷體"/>
        <family val="4"/>
        <charset val="136"/>
      </rPr>
      <t>社區</t>
    </r>
    <r>
      <rPr>
        <sz val="12"/>
        <color theme="1"/>
        <rFont val="標楷體"/>
        <family val="4"/>
        <charset val="136"/>
      </rPr>
      <t>精神關懷訪視員：</t>
    </r>
    <phoneticPr fontId="4" type="noConversion"/>
  </si>
  <si>
    <t>例：許安安</t>
    <phoneticPr fontId="4" type="noConversion"/>
  </si>
  <si>
    <r>
      <t>(3)</t>
    </r>
    <r>
      <rPr>
        <sz val="12"/>
        <color theme="1"/>
        <rFont val="標楷體"/>
        <family val="4"/>
        <charset val="136"/>
      </rPr>
      <t>社區精神病人追蹤照護及自殺通報個案關懷訪視</t>
    </r>
    <r>
      <rPr>
        <b/>
        <sz val="12"/>
        <color rgb="FFFF0000"/>
        <rFont val="標楷體"/>
        <family val="4"/>
        <charset val="136"/>
      </rPr>
      <t>合訪</t>
    </r>
    <r>
      <rPr>
        <sz val="12"/>
        <color theme="1"/>
        <rFont val="標楷體"/>
        <family val="4"/>
        <charset val="136"/>
      </rPr>
      <t>人力：</t>
    </r>
    <phoneticPr fontId="4" type="noConversion"/>
  </si>
  <si>
    <t>例：孫芬芳</t>
    <phoneticPr fontId="4" type="noConversion"/>
  </si>
  <si>
    <r>
      <rPr>
        <sz val="12"/>
        <rFont val="Times New Roman"/>
        <family val="1"/>
      </rPr>
      <t>1.</t>
    </r>
    <r>
      <rPr>
        <sz val="12"/>
        <rFont val="標楷體"/>
        <family val="4"/>
        <charset val="136"/>
      </rPr>
      <t>專責人員</t>
    </r>
    <r>
      <rPr>
        <vertAlign val="superscript"/>
        <sz val="12"/>
        <rFont val="標楷體"/>
        <family val="4"/>
        <charset val="136"/>
      </rPr>
      <t>註</t>
    </r>
    <r>
      <rPr>
        <vertAlign val="superscript"/>
        <sz val="12"/>
        <rFont val="Times New Roman"/>
        <family val="1"/>
      </rPr>
      <t>1</t>
    </r>
    <phoneticPr fontId="4" type="noConversion"/>
  </si>
  <si>
    <r>
      <rPr>
        <sz val="12"/>
        <color theme="1"/>
        <rFont val="Times New Roman"/>
        <family val="1"/>
      </rPr>
      <t>3.</t>
    </r>
    <r>
      <rPr>
        <sz val="12"/>
        <color theme="1"/>
        <rFont val="標楷體"/>
        <family val="4"/>
        <charset val="136"/>
      </rPr>
      <t>行政人力</t>
    </r>
    <r>
      <rPr>
        <vertAlign val="superscript"/>
        <sz val="12"/>
        <color theme="1"/>
        <rFont val="標楷體"/>
        <family val="4"/>
        <charset val="136"/>
      </rPr>
      <t>註</t>
    </r>
    <r>
      <rPr>
        <vertAlign val="superscript"/>
        <sz val="12"/>
        <color theme="1"/>
        <rFont val="Times New Roman"/>
        <family val="1"/>
      </rPr>
      <t>3</t>
    </r>
    <phoneticPr fontId="4" type="noConversion"/>
  </si>
  <si>
    <t>例：陳小婷</t>
    <phoneticPr fontId="4" type="noConversion"/>
  </si>
  <si>
    <r>
      <t>1</t>
    </r>
    <r>
      <rPr>
        <sz val="12"/>
        <color theme="1"/>
        <rFont val="標楷體"/>
        <family val="4"/>
        <charset val="136"/>
      </rPr>
      <t>年以下</t>
    </r>
  </si>
  <si>
    <r>
      <t>1</t>
    </r>
    <r>
      <rPr>
        <sz val="12"/>
        <color theme="1"/>
        <rFont val="標楷體"/>
        <family val="4"/>
        <charset val="136"/>
      </rPr>
      <t>（含）至</t>
    </r>
    <r>
      <rPr>
        <sz val="12"/>
        <color theme="1"/>
        <rFont val="Times New Roman"/>
        <family val="1"/>
      </rPr>
      <t>3</t>
    </r>
    <r>
      <rPr>
        <sz val="12"/>
        <color theme="1"/>
        <rFont val="標楷體"/>
        <family val="4"/>
        <charset val="136"/>
      </rPr>
      <t>年</t>
    </r>
  </si>
  <si>
    <r>
      <t>3</t>
    </r>
    <r>
      <rPr>
        <sz val="12"/>
        <color theme="1"/>
        <rFont val="標楷體"/>
        <family val="4"/>
        <charset val="136"/>
      </rPr>
      <t>年（含）以上</t>
    </r>
  </si>
  <si>
    <r>
      <t>專責人員</t>
    </r>
    <r>
      <rPr>
        <vertAlign val="superscript"/>
        <sz val="12"/>
        <color theme="1"/>
        <rFont val="標楷體"/>
        <family val="4"/>
        <charset val="136"/>
      </rPr>
      <t>註</t>
    </r>
    <r>
      <rPr>
        <vertAlign val="superscript"/>
        <sz val="12"/>
        <color theme="1"/>
        <rFont val="Times New Roman"/>
        <family val="1"/>
      </rPr>
      <t>1</t>
    </r>
  </si>
  <si>
    <r>
      <t>關懷訪視員</t>
    </r>
    <r>
      <rPr>
        <vertAlign val="superscript"/>
        <sz val="12"/>
        <color theme="1"/>
        <rFont val="標楷體"/>
        <family val="4"/>
        <charset val="136"/>
      </rPr>
      <t>註</t>
    </r>
    <r>
      <rPr>
        <vertAlign val="superscript"/>
        <sz val="12"/>
        <color theme="1"/>
        <rFont val="Times New Roman"/>
        <family val="1"/>
      </rPr>
      <t>2</t>
    </r>
  </si>
  <si>
    <r>
      <t>行政人力</t>
    </r>
    <r>
      <rPr>
        <vertAlign val="superscript"/>
        <sz val="12"/>
        <color theme="1"/>
        <rFont val="標楷體"/>
        <family val="4"/>
        <charset val="136"/>
      </rPr>
      <t>註</t>
    </r>
    <r>
      <rPr>
        <vertAlign val="superscript"/>
        <sz val="12"/>
        <color theme="1"/>
        <rFont val="Times New Roman"/>
        <family val="1"/>
      </rPr>
      <t>3</t>
    </r>
  </si>
  <si>
    <t>(A)</t>
  </si>
  <si>
    <t>(B)</t>
  </si>
  <si>
    <t>(C)</t>
  </si>
  <si>
    <r>
      <t>1</t>
    </r>
    <r>
      <rPr>
        <sz val="12"/>
        <color theme="1"/>
        <rFont val="標楷體"/>
        <family val="4"/>
        <charset val="136"/>
      </rPr>
      <t>年以上留任率（</t>
    </r>
    <r>
      <rPr>
        <sz val="12"/>
        <color theme="1"/>
        <rFont val="Times New Roman"/>
        <family val="1"/>
      </rPr>
      <t>%</t>
    </r>
    <r>
      <rPr>
        <sz val="12"/>
        <color theme="1"/>
        <rFont val="標楷體"/>
        <family val="4"/>
        <charset val="136"/>
      </rPr>
      <t>）【計算公式</t>
    </r>
    <r>
      <rPr>
        <sz val="12"/>
        <color theme="1"/>
        <rFont val="Times New Roman"/>
        <family val="1"/>
      </rPr>
      <t>(A+B)/C</t>
    </r>
    <r>
      <rPr>
        <sz val="12"/>
        <color theme="1"/>
        <rFont val="標楷體"/>
        <family val="4"/>
        <charset val="136"/>
      </rPr>
      <t>】</t>
    </r>
  </si>
  <si>
    <t xml:space="preserve">              年資
各類人員</t>
    <phoneticPr fontId="4" type="noConversion"/>
  </si>
  <si>
    <r>
      <rPr>
        <sz val="12"/>
        <color theme="1"/>
        <rFont val="標楷體"/>
        <family val="4"/>
        <charset val="136"/>
      </rPr>
      <t>填表說明</t>
    </r>
    <phoneticPr fontId="4" type="noConversion"/>
  </si>
  <si>
    <r>
      <rPr>
        <sz val="12"/>
        <color theme="1"/>
        <rFont val="標楷體"/>
        <family val="4"/>
        <charset val="136"/>
      </rPr>
      <t>註</t>
    </r>
    <r>
      <rPr>
        <sz val="12"/>
        <color theme="1"/>
        <rFont val="Times New Roman"/>
        <family val="1"/>
      </rPr>
      <t>1</t>
    </r>
    <r>
      <rPr>
        <sz val="12"/>
        <color theme="1"/>
        <rFont val="標楷體"/>
        <family val="4"/>
        <charset val="136"/>
      </rPr>
      <t>：專責人員：係指專責整合型心理健康工作計畫，且具公務人員資格或以年度組織編制內進用正式人力經費聘用之約聘僱人員合計人數</t>
    </r>
    <phoneticPr fontId="4" type="noConversion"/>
  </si>
  <si>
    <r>
      <rPr>
        <sz val="12"/>
        <color theme="1"/>
        <rFont val="標楷體"/>
        <family val="4"/>
        <charset val="136"/>
      </rPr>
      <t>註</t>
    </r>
    <r>
      <rPr>
        <sz val="12"/>
        <color theme="1"/>
        <rFont val="Times New Roman"/>
        <family val="1"/>
      </rPr>
      <t>2</t>
    </r>
    <r>
      <rPr>
        <sz val="12"/>
        <color theme="1"/>
        <rFont val="標楷體"/>
        <family val="4"/>
        <charset val="136"/>
      </rPr>
      <t>：關懷訪視員：係指專責整合型心理健康工作計畫，並實際執行關懷訪視業務，且以計畫中央補助款或地方自籌款聘任之關懷訪視員之合計人數。</t>
    </r>
    <phoneticPr fontId="4" type="noConversion"/>
  </si>
  <si>
    <r>
      <rPr>
        <sz val="12"/>
        <color theme="1"/>
        <rFont val="標楷體"/>
        <family val="4"/>
        <charset val="136"/>
      </rPr>
      <t>註</t>
    </r>
    <r>
      <rPr>
        <sz val="12"/>
        <color theme="1"/>
        <rFont val="Times New Roman"/>
        <family val="1"/>
      </rPr>
      <t>3</t>
    </r>
    <r>
      <rPr>
        <sz val="12"/>
        <color theme="1"/>
        <rFont val="標楷體"/>
        <family val="4"/>
        <charset val="136"/>
      </rPr>
      <t>：行政人力：係指專責整合型心理健康工作計畫，且以計畫中央補助款或地方自籌款聘任之行政人力之合計人數</t>
    </r>
    <phoneticPr fontId="4" type="noConversion"/>
  </si>
  <si>
    <r>
      <rPr>
        <sz val="12"/>
        <color theme="1"/>
        <rFont val="標楷體"/>
        <family val="4"/>
        <charset val="136"/>
      </rPr>
      <t>註</t>
    </r>
    <r>
      <rPr>
        <sz val="12"/>
        <color theme="1"/>
        <rFont val="Times New Roman"/>
        <family val="1"/>
      </rPr>
      <t>4</t>
    </r>
    <r>
      <rPr>
        <sz val="12"/>
        <color theme="1"/>
        <rFont val="標楷體"/>
        <family val="4"/>
        <charset val="136"/>
      </rPr>
      <t>：「學歷」欄：請填寫最高學歷校名及科系。</t>
    </r>
    <phoneticPr fontId="4" type="noConversion"/>
  </si>
  <si>
    <r>
      <rPr>
        <sz val="12"/>
        <color theme="1"/>
        <rFont val="標楷體"/>
        <family val="4"/>
        <charset val="136"/>
      </rPr>
      <t>註</t>
    </r>
    <r>
      <rPr>
        <sz val="12"/>
        <color theme="1"/>
        <rFont val="Times New Roman"/>
        <family val="1"/>
      </rPr>
      <t>5</t>
    </r>
    <r>
      <rPr>
        <sz val="12"/>
        <color theme="1"/>
        <rFont val="標楷體"/>
        <family val="4"/>
        <charset val="136"/>
      </rPr>
      <t>：「工作經歷」欄：該工作服務時間必須達</t>
    </r>
    <r>
      <rPr>
        <sz val="12"/>
        <color theme="1"/>
        <rFont val="Times New Roman"/>
        <family val="1"/>
      </rPr>
      <t>6</t>
    </r>
    <r>
      <rPr>
        <sz val="12"/>
        <color theme="1"/>
        <rFont val="標楷體"/>
        <family val="4"/>
        <charset val="136"/>
      </rPr>
      <t>個月以上才列入工作經歷。</t>
    </r>
    <phoneticPr fontId="4" type="noConversion"/>
  </si>
  <si>
    <r>
      <rPr>
        <sz val="12"/>
        <color theme="1"/>
        <rFont val="標楷體"/>
        <family val="4"/>
        <charset val="136"/>
      </rPr>
      <t>註</t>
    </r>
    <r>
      <rPr>
        <sz val="12"/>
        <color theme="1"/>
        <rFont val="Times New Roman"/>
        <family val="1"/>
      </rPr>
      <t>6</t>
    </r>
    <r>
      <rPr>
        <sz val="12"/>
        <color theme="1"/>
        <rFont val="標楷體"/>
        <family val="4"/>
        <charset val="136"/>
      </rPr>
      <t>：「證照」欄：請填寫專業證照號碼（例如：護理字第○○○○○○號）或填無。</t>
    </r>
    <phoneticPr fontId="4" type="noConversion"/>
  </si>
  <si>
    <r>
      <rPr>
        <sz val="12"/>
        <color theme="1"/>
        <rFont val="標楷體"/>
        <family val="4"/>
        <charset val="136"/>
      </rPr>
      <t>註</t>
    </r>
    <r>
      <rPr>
        <sz val="12"/>
        <color theme="1"/>
        <rFont val="Times New Roman"/>
        <family val="1"/>
      </rPr>
      <t>7</t>
    </r>
    <r>
      <rPr>
        <sz val="12"/>
        <color theme="1"/>
        <rFont val="標楷體"/>
        <family val="4"/>
        <charset val="136"/>
      </rPr>
      <t>：人力配置方式：係指該員配置方式係為「局內聘用」或「委託機構辦理方式聘用」</t>
    </r>
    <phoneticPr fontId="4" type="noConversion"/>
  </si>
  <si>
    <r>
      <rPr>
        <sz val="12"/>
        <color theme="1"/>
        <rFont val="標楷體"/>
        <family val="4"/>
        <charset val="136"/>
      </rPr>
      <t>註</t>
    </r>
    <r>
      <rPr>
        <sz val="12"/>
        <color theme="1"/>
        <rFont val="Times New Roman"/>
        <family val="1"/>
      </rPr>
      <t>8</t>
    </r>
    <r>
      <rPr>
        <sz val="12"/>
        <color theme="1"/>
        <rFont val="標楷體"/>
        <family val="4"/>
        <charset val="136"/>
      </rPr>
      <t>：人力配置單位：係指該員配置單位名稱</t>
    </r>
    <phoneticPr fontId="4" type="noConversion"/>
  </si>
  <si>
    <r>
      <rPr>
        <sz val="12"/>
        <color theme="1"/>
        <rFont val="標楷體"/>
        <family val="4"/>
        <charset val="136"/>
      </rPr>
      <t>註</t>
    </r>
    <r>
      <rPr>
        <sz val="12"/>
        <color theme="1"/>
        <rFont val="Times New Roman"/>
        <family val="1"/>
      </rPr>
      <t>9</t>
    </r>
    <r>
      <rPr>
        <sz val="12"/>
        <color theme="1"/>
        <rFont val="標楷體"/>
        <family val="4"/>
        <charset val="136"/>
      </rPr>
      <t>：支薪標準：係指該員之支薪標準係以「約僱人員比照分類職位公務人員俸點支給報酬標準」或「衛生福利部及附屬機關研究計畫助理人員工作酬金支給基準」</t>
    </r>
    <phoneticPr fontId="4" type="noConversion"/>
  </si>
  <si>
    <t>護理師證照</t>
    <phoneticPr fontId="4" type="noConversion"/>
  </si>
  <si>
    <t>關懷訪視總收案數</t>
  </si>
  <si>
    <t>平均每月新開案數</t>
  </si>
  <si>
    <r>
      <t>總訪視次數</t>
    </r>
    <r>
      <rPr>
        <vertAlign val="superscript"/>
        <sz val="12"/>
        <color theme="1"/>
        <rFont val="標楷體"/>
        <family val="4"/>
        <charset val="136"/>
      </rPr>
      <t>註</t>
    </r>
  </si>
  <si>
    <t>平均每月訪視次數</t>
  </si>
  <si>
    <t>有效訪視次數</t>
  </si>
  <si>
    <t>自殺個案</t>
  </si>
  <si>
    <t>面訪</t>
  </si>
  <si>
    <t>電訪</t>
  </si>
  <si>
    <t>社區精神關懷訪視員</t>
  </si>
  <si>
    <r>
      <t>1</t>
    </r>
    <r>
      <rPr>
        <sz val="12"/>
        <color theme="1"/>
        <rFont val="標楷體"/>
        <family val="4"/>
        <charset val="136"/>
      </rPr>
      <t>級</t>
    </r>
  </si>
  <si>
    <r>
      <t>2</t>
    </r>
    <r>
      <rPr>
        <sz val="12"/>
        <color theme="1"/>
        <rFont val="標楷體"/>
        <family val="4"/>
        <charset val="136"/>
      </rPr>
      <t>級</t>
    </r>
  </si>
  <si>
    <r>
      <t>3</t>
    </r>
    <r>
      <rPr>
        <sz val="12"/>
        <color theme="1"/>
        <rFont val="標楷體"/>
        <family val="4"/>
        <charset val="136"/>
      </rPr>
      <t>級</t>
    </r>
  </si>
  <si>
    <r>
      <t>4</t>
    </r>
    <r>
      <rPr>
        <sz val="12"/>
        <color theme="1"/>
        <rFont val="標楷體"/>
        <family val="4"/>
        <charset val="136"/>
      </rPr>
      <t>級</t>
    </r>
  </si>
  <si>
    <r>
      <t>5</t>
    </r>
    <r>
      <rPr>
        <sz val="12"/>
        <color theme="1"/>
        <rFont val="標楷體"/>
        <family val="4"/>
        <charset val="136"/>
      </rPr>
      <t>級</t>
    </r>
  </si>
  <si>
    <t>工作內容</t>
    <phoneticPr fontId="4" type="noConversion"/>
  </si>
  <si>
    <t>精神個案</t>
    <phoneticPr fontId="4" type="noConversion"/>
  </si>
  <si>
    <t>自殺個案</t>
    <phoneticPr fontId="4" type="noConversion"/>
  </si>
  <si>
    <t>例：王小明</t>
    <phoneticPr fontId="4" type="noConversion"/>
  </si>
  <si>
    <t>例：黃大偉</t>
    <phoneticPr fontId="4" type="noConversion"/>
  </si>
  <si>
    <r>
      <t>108</t>
    </r>
    <r>
      <rPr>
        <sz val="14"/>
        <color theme="1"/>
        <rFont val="標楷體"/>
        <family val="4"/>
        <charset val="136"/>
      </rPr>
      <t>年轄區追蹤照護個案狀況</t>
    </r>
    <phoneticPr fontId="4" type="noConversion"/>
  </si>
  <si>
    <t>鄉鎮市區名稱</t>
  </si>
  <si>
    <t>人口數</t>
  </si>
  <si>
    <t>領有身心障礙手冊人數</t>
  </si>
  <si>
    <t>精神照護資訊管理系統追蹤照護個案</t>
  </si>
  <si>
    <r>
      <t>其他人數（如未列管於精照系統個案）</t>
    </r>
    <r>
      <rPr>
        <sz val="12"/>
        <color theme="1"/>
        <rFont val="Times New Roman"/>
        <family val="1"/>
      </rPr>
      <t>B</t>
    </r>
  </si>
  <si>
    <r>
      <t>追蹤照護總人數</t>
    </r>
    <r>
      <rPr>
        <sz val="12"/>
        <color theme="1"/>
        <rFont val="Times New Roman"/>
        <family val="1"/>
      </rPr>
      <t>(A+B)</t>
    </r>
  </si>
  <si>
    <t>總訪視次數</t>
  </si>
  <si>
    <t>平均訪視次數</t>
  </si>
  <si>
    <t>依一般精神病人與嚴重病人分類</t>
  </si>
  <si>
    <t>合併多元照護議題個案</t>
  </si>
  <si>
    <t>級數</t>
  </si>
  <si>
    <r>
      <t>合計人數</t>
    </r>
    <r>
      <rPr>
        <sz val="12"/>
        <color theme="1"/>
        <rFont val="Times New Roman"/>
        <family val="1"/>
      </rPr>
      <t>A=(1+2)</t>
    </r>
  </si>
  <si>
    <r>
      <t>一般精神病人</t>
    </r>
    <r>
      <rPr>
        <sz val="12"/>
        <color theme="1"/>
        <rFont val="Times New Roman"/>
        <family val="1"/>
      </rPr>
      <t>(1)</t>
    </r>
  </si>
  <si>
    <r>
      <t>嚴重病人</t>
    </r>
    <r>
      <rPr>
        <sz val="12"/>
        <color theme="1"/>
        <rFont val="Times New Roman"/>
        <family val="1"/>
      </rPr>
      <t>(2)</t>
    </r>
  </si>
  <si>
    <t>嚴重病人占追蹤照護總人數百分比</t>
  </si>
  <si>
    <r>
      <t>合併自殺通報個案人數</t>
    </r>
    <r>
      <rPr>
        <sz val="12"/>
        <color theme="1"/>
        <rFont val="Times New Roman"/>
        <family val="1"/>
      </rPr>
      <t>(3)</t>
    </r>
  </si>
  <si>
    <r>
      <t>精神疾病合併保護性議題個案人數</t>
    </r>
    <r>
      <rPr>
        <sz val="12"/>
        <color theme="1"/>
        <rFont val="Times New Roman"/>
        <family val="1"/>
      </rPr>
      <t>(4)</t>
    </r>
  </si>
  <si>
    <r>
      <t>合併有替代治療議題個案</t>
    </r>
    <r>
      <rPr>
        <sz val="12"/>
        <color theme="1"/>
        <rFont val="Times New Roman"/>
        <family val="1"/>
      </rPr>
      <t>(5)</t>
    </r>
  </si>
  <si>
    <r>
      <t>合計人數</t>
    </r>
    <r>
      <rPr>
        <sz val="12"/>
        <color theme="1"/>
        <rFont val="Times New Roman"/>
        <family val="1"/>
      </rPr>
      <t>(3+4+5)</t>
    </r>
  </si>
  <si>
    <r>
      <t>精神個案</t>
    </r>
    <r>
      <rPr>
        <sz val="12"/>
        <color theme="1"/>
        <rFont val="Times New Roman"/>
        <family val="1"/>
      </rPr>
      <t xml:space="preserve"> D</t>
    </r>
  </si>
  <si>
    <r>
      <t>自殺個案</t>
    </r>
    <r>
      <rPr>
        <sz val="12"/>
        <color theme="1"/>
        <rFont val="Times New Roman"/>
        <family val="1"/>
      </rPr>
      <t xml:space="preserve"> E</t>
    </r>
  </si>
  <si>
    <r>
      <t>精神個案</t>
    </r>
    <r>
      <rPr>
        <sz val="12"/>
        <color theme="1"/>
        <rFont val="Times New Roman"/>
        <family val="1"/>
      </rPr>
      <t>D/(A+B)</t>
    </r>
  </si>
  <si>
    <r>
      <t>自殺個案</t>
    </r>
    <r>
      <rPr>
        <sz val="12"/>
        <color theme="1"/>
        <rFont val="Times New Roman"/>
        <family val="1"/>
      </rPr>
      <t>E/C</t>
    </r>
  </si>
  <si>
    <r>
      <t>XX</t>
    </r>
    <r>
      <rPr>
        <sz val="12"/>
        <color theme="1"/>
        <rFont val="標楷體"/>
        <family val="4"/>
        <charset val="136"/>
      </rPr>
      <t>鄉鎮市區</t>
    </r>
  </si>
  <si>
    <t>辦理日期</t>
  </si>
  <si>
    <t>課程內容</t>
  </si>
  <si>
    <t>參與對象</t>
  </si>
  <si>
    <t>參與人次</t>
  </si>
  <si>
    <t>月份</t>
  </si>
  <si>
    <t>次數</t>
  </si>
  <si>
    <t>召開日期</t>
  </si>
  <si>
    <t>督導內容</t>
  </si>
  <si>
    <r>
      <rPr>
        <sz val="12"/>
        <color theme="1"/>
        <rFont val="標楷體"/>
        <family val="4"/>
        <charset val="136"/>
      </rPr>
      <t>第</t>
    </r>
    <r>
      <rPr>
        <sz val="12"/>
        <color theme="1"/>
        <rFont val="Times New Roman"/>
        <family val="1"/>
      </rPr>
      <t>1</t>
    </r>
    <r>
      <rPr>
        <sz val="12"/>
        <color theme="1"/>
        <rFont val="標楷體"/>
        <family val="4"/>
        <charset val="136"/>
      </rPr>
      <t>季會報次數</t>
    </r>
  </si>
  <si>
    <r>
      <rPr>
        <sz val="12"/>
        <color theme="1"/>
        <rFont val="標楷體"/>
        <family val="4"/>
        <charset val="136"/>
      </rPr>
      <t>第</t>
    </r>
    <r>
      <rPr>
        <sz val="12"/>
        <color theme="1"/>
        <rFont val="Times New Roman"/>
        <family val="1"/>
      </rPr>
      <t>2</t>
    </r>
    <r>
      <rPr>
        <sz val="12"/>
        <color theme="1"/>
        <rFont val="標楷體"/>
        <family val="4"/>
        <charset val="136"/>
      </rPr>
      <t>季會報次數</t>
    </r>
  </si>
  <si>
    <r>
      <rPr>
        <sz val="12"/>
        <color theme="1"/>
        <rFont val="標楷體"/>
        <family val="4"/>
        <charset val="136"/>
      </rPr>
      <t>第</t>
    </r>
    <r>
      <rPr>
        <sz val="12"/>
        <color theme="1"/>
        <rFont val="Times New Roman"/>
        <family val="1"/>
      </rPr>
      <t>3</t>
    </r>
    <r>
      <rPr>
        <sz val="12"/>
        <color theme="1"/>
        <rFont val="標楷體"/>
        <family val="4"/>
        <charset val="136"/>
      </rPr>
      <t>季會報次數</t>
    </r>
  </si>
  <si>
    <r>
      <rPr>
        <sz val="12"/>
        <color theme="1"/>
        <rFont val="標楷體"/>
        <family val="4"/>
        <charset val="136"/>
      </rPr>
      <t>第</t>
    </r>
    <r>
      <rPr>
        <sz val="12"/>
        <color theme="1"/>
        <rFont val="Times New Roman"/>
        <family val="1"/>
      </rPr>
      <t>4</t>
    </r>
    <r>
      <rPr>
        <sz val="12"/>
        <color theme="1"/>
        <rFont val="標楷體"/>
        <family val="4"/>
        <charset val="136"/>
      </rPr>
      <t>季會報次數</t>
    </r>
  </si>
  <si>
    <r>
      <rPr>
        <sz val="12"/>
        <color theme="1"/>
        <rFont val="標楷體"/>
        <family val="4"/>
        <charset val="136"/>
      </rPr>
      <t>地方政府秘書長或主任秘書層級以上長官主持次數</t>
    </r>
  </si>
  <si>
    <r>
      <rPr>
        <sz val="12"/>
        <color theme="1"/>
        <rFont val="標楷體"/>
        <family val="4"/>
        <charset val="136"/>
      </rPr>
      <t>所轄村里長應參訓人數</t>
    </r>
  </si>
  <si>
    <r>
      <rPr>
        <sz val="12"/>
        <color theme="1"/>
        <rFont val="標楷體"/>
        <family val="4"/>
        <charset val="136"/>
      </rPr>
      <t>實際參訓人數</t>
    </r>
  </si>
  <si>
    <r>
      <rPr>
        <sz val="12"/>
        <color theme="1"/>
        <rFont val="標楷體"/>
        <family val="4"/>
        <charset val="136"/>
      </rPr>
      <t>醫院推動住院病人自殺防治工作及各類醫事人員自殺防治守門人教育訓練執行率應達</t>
    </r>
    <r>
      <rPr>
        <sz val="12"/>
        <color theme="1"/>
        <rFont val="Times New Roman"/>
        <family val="1"/>
      </rPr>
      <t>100%</t>
    </r>
  </si>
  <si>
    <r>
      <rPr>
        <sz val="12"/>
        <color theme="1"/>
        <rFont val="標楷體"/>
        <family val="4"/>
        <charset val="136"/>
      </rPr>
      <t>執行率應達</t>
    </r>
    <r>
      <rPr>
        <sz val="12"/>
        <color theme="1"/>
        <rFont val="Times New Roman"/>
        <family val="1"/>
      </rPr>
      <t>100%</t>
    </r>
  </si>
  <si>
    <r>
      <rPr>
        <sz val="12"/>
        <color theme="1"/>
        <rFont val="標楷體"/>
        <family val="4"/>
        <charset val="136"/>
      </rPr>
      <t>督導考核醫院數</t>
    </r>
  </si>
  <si>
    <r>
      <rPr>
        <sz val="12"/>
        <color theme="1"/>
        <rFont val="標楷體"/>
        <family val="4"/>
        <charset val="136"/>
      </rPr>
      <t>推動住院病人自殺防治工作及各類醫事人員自殺防治守門人教育訓練醫院數</t>
    </r>
  </si>
  <si>
    <r>
      <t>4</t>
    </r>
    <r>
      <rPr>
        <sz val="12"/>
        <color theme="1"/>
        <rFont val="標楷體"/>
        <family val="4"/>
        <charset val="136"/>
      </rPr>
      <t>月</t>
    </r>
    <r>
      <rPr>
        <sz val="12"/>
        <color theme="1"/>
        <rFont val="Times New Roman"/>
        <family val="1"/>
      </rPr>
      <t>30</t>
    </r>
    <r>
      <rPr>
        <sz val="12"/>
        <color theme="1"/>
        <rFont val="標楷體"/>
        <family val="4"/>
        <charset val="136"/>
      </rPr>
      <t>日前完成</t>
    </r>
  </si>
  <si>
    <r>
      <rPr>
        <sz val="12"/>
        <color theme="1"/>
        <rFont val="標楷體"/>
        <family val="4"/>
        <charset val="136"/>
      </rPr>
      <t>除醫事人員外，每一類人員參加教育訓練比率應達</t>
    </r>
    <r>
      <rPr>
        <sz val="12"/>
        <color theme="1"/>
        <rFont val="Times New Roman"/>
        <family val="1"/>
      </rPr>
      <t>35%</t>
    </r>
  </si>
  <si>
    <r>
      <rPr>
        <sz val="12"/>
        <color theme="1"/>
        <rFont val="標楷體"/>
        <family val="4"/>
        <charset val="136"/>
      </rPr>
      <t>所轄警察人員應參訓人數</t>
    </r>
  </si>
  <si>
    <t>所轄消防人員應參訓人數</t>
  </si>
  <si>
    <t>實際參訓人數</t>
  </si>
  <si>
    <t>所轄村里長應參訓人數</t>
  </si>
  <si>
    <t>所轄村里幹事應參訓人數</t>
  </si>
  <si>
    <t>所轄社政人員應參訓人數</t>
  </si>
  <si>
    <r>
      <rPr>
        <sz val="12"/>
        <color theme="1"/>
        <rFont val="標楷體"/>
        <family val="4"/>
        <charset val="136"/>
      </rPr>
      <t>出院後</t>
    </r>
    <r>
      <rPr>
        <sz val="12"/>
        <color theme="1"/>
        <rFont val="Times New Roman"/>
        <family val="1"/>
      </rPr>
      <t>2</t>
    </r>
    <r>
      <rPr>
        <sz val="12"/>
        <color theme="1"/>
        <rFont val="標楷體"/>
        <family val="4"/>
        <charset val="136"/>
      </rPr>
      <t>星期內上傳出院準備計畫之精神病人數</t>
    </r>
  </si>
  <si>
    <r>
      <rPr>
        <sz val="12"/>
        <color theme="1"/>
        <rFont val="標楷體"/>
        <family val="4"/>
        <charset val="136"/>
      </rPr>
      <t>出院之精神病人數</t>
    </r>
  </si>
  <si>
    <r>
      <rPr>
        <sz val="12"/>
        <color theme="1"/>
        <rFont val="標楷體"/>
        <family val="4"/>
        <charset val="136"/>
      </rPr>
      <t>出院準備計畫上傳後</t>
    </r>
    <r>
      <rPr>
        <sz val="12"/>
        <color theme="1"/>
        <rFont val="Times New Roman"/>
        <family val="1"/>
      </rPr>
      <t>2</t>
    </r>
    <r>
      <rPr>
        <sz val="12"/>
        <color theme="1"/>
        <rFont val="標楷體"/>
        <family val="4"/>
        <charset val="136"/>
      </rPr>
      <t>星期內訪視之精神病人數</t>
    </r>
  </si>
  <si>
    <r>
      <rPr>
        <sz val="12"/>
        <color theme="1"/>
        <rFont val="標楷體"/>
        <family val="4"/>
        <charset val="136"/>
      </rPr>
      <t>上傳出院準備計畫之精神病人數</t>
    </r>
  </si>
  <si>
    <r>
      <rPr>
        <sz val="12"/>
        <color theme="1"/>
        <rFont val="標楷體"/>
        <family val="4"/>
        <charset val="136"/>
      </rPr>
      <t>次</t>
    </r>
    <phoneticPr fontId="9" type="noConversion"/>
  </si>
  <si>
    <t>縣市別</t>
    <phoneticPr fontId="9" type="noConversion"/>
  </si>
  <si>
    <r>
      <rPr>
        <sz val="12"/>
        <color theme="1"/>
        <rFont val="標楷體"/>
        <family val="4"/>
        <charset val="136"/>
      </rPr>
      <t>第</t>
    </r>
    <r>
      <rPr>
        <sz val="12"/>
        <color theme="1"/>
        <rFont val="Times New Roman"/>
        <family val="1"/>
      </rPr>
      <t>2</t>
    </r>
    <r>
      <rPr>
        <sz val="12"/>
        <color theme="1"/>
        <rFont val="標楷體"/>
        <family val="4"/>
        <charset val="136"/>
      </rPr>
      <t>季訪視人次</t>
    </r>
  </si>
  <si>
    <r>
      <rPr>
        <sz val="12"/>
        <color theme="1"/>
        <rFont val="標楷體"/>
        <family val="4"/>
        <charset val="136"/>
      </rPr>
      <t>第</t>
    </r>
    <r>
      <rPr>
        <sz val="12"/>
        <color theme="1"/>
        <rFont val="Times New Roman"/>
        <family val="1"/>
      </rPr>
      <t>2</t>
    </r>
    <r>
      <rPr>
        <sz val="12"/>
        <color theme="1"/>
        <rFont val="標楷體"/>
        <family val="4"/>
        <charset val="136"/>
      </rPr>
      <t>季稽核次數</t>
    </r>
  </si>
  <si>
    <r>
      <rPr>
        <sz val="12"/>
        <color theme="1"/>
        <rFont val="標楷體"/>
        <family val="4"/>
        <charset val="136"/>
      </rPr>
      <t>第</t>
    </r>
    <r>
      <rPr>
        <sz val="12"/>
        <color theme="1"/>
        <rFont val="Times New Roman"/>
        <family val="1"/>
      </rPr>
      <t>2</t>
    </r>
    <r>
      <rPr>
        <sz val="12"/>
        <color theme="1"/>
        <rFont val="標楷體"/>
        <family val="4"/>
        <charset val="136"/>
      </rPr>
      <t>季稽核率</t>
    </r>
  </si>
  <si>
    <r>
      <rPr>
        <sz val="12"/>
        <color theme="1"/>
        <rFont val="標楷體"/>
        <family val="4"/>
        <charset val="136"/>
      </rPr>
      <t>第</t>
    </r>
    <r>
      <rPr>
        <sz val="12"/>
        <color theme="1"/>
        <rFont val="Times New Roman"/>
        <family val="1"/>
      </rPr>
      <t>3</t>
    </r>
    <r>
      <rPr>
        <sz val="12"/>
        <color theme="1"/>
        <rFont val="標楷體"/>
        <family val="4"/>
        <charset val="136"/>
      </rPr>
      <t>季訪視人次</t>
    </r>
  </si>
  <si>
    <r>
      <rPr>
        <sz val="12"/>
        <color theme="1"/>
        <rFont val="標楷體"/>
        <family val="4"/>
        <charset val="136"/>
      </rPr>
      <t>第</t>
    </r>
    <r>
      <rPr>
        <sz val="12"/>
        <color theme="1"/>
        <rFont val="Times New Roman"/>
        <family val="1"/>
      </rPr>
      <t>3</t>
    </r>
    <r>
      <rPr>
        <sz val="12"/>
        <color theme="1"/>
        <rFont val="標楷體"/>
        <family val="4"/>
        <charset val="136"/>
      </rPr>
      <t>季稽核次數</t>
    </r>
  </si>
  <si>
    <r>
      <rPr>
        <sz val="12"/>
        <color theme="1"/>
        <rFont val="標楷體"/>
        <family val="4"/>
        <charset val="136"/>
      </rPr>
      <t>第</t>
    </r>
    <r>
      <rPr>
        <sz val="12"/>
        <color theme="1"/>
        <rFont val="Times New Roman"/>
        <family val="1"/>
      </rPr>
      <t>3</t>
    </r>
    <r>
      <rPr>
        <sz val="12"/>
        <color theme="1"/>
        <rFont val="標楷體"/>
        <family val="4"/>
        <charset val="136"/>
      </rPr>
      <t>季稽核率</t>
    </r>
  </si>
  <si>
    <r>
      <rPr>
        <sz val="12"/>
        <color theme="1"/>
        <rFont val="標楷體"/>
        <family val="4"/>
        <charset val="136"/>
      </rPr>
      <t>第</t>
    </r>
    <r>
      <rPr>
        <sz val="12"/>
        <color theme="1"/>
        <rFont val="Times New Roman"/>
        <family val="1"/>
      </rPr>
      <t>4</t>
    </r>
    <r>
      <rPr>
        <sz val="12"/>
        <color theme="1"/>
        <rFont val="標楷體"/>
        <family val="4"/>
        <charset val="136"/>
      </rPr>
      <t>季訪視人次</t>
    </r>
  </si>
  <si>
    <r>
      <rPr>
        <sz val="12"/>
        <color theme="1"/>
        <rFont val="標楷體"/>
        <family val="4"/>
        <charset val="136"/>
      </rPr>
      <t>第</t>
    </r>
    <r>
      <rPr>
        <sz val="12"/>
        <color theme="1"/>
        <rFont val="Times New Roman"/>
        <family val="1"/>
      </rPr>
      <t>4</t>
    </r>
    <r>
      <rPr>
        <sz val="12"/>
        <color theme="1"/>
        <rFont val="標楷體"/>
        <family val="4"/>
        <charset val="136"/>
      </rPr>
      <t>季稽核次數</t>
    </r>
  </si>
  <si>
    <r>
      <rPr>
        <sz val="12"/>
        <color theme="1"/>
        <rFont val="標楷體"/>
        <family val="4"/>
        <charset val="136"/>
      </rPr>
      <t>第</t>
    </r>
    <r>
      <rPr>
        <sz val="12"/>
        <color theme="1"/>
        <rFont val="Times New Roman"/>
        <family val="1"/>
      </rPr>
      <t>4</t>
    </r>
    <r>
      <rPr>
        <sz val="12"/>
        <color theme="1"/>
        <rFont val="標楷體"/>
        <family val="4"/>
        <charset val="136"/>
      </rPr>
      <t>季稽核率</t>
    </r>
  </si>
  <si>
    <r>
      <rPr>
        <sz val="12"/>
        <color theme="1"/>
        <rFont val="標楷體"/>
        <family val="4"/>
        <charset val="136"/>
      </rPr>
      <t>辦理精神病人社區融合活動之鄉鎮區涵蓋率</t>
    </r>
  </si>
  <si>
    <r>
      <rPr>
        <sz val="12"/>
        <color theme="1"/>
        <rFont val="標楷體"/>
        <family val="4"/>
        <charset val="136"/>
      </rPr>
      <t>辦理社區融合活動之鄉鎮區涵蓋率達</t>
    </r>
    <r>
      <rPr>
        <sz val="12"/>
        <color theme="1"/>
        <rFont val="Times New Roman"/>
        <family val="1"/>
      </rPr>
      <t>30%</t>
    </r>
  </si>
  <si>
    <r>
      <rPr>
        <sz val="12"/>
        <color theme="1"/>
        <rFont val="標楷體"/>
        <family val="4"/>
        <charset val="136"/>
      </rPr>
      <t>有辦理活動之鄉</t>
    </r>
    <r>
      <rPr>
        <sz val="12"/>
        <color theme="1"/>
        <rFont val="Times New Roman"/>
        <family val="1"/>
      </rPr>
      <t>(</t>
    </r>
    <r>
      <rPr>
        <sz val="12"/>
        <color theme="1"/>
        <rFont val="標楷體"/>
        <family val="4"/>
        <charset val="136"/>
      </rPr>
      <t>鎮</t>
    </r>
    <r>
      <rPr>
        <sz val="12"/>
        <color theme="1"/>
        <rFont val="Times New Roman"/>
        <family val="1"/>
      </rPr>
      <t>)</t>
    </r>
    <r>
      <rPr>
        <sz val="12"/>
        <color theme="1"/>
        <rFont val="標楷體"/>
        <family val="4"/>
        <charset val="136"/>
      </rPr>
      <t>數</t>
    </r>
  </si>
  <si>
    <r>
      <rPr>
        <sz val="12"/>
        <color theme="1"/>
        <rFont val="標楷體"/>
        <family val="4"/>
        <charset val="136"/>
      </rPr>
      <t>全縣</t>
    </r>
    <r>
      <rPr>
        <sz val="12"/>
        <color theme="1"/>
        <rFont val="Times New Roman"/>
        <family val="1"/>
      </rPr>
      <t>(</t>
    </r>
    <r>
      <rPr>
        <sz val="12"/>
        <color theme="1"/>
        <rFont val="標楷體"/>
        <family val="4"/>
        <charset val="136"/>
      </rPr>
      <t>市</t>
    </r>
    <r>
      <rPr>
        <sz val="12"/>
        <color theme="1"/>
        <rFont val="Times New Roman"/>
        <family val="1"/>
      </rPr>
      <t>)</t>
    </r>
    <r>
      <rPr>
        <sz val="12"/>
        <color theme="1"/>
        <rFont val="標楷體"/>
        <family val="4"/>
        <charset val="136"/>
      </rPr>
      <t>鄉鎮區數</t>
    </r>
  </si>
  <si>
    <r>
      <rPr>
        <sz val="12"/>
        <color theme="1"/>
        <rFont val="標楷體"/>
        <family val="4"/>
        <charset val="136"/>
      </rPr>
      <t>辦理轄區內精神復健機構及精神護理之家緊急災害應變及災防演練之考核</t>
    </r>
  </si>
  <si>
    <r>
      <rPr>
        <sz val="12"/>
        <color theme="1"/>
        <rFont val="標楷體"/>
        <family val="4"/>
        <charset val="136"/>
      </rPr>
      <t>年度合格率</t>
    </r>
    <r>
      <rPr>
        <sz val="12"/>
        <color theme="1"/>
        <rFont val="Times New Roman"/>
        <family val="1"/>
      </rPr>
      <t>100%</t>
    </r>
  </si>
  <si>
    <r>
      <rPr>
        <sz val="12"/>
        <color theme="1"/>
        <rFont val="標楷體"/>
        <family val="4"/>
        <charset val="136"/>
      </rPr>
      <t>美沙冬個案資料上傳比率達</t>
    </r>
    <r>
      <rPr>
        <sz val="12"/>
        <color theme="1"/>
        <rFont val="Times New Roman"/>
        <family val="1"/>
      </rPr>
      <t>100%</t>
    </r>
  </si>
  <si>
    <r>
      <rPr>
        <sz val="12"/>
        <color theme="1"/>
        <rFont val="標楷體"/>
        <family val="4"/>
        <charset val="136"/>
      </rPr>
      <t>丁基原啡因個案資料上傳比率達</t>
    </r>
    <r>
      <rPr>
        <sz val="12"/>
        <color theme="1"/>
        <rFont val="Times New Roman"/>
        <family val="1"/>
      </rPr>
      <t>100%</t>
    </r>
  </si>
  <si>
    <r>
      <rPr>
        <sz val="12"/>
        <color theme="1"/>
        <rFont val="標楷體"/>
        <family val="4"/>
        <charset val="136"/>
      </rPr>
      <t>輔導成為替代治療執行機構數</t>
    </r>
  </si>
  <si>
    <r>
      <rPr>
        <sz val="12"/>
        <color theme="1"/>
        <rFont val="標楷體"/>
        <family val="4"/>
        <charset val="136"/>
      </rPr>
      <t>年度訪查率達</t>
    </r>
    <r>
      <rPr>
        <sz val="12"/>
        <color theme="1"/>
        <rFont val="Times New Roman"/>
        <family val="1"/>
      </rPr>
      <t>100%</t>
    </r>
  </si>
  <si>
    <r>
      <rPr>
        <sz val="12"/>
        <color theme="1"/>
        <rFont val="標楷體"/>
        <family val="4"/>
        <charset val="136"/>
      </rPr>
      <t>酒癮戒治處遇服務執行機構數</t>
    </r>
  </si>
  <si>
    <r>
      <rPr>
        <sz val="12"/>
        <color theme="1"/>
        <rFont val="標楷體"/>
        <family val="4"/>
        <charset val="136"/>
      </rPr>
      <t>訪查機構數</t>
    </r>
  </si>
  <si>
    <r>
      <rPr>
        <sz val="12"/>
        <color theme="1"/>
        <rFont val="標楷體"/>
        <family val="4"/>
        <charset val="136"/>
      </rPr>
      <t>離島得至少辦理</t>
    </r>
    <r>
      <rPr>
        <sz val="12"/>
        <color theme="1"/>
        <rFont val="Times New Roman"/>
        <family val="1"/>
      </rPr>
      <t>1</t>
    </r>
    <r>
      <rPr>
        <sz val="12"/>
        <color theme="1"/>
        <rFont val="標楷體"/>
        <family val="4"/>
        <charset val="136"/>
      </rPr>
      <t>場次</t>
    </r>
  </si>
  <si>
    <r>
      <rPr>
        <sz val="12"/>
        <color theme="1"/>
        <rFont val="標楷體"/>
        <family val="4"/>
        <charset val="136"/>
      </rPr>
      <t>家庭暴力處遇計畫執行人數</t>
    </r>
    <r>
      <rPr>
        <sz val="12"/>
        <color theme="1"/>
        <rFont val="Times New Roman"/>
        <family val="1"/>
      </rPr>
      <t>+</t>
    </r>
    <r>
      <rPr>
        <sz val="12"/>
        <color theme="1"/>
        <rFont val="標楷體"/>
        <family val="4"/>
        <charset val="136"/>
      </rPr>
      <t>未完成處遇計畫移送人數</t>
    </r>
  </si>
  <si>
    <r>
      <rPr>
        <sz val="12"/>
        <color theme="1"/>
        <rFont val="標楷體"/>
        <family val="4"/>
        <charset val="136"/>
      </rPr>
      <t>分母須排除相對人死亡、因他案入監、轉介其他縣市執行、撤銷處遇計畫保護令等人數</t>
    </r>
  </si>
  <si>
    <r>
      <rPr>
        <sz val="12"/>
        <color theme="1"/>
        <rFont val="標楷體"/>
        <family val="4"/>
        <charset val="136"/>
      </rPr>
      <t>家庭暴力加害人處遇計畫保護令裁定人數</t>
    </r>
  </si>
  <si>
    <r>
      <rPr>
        <sz val="12"/>
        <color theme="1"/>
        <rFont val="標楷體"/>
        <family val="4"/>
        <charset val="136"/>
      </rPr>
      <t>性侵害處遇計畫執行人數</t>
    </r>
    <r>
      <rPr>
        <sz val="12"/>
        <color theme="1"/>
        <rFont val="Times New Roman"/>
        <family val="1"/>
      </rPr>
      <t>+</t>
    </r>
    <r>
      <rPr>
        <sz val="12"/>
        <color theme="1"/>
        <rFont val="標楷體"/>
        <family val="4"/>
        <charset val="136"/>
      </rPr>
      <t>未完成處遇計畫移送人數</t>
    </r>
  </si>
  <si>
    <r>
      <rPr>
        <sz val="12"/>
        <color theme="1"/>
        <rFont val="標楷體"/>
        <family val="4"/>
        <charset val="136"/>
      </rPr>
      <t>性侵害加害人處遇計畫保護令裁定人數</t>
    </r>
  </si>
  <si>
    <r>
      <t>2</t>
    </r>
    <r>
      <rPr>
        <sz val="12"/>
        <color theme="1"/>
        <rFont val="標楷體"/>
        <family val="4"/>
        <charset val="136"/>
      </rPr>
      <t>週內執行處遇比率達</t>
    </r>
    <r>
      <rPr>
        <sz val="12"/>
        <color theme="1"/>
        <rFont val="Times New Roman"/>
        <family val="1"/>
      </rPr>
      <t>100%</t>
    </r>
  </si>
  <si>
    <r>
      <rPr>
        <sz val="12"/>
        <color theme="1"/>
        <rFont val="標楷體"/>
        <family val="4"/>
        <charset val="136"/>
      </rPr>
      <t>期滿出監高再犯性侵害加害人</t>
    </r>
    <r>
      <rPr>
        <sz val="12"/>
        <color theme="1"/>
        <rFont val="Times New Roman"/>
        <family val="1"/>
      </rPr>
      <t>2</t>
    </r>
    <r>
      <rPr>
        <sz val="12"/>
        <color theme="1"/>
        <rFont val="標楷體"/>
        <family val="4"/>
        <charset val="136"/>
      </rPr>
      <t>週內執行社區處遇人數</t>
    </r>
  </si>
  <si>
    <r>
      <rPr>
        <sz val="12"/>
        <color theme="1"/>
        <rFont val="標楷體"/>
        <family val="4"/>
        <charset val="136"/>
      </rPr>
      <t>應執行社區處遇人數須排除加害人出監後，因死亡、他案入監、戶籍遷移等原因，而不需執行社區處遇人數</t>
    </r>
  </si>
  <si>
    <r>
      <rPr>
        <sz val="12"/>
        <color theme="1"/>
        <rFont val="標楷體"/>
        <family val="4"/>
        <charset val="136"/>
      </rPr>
      <t>期滿出監高再犯性侵害加害人應執行社區處遇人數</t>
    </r>
  </si>
  <si>
    <r>
      <t>2</t>
    </r>
    <r>
      <rPr>
        <sz val="12"/>
        <color theme="1"/>
        <rFont val="標楷體"/>
        <family val="4"/>
        <charset val="136"/>
      </rPr>
      <t>週內執行處遇比率達</t>
    </r>
    <r>
      <rPr>
        <sz val="12"/>
        <color theme="1"/>
        <rFont val="Times New Roman"/>
        <family val="1"/>
      </rPr>
      <t>60%</t>
    </r>
  </si>
  <si>
    <r>
      <rPr>
        <sz val="12"/>
        <color theme="1"/>
        <rFont val="標楷體"/>
        <family val="4"/>
        <charset val="136"/>
      </rPr>
      <t>期滿出監中高再犯性侵害加害人</t>
    </r>
    <r>
      <rPr>
        <sz val="12"/>
        <color theme="1"/>
        <rFont val="Times New Roman"/>
        <family val="1"/>
      </rPr>
      <t>2</t>
    </r>
    <r>
      <rPr>
        <sz val="12"/>
        <color theme="1"/>
        <rFont val="標楷體"/>
        <family val="4"/>
        <charset val="136"/>
      </rPr>
      <t>週內執行社區處遇人數</t>
    </r>
  </si>
  <si>
    <r>
      <rPr>
        <sz val="12"/>
        <color theme="1"/>
        <rFont val="標楷體"/>
        <family val="4"/>
        <charset val="136"/>
      </rPr>
      <t>期滿出監中高再犯性侵害加害人應執行社區處遇人數</t>
    </r>
  </si>
  <si>
    <r>
      <t>3</t>
    </r>
    <r>
      <rPr>
        <sz val="12"/>
        <color theme="1"/>
        <rFont val="標楷體"/>
        <family val="4"/>
        <charset val="136"/>
      </rPr>
      <t>場次：臺北市、新北市、桃園市、臺中市、臺南市、高雄市</t>
    </r>
  </si>
  <si>
    <r>
      <t>2</t>
    </r>
    <r>
      <rPr>
        <sz val="12"/>
        <color theme="1"/>
        <rFont val="標楷體"/>
        <family val="4"/>
        <charset val="136"/>
      </rPr>
      <t>場次：基隆市、宜蘭縣、新竹市、新竹縣、苗栗縣、彰化縣、南投縣、雲林縣、嘉義市、嘉義縣、屏東縣、花蓮縣</t>
    </r>
  </si>
  <si>
    <r>
      <t>1</t>
    </r>
    <r>
      <rPr>
        <sz val="12"/>
        <color theme="1"/>
        <rFont val="標楷體"/>
        <family val="4"/>
        <charset val="136"/>
      </rPr>
      <t>場次：臺東縣、澎湖縣、金門縣、連江縣</t>
    </r>
  </si>
  <si>
    <r>
      <rPr>
        <sz val="12"/>
        <color theme="1"/>
        <rFont val="標楷體"/>
        <family val="4"/>
        <charset val="136"/>
      </rPr>
      <t>家庭暴力處遇執行人員每年接受</t>
    </r>
    <r>
      <rPr>
        <sz val="12"/>
        <color theme="1"/>
        <rFont val="Times New Roman"/>
        <family val="1"/>
      </rPr>
      <t>6</t>
    </r>
    <r>
      <rPr>
        <sz val="12"/>
        <color theme="1"/>
        <rFont val="標楷體"/>
        <family val="4"/>
        <charset val="136"/>
      </rPr>
      <t>小時以上督導人數</t>
    </r>
  </si>
  <si>
    <r>
      <t>108</t>
    </r>
    <r>
      <rPr>
        <sz val="12"/>
        <color theme="1"/>
        <rFont val="標楷體"/>
        <family val="4"/>
        <charset val="136"/>
      </rPr>
      <t>年
是否符合指標</t>
    </r>
  </si>
  <si>
    <r>
      <t>1</t>
    </r>
    <r>
      <rPr>
        <sz val="12"/>
        <color theme="1"/>
        <rFont val="標楷體"/>
        <family val="4"/>
        <charset val="136"/>
      </rPr>
      <t>年至少辦理</t>
    </r>
    <r>
      <rPr>
        <sz val="12"/>
        <color theme="1"/>
        <rFont val="Times New Roman"/>
        <family val="1"/>
      </rPr>
      <t>12</t>
    </r>
    <r>
      <rPr>
        <sz val="12"/>
        <color theme="1"/>
        <rFont val="標楷體"/>
        <family val="4"/>
        <charset val="136"/>
      </rPr>
      <t>場召集公衛護理人員與關懷訪視員，及邀請專業督導參與之個案管理及分級相關會議，討論重點應含括：</t>
    </r>
    <phoneticPr fontId="9" type="noConversion"/>
  </si>
  <si>
    <r>
      <t>(3)</t>
    </r>
    <r>
      <rPr>
        <sz val="12"/>
        <color theme="1"/>
        <rFont val="標楷體"/>
        <family val="4"/>
        <charset val="136"/>
      </rPr>
      <t>案合併有家暴等問題個案之處置</t>
    </r>
    <phoneticPr fontId="9" type="noConversion"/>
  </si>
  <si>
    <r>
      <rPr>
        <sz val="12"/>
        <color theme="1"/>
        <rFont val="標楷體"/>
        <family val="4"/>
        <charset val="136"/>
      </rPr>
      <t>期滿出監高再犯性侵害加害人</t>
    </r>
    <r>
      <rPr>
        <sz val="12"/>
        <color theme="1"/>
        <rFont val="Times New Roman"/>
        <family val="1"/>
      </rPr>
      <t>2</t>
    </r>
    <r>
      <rPr>
        <sz val="12"/>
        <color theme="1"/>
        <rFont val="標楷體"/>
        <family val="4"/>
        <charset val="136"/>
      </rPr>
      <t>週內執行社區處遇比率應達</t>
    </r>
    <r>
      <rPr>
        <sz val="12"/>
        <color theme="1"/>
        <rFont val="Times New Roman"/>
        <family val="1"/>
      </rPr>
      <t>100%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</si>
  <si>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佐證資料應分別檢附相關文件（含辦理講座日期、辦理對象及宣導主題等內容）</t>
    </r>
    <phoneticPr fontId="9" type="noConversion"/>
  </si>
  <si>
    <r>
      <t>107</t>
    </r>
    <r>
      <rPr>
        <sz val="12"/>
        <color theme="1"/>
        <rFont val="標楷體"/>
        <family val="4"/>
        <charset val="136"/>
      </rPr>
      <t>年至</t>
    </r>
    <r>
      <rPr>
        <sz val="12"/>
        <color theme="1"/>
        <rFont val="Times New Roman"/>
        <family val="1"/>
      </rPr>
      <t>109</t>
    </r>
    <r>
      <rPr>
        <sz val="12"/>
        <color theme="1"/>
        <rFont val="標楷體"/>
        <family val="4"/>
        <charset val="136"/>
      </rPr>
      <t>年度計畫經費核定</t>
    </r>
    <r>
      <rPr>
        <sz val="12"/>
        <color theme="1"/>
        <rFont val="Times New Roman"/>
        <family val="1"/>
      </rPr>
      <t>/</t>
    </r>
    <r>
      <rPr>
        <sz val="12"/>
        <color theme="1"/>
        <rFont val="標楷體"/>
        <family val="4"/>
        <charset val="136"/>
      </rPr>
      <t>編列及實際執行金額（元）</t>
    </r>
  </si>
  <si>
    <r>
      <t>107</t>
    </r>
    <r>
      <rPr>
        <sz val="12"/>
        <color theme="1"/>
        <rFont val="標楷體"/>
        <family val="4"/>
        <charset val="136"/>
      </rPr>
      <t>年度</t>
    </r>
    <phoneticPr fontId="9" type="noConversion"/>
  </si>
  <si>
    <r>
      <rPr>
        <sz val="12"/>
        <color theme="1"/>
        <rFont val="標楷體"/>
        <family val="4"/>
        <charset val="136"/>
      </rPr>
      <t>累計實際執行金額</t>
    </r>
    <r>
      <rPr>
        <sz val="12"/>
        <color rgb="FFFF0000"/>
        <rFont val="標楷體"/>
        <family val="4"/>
        <charset val="136"/>
      </rPr>
      <t/>
    </r>
    <phoneticPr fontId="9" type="noConversion"/>
  </si>
  <si>
    <r>
      <rPr>
        <sz val="12"/>
        <color theme="1"/>
        <rFont val="標楷體"/>
        <family val="4"/>
        <charset val="136"/>
      </rPr>
      <t>經費來源</t>
    </r>
    <phoneticPr fontId="9" type="noConversion"/>
  </si>
  <si>
    <r>
      <rPr>
        <sz val="12"/>
        <color theme="1"/>
        <rFont val="標楷體"/>
        <family val="4"/>
        <charset val="136"/>
      </rPr>
      <t>科目</t>
    </r>
  </si>
  <si>
    <r>
      <t>108</t>
    </r>
    <r>
      <rPr>
        <sz val="12"/>
        <color theme="1"/>
        <rFont val="標楷體"/>
        <family val="4"/>
        <charset val="136"/>
      </rPr>
      <t>年度</t>
    </r>
    <r>
      <rPr>
        <sz val="12"/>
        <color theme="1"/>
        <rFont val="細明體"/>
        <family val="3"/>
        <charset val="136"/>
      </rPr>
      <t/>
    </r>
  </si>
  <si>
    <r>
      <t>109</t>
    </r>
    <r>
      <rPr>
        <sz val="12"/>
        <color theme="1"/>
        <rFont val="標楷體"/>
        <family val="4"/>
        <charset val="136"/>
      </rPr>
      <t>年度</t>
    </r>
    <r>
      <rPr>
        <sz val="12"/>
        <color theme="1"/>
        <rFont val="細明體"/>
        <family val="3"/>
        <charset val="136"/>
      </rPr>
      <t/>
    </r>
  </si>
  <si>
    <r>
      <rPr>
        <sz val="12"/>
        <color rgb="FFFF0000"/>
        <rFont val="標楷體"/>
        <family val="4"/>
        <charset val="136"/>
      </rPr>
      <t>中央</t>
    </r>
  </si>
  <si>
    <r>
      <rPr>
        <sz val="12"/>
        <color theme="1"/>
        <rFont val="標楷體"/>
        <family val="4"/>
        <charset val="136"/>
      </rPr>
      <t>業務費（含人事費）</t>
    </r>
    <phoneticPr fontId="9" type="noConversion"/>
  </si>
  <si>
    <r>
      <rPr>
        <sz val="12"/>
        <color theme="1"/>
        <rFont val="標楷體"/>
        <family val="4"/>
        <charset val="136"/>
      </rPr>
      <t>管理費</t>
    </r>
  </si>
  <si>
    <r>
      <rPr>
        <sz val="12"/>
        <color theme="1"/>
        <rFont val="標楷體"/>
        <family val="4"/>
        <charset val="136"/>
      </rPr>
      <t>合計</t>
    </r>
  </si>
  <si>
    <r>
      <rPr>
        <sz val="12"/>
        <color theme="1"/>
        <rFont val="標楷體"/>
        <family val="4"/>
        <charset val="136"/>
      </rPr>
      <t>人事費</t>
    </r>
  </si>
  <si>
    <r>
      <rPr>
        <sz val="12"/>
        <color theme="1"/>
        <rFont val="標楷體"/>
        <family val="4"/>
        <charset val="136"/>
      </rPr>
      <t>業務費</t>
    </r>
  </si>
  <si>
    <t>主題</t>
  </si>
  <si>
    <t>創新及特色業務內容</t>
  </si>
  <si>
    <t>計畫執行特殊優良或創新事項</t>
    <phoneticPr fontId="4" type="noConversion"/>
  </si>
  <si>
    <t>實際進用中央補助款人力</t>
  </si>
  <si>
    <r>
      <t>總人力</t>
    </r>
    <r>
      <rPr>
        <sz val="12"/>
        <rFont val="Times New Roman"/>
        <family val="1"/>
      </rPr>
      <t>(1+2+3+4+5)</t>
    </r>
  </si>
  <si>
    <r>
      <t>以人月數計算人力數</t>
    </r>
    <r>
      <rPr>
        <sz val="12"/>
        <rFont val="Times New Roman"/>
        <family val="1"/>
      </rPr>
      <t>(A+B+C+D)</t>
    </r>
    <phoneticPr fontId="4" type="noConversion"/>
  </si>
  <si>
    <r>
      <t>其他</t>
    </r>
    <r>
      <rPr>
        <sz val="12"/>
        <rFont val="Times New Roman"/>
        <family val="1"/>
      </rPr>
      <t>(5)</t>
    </r>
  </si>
  <si>
    <r>
      <t>行政人力合計</t>
    </r>
    <r>
      <rPr>
        <sz val="12"/>
        <rFont val="Times New Roman"/>
        <family val="1"/>
      </rPr>
      <t>(4+5)</t>
    </r>
  </si>
  <si>
    <r>
      <t>在職月數</t>
    </r>
    <r>
      <rPr>
        <sz val="12"/>
        <rFont val="Times New Roman"/>
        <family val="1"/>
      </rPr>
      <t>&gt;6</t>
    </r>
    <r>
      <rPr>
        <sz val="12"/>
        <rFont val="標楷體"/>
        <family val="4"/>
        <charset val="136"/>
      </rPr>
      <t>個月者</t>
    </r>
    <r>
      <rPr>
        <sz val="12"/>
        <rFont val="Times New Roman"/>
        <family val="1"/>
      </rPr>
      <t>(g)</t>
    </r>
    <phoneticPr fontId="4"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</si>
  <si>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(h)</t>
    </r>
    <phoneticPr fontId="4" type="noConversion"/>
  </si>
  <si>
    <r>
      <t>以人月數計算人力數</t>
    </r>
    <r>
      <rPr>
        <sz val="12"/>
        <rFont val="Times New Roman"/>
        <family val="1"/>
      </rPr>
      <t>(D=g+h/12)</t>
    </r>
    <phoneticPr fontId="4" type="noConversion"/>
  </si>
  <si>
    <r>
      <t>小計</t>
    </r>
    <r>
      <rPr>
        <sz val="12"/>
        <rFont val="Times New Roman"/>
        <family val="1"/>
      </rPr>
      <t>(1)</t>
    </r>
  </si>
  <si>
    <r>
      <t>在職月數</t>
    </r>
    <r>
      <rPr>
        <sz val="12"/>
        <rFont val="Times New Roman"/>
        <family val="1"/>
      </rPr>
      <t>&gt;6</t>
    </r>
    <r>
      <rPr>
        <sz val="12"/>
        <rFont val="標楷體"/>
        <family val="4"/>
        <charset val="136"/>
      </rPr>
      <t>個月者</t>
    </r>
    <r>
      <rPr>
        <sz val="12"/>
        <rFont val="Times New Roman"/>
        <family val="1"/>
      </rPr>
      <t>(a)</t>
    </r>
  </si>
  <si>
    <r>
      <t>在職月數合計</t>
    </r>
    <r>
      <rPr>
        <sz val="12"/>
        <rFont val="Times New Roman"/>
        <family val="1"/>
      </rPr>
      <t>≤6</t>
    </r>
    <r>
      <rPr>
        <sz val="12"/>
        <rFont val="標楷體"/>
        <family val="4"/>
        <charset val="136"/>
      </rPr>
      <t>個月之人月數合計</t>
    </r>
    <r>
      <rPr>
        <sz val="12"/>
        <rFont val="Times New Roman"/>
        <family val="1"/>
      </rPr>
      <t>(b)</t>
    </r>
  </si>
  <si>
    <r>
      <t>以人月數計算人力數</t>
    </r>
    <r>
      <rPr>
        <sz val="12"/>
        <rFont val="Times New Roman"/>
        <family val="1"/>
      </rPr>
      <t>(A=a+b/12)</t>
    </r>
    <phoneticPr fontId="4" type="noConversion"/>
  </si>
  <si>
    <r>
      <t>小計</t>
    </r>
    <r>
      <rPr>
        <sz val="12"/>
        <rFont val="Times New Roman"/>
        <family val="1"/>
      </rPr>
      <t>(2)</t>
    </r>
  </si>
  <si>
    <r>
      <t>在職月數</t>
    </r>
    <r>
      <rPr>
        <sz val="12"/>
        <rFont val="Times New Roman"/>
        <family val="1"/>
      </rPr>
      <t>&gt;6</t>
    </r>
    <r>
      <rPr>
        <sz val="12"/>
        <rFont val="標楷體"/>
        <family val="4"/>
        <charset val="136"/>
      </rPr>
      <t>個月者</t>
    </r>
    <r>
      <rPr>
        <sz val="12"/>
        <rFont val="Times New Roman"/>
        <family val="1"/>
      </rPr>
      <t>(c)</t>
    </r>
    <phoneticPr fontId="4"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</si>
  <si>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(d)</t>
    </r>
    <phoneticPr fontId="4" type="noConversion"/>
  </si>
  <si>
    <r>
      <t>以人月數計算人力數</t>
    </r>
    <r>
      <rPr>
        <sz val="12"/>
        <rFont val="Times New Roman"/>
        <family val="1"/>
      </rPr>
      <t>(B=c+d/12)</t>
    </r>
    <phoneticPr fontId="4" type="noConversion"/>
  </si>
  <si>
    <r>
      <t>小計</t>
    </r>
    <r>
      <rPr>
        <sz val="12"/>
        <rFont val="Times New Roman"/>
        <family val="1"/>
      </rPr>
      <t>(3)</t>
    </r>
  </si>
  <si>
    <r>
      <t>在職月數</t>
    </r>
    <r>
      <rPr>
        <sz val="12"/>
        <rFont val="Times New Roman"/>
        <family val="1"/>
      </rPr>
      <t>&gt;6</t>
    </r>
    <r>
      <rPr>
        <sz val="12"/>
        <rFont val="標楷體"/>
        <family val="4"/>
        <charset val="136"/>
      </rPr>
      <t>個月者</t>
    </r>
    <r>
      <rPr>
        <sz val="12"/>
        <rFont val="Times New Roman"/>
        <family val="1"/>
      </rPr>
      <t>(e)</t>
    </r>
    <phoneticPr fontId="4" type="noConversion"/>
  </si>
  <si>
    <r>
      <t>在職月數合計</t>
    </r>
    <r>
      <rPr>
        <sz val="12"/>
        <rFont val="Batang"/>
        <family val="1"/>
        <charset val="129"/>
      </rPr>
      <t>≤</t>
    </r>
    <r>
      <rPr>
        <sz val="12"/>
        <rFont val="Times New Roman"/>
        <family val="1"/>
      </rPr>
      <t>6</t>
    </r>
    <r>
      <rPr>
        <sz val="12"/>
        <rFont val="標楷體"/>
        <family val="4"/>
        <charset val="136"/>
      </rPr>
      <t>個月之人月數合計</t>
    </r>
    <r>
      <rPr>
        <sz val="12"/>
        <rFont val="Times New Roman"/>
        <family val="1"/>
      </rPr>
      <t>(f)</t>
    </r>
    <phoneticPr fontId="4" type="noConversion"/>
  </si>
  <si>
    <r>
      <t>以人月數計算人力數</t>
    </r>
    <r>
      <rPr>
        <sz val="12"/>
        <rFont val="Times New Roman"/>
        <family val="1"/>
      </rPr>
      <t>(C=e+f/12)</t>
    </r>
    <phoneticPr fontId="4" type="noConversion"/>
  </si>
  <si>
    <r>
      <t>小計</t>
    </r>
    <r>
      <rPr>
        <sz val="12"/>
        <rFont val="Times New Roman"/>
        <family val="1"/>
      </rPr>
      <t>(1+2+3)</t>
    </r>
  </si>
  <si>
    <r>
      <t>以人月數計算人力數</t>
    </r>
    <r>
      <rPr>
        <sz val="12"/>
        <rFont val="Times New Roman"/>
        <family val="1"/>
      </rPr>
      <t>(A+B+C)</t>
    </r>
    <phoneticPr fontId="4" type="noConversion"/>
  </si>
  <si>
    <r>
      <t>合計</t>
    </r>
    <r>
      <rPr>
        <sz val="12"/>
        <rFont val="Times New Roman"/>
        <family val="1"/>
      </rPr>
      <t>(4)</t>
    </r>
  </si>
  <si>
    <t>實際進用地方自籌款人力</t>
    <phoneticPr fontId="4" type="noConversion"/>
  </si>
  <si>
    <r>
      <t>以人月數計算人力數</t>
    </r>
    <r>
      <rPr>
        <sz val="12"/>
        <rFont val="Times New Roman"/>
        <family val="1"/>
      </rPr>
      <t>(A+B+C+D)</t>
    </r>
  </si>
  <si>
    <r>
      <t>109</t>
    </r>
    <r>
      <rPr>
        <sz val="10"/>
        <rFont val="標楷體"/>
        <family val="4"/>
        <charset val="136"/>
      </rPr>
      <t>年地方政府需自籌人力（如提報之計畫書有分關訪人力及行政人力，請依計劃書之規劃數填報；如未區分則提報合計人數即可）</t>
    </r>
  </si>
  <si>
    <r>
      <t>在職月數</t>
    </r>
    <r>
      <rPr>
        <sz val="12"/>
        <rFont val="Times New Roman"/>
        <family val="1"/>
      </rPr>
      <t>&gt;6</t>
    </r>
    <r>
      <rPr>
        <sz val="12"/>
        <rFont val="標楷體"/>
        <family val="4"/>
        <charset val="136"/>
      </rPr>
      <t>個月者</t>
    </r>
    <r>
      <rPr>
        <sz val="12"/>
        <rFont val="Times New Roman"/>
        <family val="1"/>
      </rPr>
      <t>(g)</t>
    </r>
  </si>
  <si>
    <r>
      <t>在職月數合計</t>
    </r>
    <r>
      <rPr>
        <sz val="12"/>
        <rFont val="Batang"/>
        <family val="1"/>
      </rPr>
      <t>≤</t>
    </r>
    <r>
      <rPr>
        <sz val="12"/>
        <rFont val="Times New Roman"/>
        <family val="1"/>
      </rPr>
      <t>6</t>
    </r>
    <r>
      <rPr>
        <sz val="12"/>
        <rFont val="標楷體"/>
        <family val="4"/>
        <charset val="136"/>
      </rPr>
      <t>個月之人月數合計</t>
    </r>
    <r>
      <rPr>
        <sz val="12"/>
        <rFont val="Times New Roman"/>
        <family val="1"/>
      </rPr>
      <t>(h)</t>
    </r>
  </si>
  <si>
    <r>
      <t>以人月數計算人力數</t>
    </r>
    <r>
      <rPr>
        <sz val="12"/>
        <rFont val="Times New Roman"/>
        <family val="1"/>
      </rPr>
      <t>D=(g+h/12)</t>
    </r>
  </si>
  <si>
    <r>
      <t>以人月數計算人力數</t>
    </r>
    <r>
      <rPr>
        <sz val="12"/>
        <rFont val="Times New Roman"/>
        <family val="1"/>
      </rPr>
      <t>A=(a+b/12)</t>
    </r>
  </si>
  <si>
    <r>
      <t>在職月數</t>
    </r>
    <r>
      <rPr>
        <sz val="12"/>
        <rFont val="Times New Roman"/>
        <family val="1"/>
      </rPr>
      <t>&gt;6</t>
    </r>
    <r>
      <rPr>
        <sz val="12"/>
        <rFont val="標楷體"/>
        <family val="4"/>
        <charset val="136"/>
      </rPr>
      <t>個月者</t>
    </r>
    <r>
      <rPr>
        <sz val="12"/>
        <rFont val="Times New Roman"/>
        <family val="1"/>
      </rPr>
      <t>(c)</t>
    </r>
  </si>
  <si>
    <r>
      <t>在職月數合計</t>
    </r>
    <r>
      <rPr>
        <sz val="12"/>
        <rFont val="Batang"/>
        <family val="1"/>
      </rPr>
      <t>≤</t>
    </r>
    <r>
      <rPr>
        <sz val="12"/>
        <rFont val="Times New Roman"/>
        <family val="1"/>
      </rPr>
      <t>6</t>
    </r>
    <r>
      <rPr>
        <sz val="12"/>
        <rFont val="標楷體"/>
        <family val="4"/>
        <charset val="136"/>
      </rPr>
      <t>個月之人月數合計</t>
    </r>
    <r>
      <rPr>
        <sz val="12"/>
        <rFont val="Times New Roman"/>
        <family val="1"/>
      </rPr>
      <t>(d)</t>
    </r>
  </si>
  <si>
    <r>
      <t>以人月數計算人力數</t>
    </r>
    <r>
      <rPr>
        <sz val="12"/>
        <rFont val="Times New Roman"/>
        <family val="1"/>
      </rPr>
      <t>B=(c+d/12)</t>
    </r>
  </si>
  <si>
    <r>
      <t>在職月數</t>
    </r>
    <r>
      <rPr>
        <sz val="12"/>
        <rFont val="Times New Roman"/>
        <family val="1"/>
      </rPr>
      <t>&gt;6</t>
    </r>
    <r>
      <rPr>
        <sz val="12"/>
        <rFont val="標楷體"/>
        <family val="4"/>
        <charset val="136"/>
      </rPr>
      <t>個月者</t>
    </r>
    <r>
      <rPr>
        <sz val="12"/>
        <rFont val="Times New Roman"/>
        <family val="1"/>
      </rPr>
      <t>(e)</t>
    </r>
  </si>
  <si>
    <r>
      <t>在職月數合計</t>
    </r>
    <r>
      <rPr>
        <sz val="12"/>
        <rFont val="Batang"/>
        <family val="1"/>
      </rPr>
      <t>≤</t>
    </r>
    <r>
      <rPr>
        <sz val="12"/>
        <rFont val="Times New Roman"/>
        <family val="1"/>
      </rPr>
      <t>6</t>
    </r>
    <r>
      <rPr>
        <sz val="12"/>
        <rFont val="標楷體"/>
        <family val="4"/>
        <charset val="136"/>
      </rPr>
      <t>個月之人月數合計</t>
    </r>
    <r>
      <rPr>
        <sz val="12"/>
        <rFont val="Times New Roman"/>
        <family val="1"/>
      </rPr>
      <t>(f)</t>
    </r>
  </si>
  <si>
    <r>
      <t>以人月數計算人力數</t>
    </r>
    <r>
      <rPr>
        <sz val="12"/>
        <rFont val="Times New Roman"/>
        <family val="1"/>
      </rPr>
      <t>C=(e+f/12)</t>
    </r>
  </si>
  <si>
    <r>
      <t>以人月數計算人力數</t>
    </r>
    <r>
      <rPr>
        <sz val="12"/>
        <rFont val="Times New Roman"/>
        <family val="1"/>
      </rPr>
      <t>(A+B+C)</t>
    </r>
  </si>
  <si>
    <r>
      <t>A</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20%</t>
    </r>
    <r>
      <rPr>
        <sz val="12"/>
        <rFont val="標楷體"/>
        <family val="4"/>
        <charset val="136"/>
      </rPr>
      <t>（含）以上，且落實進用。</t>
    </r>
  </si>
  <si>
    <r>
      <t>B</t>
    </r>
    <r>
      <rPr>
        <sz val="12"/>
        <rFont val="標楷體"/>
        <family val="4"/>
        <charset val="136"/>
      </rPr>
      <t>：人力編制與運用情形符合</t>
    </r>
    <r>
      <rPr>
        <sz val="12"/>
        <rFont val="Times New Roman"/>
        <family val="1"/>
      </rPr>
      <t>C</t>
    </r>
    <r>
      <rPr>
        <sz val="12"/>
        <rFont val="標楷體"/>
        <family val="4"/>
        <charset val="136"/>
      </rPr>
      <t>，且地方自籌實際人力編制高於計畫書所訂地方自籌編制比例</t>
    </r>
    <r>
      <rPr>
        <sz val="12"/>
        <rFont val="Times New Roman"/>
        <family val="1"/>
      </rPr>
      <t>10%</t>
    </r>
    <r>
      <rPr>
        <sz val="12"/>
        <rFont val="標楷體"/>
        <family val="4"/>
        <charset val="136"/>
      </rPr>
      <t>，且落實進用。</t>
    </r>
  </si>
  <si>
    <r>
      <t>C</t>
    </r>
    <r>
      <rPr>
        <sz val="12"/>
        <rFont val="標楷體"/>
        <family val="4"/>
        <charset val="136"/>
      </rPr>
      <t>：人力編制與運用情形符合規定</t>
    </r>
  </si>
  <si>
    <r>
      <t>1.</t>
    </r>
    <r>
      <rPr>
        <sz val="12"/>
        <rFont val="標楷體"/>
        <family val="4"/>
        <charset val="136"/>
      </rPr>
      <t>依據</t>
    </r>
    <r>
      <rPr>
        <sz val="12"/>
        <rFont val="Times New Roman"/>
        <family val="1"/>
      </rPr>
      <t>108</t>
    </r>
    <r>
      <rPr>
        <sz val="12"/>
        <rFont val="標楷體"/>
        <family val="4"/>
        <charset val="136"/>
      </rPr>
      <t>年核定之各縣（市）員額分配表，其中央補助人力落實依前開計畫分配及運用（關懷訪視人力不得低於核定人數）。</t>
    </r>
  </si>
  <si>
    <r>
      <t>2.</t>
    </r>
    <r>
      <rPr>
        <sz val="12"/>
        <rFont val="標楷體"/>
        <family val="4"/>
        <charset val="136"/>
      </rPr>
      <t>各縣（市）政府應配合編列分擔款所聘任人力員額。</t>
    </r>
  </si>
  <si>
    <r>
      <t>3.107</t>
    </r>
    <r>
      <rPr>
        <sz val="12"/>
        <rFont val="標楷體"/>
        <family val="4"/>
        <charset val="136"/>
      </rPr>
      <t>年人力如未符合人力規定，於</t>
    </r>
    <r>
      <rPr>
        <sz val="12"/>
        <rFont val="Times New Roman"/>
        <family val="1"/>
      </rPr>
      <t>108</t>
    </r>
    <r>
      <rPr>
        <sz val="12"/>
        <rFont val="標楷體"/>
        <family val="4"/>
        <charset val="136"/>
      </rPr>
      <t>年有合理改善機制且落實執行</t>
    </r>
  </si>
  <si>
    <r>
      <t>1.</t>
    </r>
    <r>
      <rPr>
        <sz val="12"/>
        <rFont val="標楷體"/>
        <family val="4"/>
        <charset val="136"/>
      </rPr>
      <t>縣市自籌人力，不包含縣（市）承辦業務正式編制人員。</t>
    </r>
    <phoneticPr fontId="4" type="noConversion"/>
  </si>
  <si>
    <r>
      <t>2.</t>
    </r>
    <r>
      <rPr>
        <sz val="12"/>
        <rFont val="標楷體"/>
        <family val="4"/>
        <charset val="136"/>
      </rPr>
      <t>關懷訪視業務分派方式得採用精神病人關懷訪視及自殺通報個案關懷訪視兩者合併訪視方式辦理；如採用分訪方式，本部補助之社區精神關懷訪視員及自殺通報關懷訪視員之比例需合理分配（應至少有</t>
    </r>
    <r>
      <rPr>
        <sz val="12"/>
        <rFont val="Times New Roman"/>
        <family val="1"/>
      </rPr>
      <t>45%</t>
    </r>
    <r>
      <rPr>
        <sz val="12"/>
        <rFont val="標楷體"/>
        <family val="4"/>
        <charset val="136"/>
      </rPr>
      <t>關懷訪視員執行精神病人訪視業務）。</t>
    </r>
    <phoneticPr fontId="4" type="noConversion"/>
  </si>
  <si>
    <r>
      <t>3.</t>
    </r>
    <r>
      <rPr>
        <sz val="12"/>
        <rFont val="標楷體"/>
        <family val="4"/>
        <charset val="136"/>
      </rPr>
      <t>依各縣（市）精神疾病及自殺通報個案管理計畫員額分配表辦理。</t>
    </r>
    <phoneticPr fontId="4" type="noConversion"/>
  </si>
  <si>
    <r>
      <t>4.</t>
    </r>
    <r>
      <rPr>
        <sz val="12"/>
        <rFont val="標楷體"/>
        <family val="4"/>
        <charset val="136"/>
      </rPr>
      <t>專案人力數計算方式：</t>
    </r>
    <phoneticPr fontId="4" type="noConversion"/>
  </si>
  <si>
    <r>
      <t>(1)</t>
    </r>
    <r>
      <rPr>
        <sz val="7"/>
        <rFont val="Times New Roman"/>
        <family val="1"/>
      </rPr>
      <t xml:space="preserve">   </t>
    </r>
    <r>
      <rPr>
        <sz val="12"/>
        <rFont val="標楷體"/>
        <family val="4"/>
        <charset val="136"/>
      </rPr>
      <t>單一員額之人力在職月數合計</t>
    </r>
    <r>
      <rPr>
        <sz val="12"/>
        <rFont val="Times New Roman"/>
        <family val="1"/>
      </rPr>
      <t>&gt;6</t>
    </r>
    <r>
      <rPr>
        <sz val="12"/>
        <rFont val="標楷體"/>
        <family val="4"/>
        <charset val="136"/>
      </rPr>
      <t>個月者，計算為</t>
    </r>
    <r>
      <rPr>
        <sz val="12"/>
        <rFont val="Times New Roman"/>
        <family val="1"/>
      </rPr>
      <t>1</t>
    </r>
    <r>
      <rPr>
        <sz val="12"/>
        <rFont val="標楷體"/>
        <family val="4"/>
        <charset val="136"/>
      </rPr>
      <t>人。</t>
    </r>
    <phoneticPr fontId="4" type="noConversion"/>
  </si>
  <si>
    <r>
      <t>(2)</t>
    </r>
    <r>
      <rPr>
        <sz val="7"/>
        <rFont val="Times New Roman"/>
        <family val="1"/>
      </rPr>
      <t xml:space="preserve">   </t>
    </r>
    <r>
      <rPr>
        <sz val="12"/>
        <rFont val="標楷體"/>
        <family val="4"/>
        <charset val="136"/>
      </rPr>
      <t>若人力在職月數合計</t>
    </r>
    <r>
      <rPr>
        <sz val="12"/>
        <rFont val="Times New Roman"/>
        <family val="1"/>
      </rPr>
      <t>≤6</t>
    </r>
    <r>
      <rPr>
        <sz val="12"/>
        <rFont val="標楷體"/>
        <family val="4"/>
        <charset val="136"/>
      </rPr>
      <t>個月之員額，則採合併計算人月數方式，其計算方式為「人力在職月數</t>
    </r>
    <r>
      <rPr>
        <sz val="12"/>
        <rFont val="Times New Roman"/>
        <family val="1"/>
      </rPr>
      <t>≤6</t>
    </r>
    <r>
      <rPr>
        <sz val="12"/>
        <rFont val="標楷體"/>
        <family val="4"/>
        <charset val="136"/>
      </rPr>
      <t>個月之員額之人月數加總</t>
    </r>
    <r>
      <rPr>
        <sz val="12"/>
        <rFont val="Times New Roman"/>
        <family val="1"/>
      </rPr>
      <t>/12</t>
    </r>
    <r>
      <rPr>
        <sz val="12"/>
        <rFont val="標楷體"/>
        <family val="4"/>
        <charset val="136"/>
      </rPr>
      <t>人月後以四捨五入取至整數位」。</t>
    </r>
    <phoneticPr fontId="4" type="noConversion"/>
  </si>
  <si>
    <t>局內
聘用</t>
    <phoneticPr fontId="4" type="noConversion"/>
  </si>
  <si>
    <r>
      <rPr>
        <sz val="14"/>
        <color rgb="FFFF0000"/>
        <rFont val="標楷體"/>
        <family val="4"/>
        <charset val="136"/>
      </rPr>
      <t>中央</t>
    </r>
    <r>
      <rPr>
        <sz val="14"/>
        <rFont val="標楷體"/>
        <family val="4"/>
        <charset val="136"/>
      </rPr>
      <t>補助人力</t>
    </r>
    <phoneticPr fontId="4" type="noConversion"/>
  </si>
  <si>
    <t>新北市</t>
  </si>
  <si>
    <t>桃園市</t>
  </si>
  <si>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</si>
  <si>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</si>
  <si>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</si>
  <si>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</si>
  <si>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</si>
  <si>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</si>
  <si>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</si>
  <si>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</si>
  <si>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</si>
  <si>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</si>
  <si>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</si>
  <si>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</si>
  <si>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</si>
  <si>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</si>
  <si>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</si>
  <si>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</si>
  <si>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</si>
  <si>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</si>
  <si>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</si>
  <si>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臺北市</t>
    <phoneticPr fontId="4" type="noConversion"/>
  </si>
  <si>
    <t>請選擇</t>
    <phoneticPr fontId="4" type="noConversion"/>
  </si>
  <si>
    <t>精神疾病及自殺通報個案關懷訪視員之員額數</t>
    <phoneticPr fontId="4" type="noConversion"/>
  </si>
  <si>
    <t>補助人力上限</t>
    <phoneticPr fontId="4" type="noConversion"/>
  </si>
  <si>
    <t>地方應編列人力</t>
    <phoneticPr fontId="4" type="noConversion"/>
  </si>
  <si>
    <t>行政</t>
    <phoneticPr fontId="4" type="noConversion"/>
  </si>
  <si>
    <t>是否符合中央補助人力數(以人月數判斷)</t>
    <phoneticPr fontId="4" type="noConversion"/>
  </si>
  <si>
    <r>
      <rPr>
        <sz val="14"/>
        <color rgb="FFFF0000"/>
        <rFont val="標楷體"/>
        <family val="4"/>
        <charset val="136"/>
      </rPr>
      <t>地方</t>
    </r>
    <r>
      <rPr>
        <sz val="14"/>
        <rFont val="標楷體"/>
        <family val="4"/>
        <charset val="136"/>
      </rPr>
      <t>自籌人力</t>
    </r>
    <phoneticPr fontId="4" type="noConversion"/>
  </si>
  <si>
    <r>
      <t>在職月份數</t>
    </r>
    <r>
      <rPr>
        <vertAlign val="superscript"/>
        <sz val="12"/>
        <rFont val="標楷體"/>
        <family val="4"/>
        <charset val="136"/>
      </rPr>
      <t>註</t>
    </r>
    <r>
      <rPr>
        <vertAlign val="superscript"/>
        <sz val="12"/>
        <rFont val="Times New Roman"/>
        <family val="1"/>
      </rPr>
      <t>10</t>
    </r>
  </si>
  <si>
    <r>
      <t>107</t>
    </r>
    <r>
      <rPr>
        <sz val="12"/>
        <rFont val="標楷體"/>
        <family val="4"/>
        <charset val="136"/>
      </rPr>
      <t>年</t>
    </r>
  </si>
  <si>
    <r>
      <t>108</t>
    </r>
    <r>
      <rPr>
        <sz val="12"/>
        <rFont val="標楷體"/>
        <family val="4"/>
        <charset val="136"/>
      </rPr>
      <t>年</t>
    </r>
  </si>
  <si>
    <r>
      <t>109</t>
    </r>
    <r>
      <rPr>
        <sz val="12"/>
        <rFont val="標楷體"/>
        <family val="4"/>
        <charset val="136"/>
      </rPr>
      <t>年</t>
    </r>
  </si>
  <si>
    <r>
      <rPr>
        <sz val="12"/>
        <color theme="1"/>
        <rFont val="標楷體"/>
        <family val="4"/>
        <charset val="136"/>
      </rPr>
      <t>註</t>
    </r>
    <r>
      <rPr>
        <sz val="12"/>
        <color theme="1"/>
        <rFont val="Times New Roman"/>
        <family val="1"/>
      </rPr>
      <t>10</t>
    </r>
    <r>
      <rPr>
        <sz val="12"/>
        <color theme="1"/>
        <rFont val="標楷體"/>
        <family val="4"/>
        <charset val="136"/>
      </rPr>
      <t>：在職總月份數：係指該員擔任該職位之總月份數，統計至</t>
    </r>
    <r>
      <rPr>
        <sz val="12"/>
        <color theme="1"/>
        <rFont val="Times New Roman"/>
        <family val="1"/>
      </rPr>
      <t>109</t>
    </r>
    <r>
      <rPr>
        <sz val="12"/>
        <color theme="1"/>
        <rFont val="標楷體"/>
        <family val="4"/>
        <charset val="136"/>
      </rPr>
      <t>年</t>
    </r>
    <r>
      <rPr>
        <sz val="12"/>
        <color theme="1"/>
        <rFont val="Times New Roman"/>
        <family val="1"/>
      </rPr>
      <t>1</t>
    </r>
    <r>
      <rPr>
        <sz val="12"/>
        <color theme="1"/>
        <rFont val="標楷體"/>
        <family val="4"/>
        <charset val="136"/>
      </rPr>
      <t>月底。</t>
    </r>
    <phoneticPr fontId="4" type="noConversion"/>
  </si>
  <si>
    <t>局內聘用</t>
    <phoneticPr fontId="4" type="noConversion"/>
  </si>
  <si>
    <t>委託辦理</t>
    <phoneticPr fontId="4" type="noConversion"/>
  </si>
  <si>
    <r>
      <t>108</t>
    </r>
    <r>
      <rPr>
        <sz val="14"/>
        <color theme="1"/>
        <rFont val="標楷體"/>
        <family val="4"/>
        <charset val="136"/>
      </rPr>
      <t>年度中央補助</t>
    </r>
    <r>
      <rPr>
        <sz val="14"/>
        <color theme="1"/>
        <rFont val="Times New Roman"/>
        <family val="1"/>
      </rPr>
      <t>/</t>
    </r>
    <r>
      <rPr>
        <sz val="14"/>
        <color theme="1"/>
        <rFont val="標楷體"/>
        <family val="4"/>
        <charset val="136"/>
      </rPr>
      <t>地方自籌關懷訪視員</t>
    </r>
    <r>
      <rPr>
        <sz val="14"/>
        <color rgb="FFFF0000"/>
        <rFont val="標楷體"/>
        <family val="4"/>
        <charset val="136"/>
      </rPr>
      <t>業務分派及訪視案量統計</t>
    </r>
    <r>
      <rPr>
        <sz val="12"/>
        <color rgb="FFFF0000"/>
        <rFont val="標楷體"/>
        <family val="4"/>
        <charset val="136"/>
      </rPr>
      <t>（註：總訪視次數係為有效及無效訪視之合計）</t>
    </r>
    <r>
      <rPr>
        <sz val="12"/>
        <color rgb="FFFF0000"/>
        <rFont val="Times New Roman"/>
        <family val="1"/>
      </rPr>
      <t xml:space="preserve"> </t>
    </r>
    <phoneticPr fontId="4" type="noConversion"/>
  </si>
  <si>
    <r>
      <t>自殺通報系統個案人數</t>
    </r>
    <r>
      <rPr>
        <sz val="12"/>
        <color theme="1"/>
        <rFont val="Times New Roman"/>
        <family val="1"/>
      </rPr>
      <t>C</t>
    </r>
    <phoneticPr fontId="4" type="noConversion"/>
  </si>
  <si>
    <r>
      <t>108</t>
    </r>
    <r>
      <rPr>
        <sz val="14"/>
        <rFont val="標楷體"/>
        <family val="4"/>
        <charset val="136"/>
      </rPr>
      <t>年度提供之專案人力繼續教育訓練課程</t>
    </r>
    <phoneticPr fontId="4" type="noConversion"/>
  </si>
  <si>
    <r>
      <t>成效評估</t>
    </r>
    <r>
      <rPr>
        <vertAlign val="superscript"/>
        <sz val="12"/>
        <rFont val="標楷體"/>
        <family val="4"/>
        <charset val="136"/>
      </rPr>
      <t>註</t>
    </r>
  </si>
  <si>
    <r>
      <t>1.</t>
    </r>
    <r>
      <rPr>
        <sz val="12"/>
        <rFont val="標楷體"/>
        <family val="4"/>
        <charset val="136"/>
      </rPr>
      <t>主題：</t>
    </r>
  </si>
  <si>
    <r>
      <t>2.</t>
    </r>
    <r>
      <rPr>
        <sz val="12"/>
        <rFont val="標楷體"/>
        <family val="4"/>
        <charset val="136"/>
      </rPr>
      <t>內容（含執行方式）：</t>
    </r>
  </si>
  <si>
    <r>
      <t>108</t>
    </r>
    <r>
      <rPr>
        <sz val="14"/>
        <rFont val="標楷體"/>
        <family val="4"/>
        <charset val="136"/>
      </rPr>
      <t>年度提供之專案人力業務督導</t>
    </r>
    <phoneticPr fontId="4" type="noConversion"/>
  </si>
  <si>
    <t>註：</t>
    <phoneticPr fontId="4" type="noConversion"/>
  </si>
  <si>
    <r>
      <t>1.</t>
    </r>
    <r>
      <rPr>
        <sz val="12"/>
        <rFont val="標楷體"/>
        <family val="4"/>
        <charset val="136"/>
      </rPr>
      <t>成效評估呈現可為質性描述，如：滿意度調查、測驗、自我評估等</t>
    </r>
    <phoneticPr fontId="4" type="noConversion"/>
  </si>
  <si>
    <t>個案管理會議稽核比率</t>
    <phoneticPr fontId="4" type="noConversion"/>
  </si>
  <si>
    <t>是</t>
    <phoneticPr fontId="4" type="noConversion"/>
  </si>
  <si>
    <t>否</t>
    <phoneticPr fontId="4" type="noConversion"/>
  </si>
  <si>
    <t>轄內其他人員教育訓練場次</t>
    <phoneticPr fontId="4" type="noConversion"/>
  </si>
  <si>
    <t>有</t>
    <phoneticPr fontId="4" type="noConversion"/>
  </si>
  <si>
    <t>無</t>
    <phoneticPr fontId="4" type="noConversion"/>
  </si>
  <si>
    <t>個案管理及分級</t>
    <phoneticPr fontId="4" type="noConversion"/>
  </si>
  <si>
    <t>酒癮教育訓練</t>
    <phoneticPr fontId="4" type="noConversion"/>
  </si>
  <si>
    <t>跨科別藥酒癮教育訓練</t>
    <phoneticPr fontId="4" type="noConversion"/>
  </si>
  <si>
    <t>跨科別網絡教育訓練</t>
    <phoneticPr fontId="4" type="noConversion"/>
  </si>
  <si>
    <t>家暴教育訓練</t>
    <phoneticPr fontId="4" type="noConversion"/>
  </si>
  <si>
    <t>合計</t>
    <phoneticPr fontId="4" type="noConversion"/>
  </si>
  <si>
    <r>
      <rPr>
        <sz val="12"/>
        <color theme="1"/>
        <rFont val="標楷體"/>
        <family val="4"/>
        <charset val="136"/>
      </rPr>
      <t>截至</t>
    </r>
    <r>
      <rPr>
        <sz val="12"/>
        <color theme="1"/>
        <rFont val="Times New Roman"/>
        <family val="1"/>
      </rPr>
      <t>1/31</t>
    </r>
    <r>
      <rPr>
        <sz val="12"/>
        <color theme="1"/>
        <rFont val="標楷體"/>
        <family val="4"/>
        <charset val="136"/>
      </rPr>
      <t>實際執行金額</t>
    </r>
    <phoneticPr fontId="9" type="noConversion"/>
  </si>
  <si>
    <t>補助比率</t>
    <phoneticPr fontId="4" type="noConversion"/>
  </si>
  <si>
    <r>
      <t>1.</t>
    </r>
    <r>
      <rPr>
        <sz val="12"/>
        <color theme="1"/>
        <rFont val="標楷體"/>
        <family val="4"/>
        <charset val="136"/>
      </rPr>
      <t>填報期間為：</t>
    </r>
    <r>
      <rPr>
        <sz val="12"/>
        <color rgb="FFFF0000"/>
        <rFont val="Times New Roman"/>
        <family val="1"/>
      </rPr>
      <t>107</t>
    </r>
    <r>
      <rPr>
        <sz val="12"/>
        <color rgb="FFFF0000"/>
        <rFont val="標楷體"/>
        <family val="4"/>
        <charset val="136"/>
      </rPr>
      <t>年至</t>
    </r>
    <r>
      <rPr>
        <sz val="12"/>
        <color rgb="FFFF0000"/>
        <rFont val="Times New Roman"/>
        <family val="1"/>
      </rPr>
      <t>109</t>
    </r>
    <r>
      <rPr>
        <sz val="12"/>
        <color rgb="FFFF0000"/>
        <rFont val="標楷體"/>
        <family val="4"/>
        <charset val="136"/>
      </rPr>
      <t>年</t>
    </r>
    <r>
      <rPr>
        <sz val="12"/>
        <color rgb="FFFF0000"/>
        <rFont val="Times New Roman"/>
        <family val="1"/>
      </rPr>
      <t>1</t>
    </r>
    <r>
      <rPr>
        <sz val="12"/>
        <color rgb="FFFF0000"/>
        <rFont val="標楷體"/>
        <family val="4"/>
        <charset val="136"/>
      </rPr>
      <t>月</t>
    </r>
    <r>
      <rPr>
        <sz val="12"/>
        <color rgb="FFFF0000"/>
        <rFont val="Times New Roman"/>
        <family val="1"/>
      </rPr>
      <t>31</t>
    </r>
    <r>
      <rPr>
        <sz val="12"/>
        <color rgb="FFFF0000"/>
        <rFont val="標楷體"/>
        <family val="4"/>
        <charset val="136"/>
      </rPr>
      <t>日</t>
    </r>
    <r>
      <rPr>
        <sz val="12"/>
        <color theme="1"/>
        <rFont val="標楷體"/>
        <family val="4"/>
        <charset val="136"/>
      </rPr>
      <t>。</t>
    </r>
    <phoneticPr fontId="9" type="noConversion"/>
  </si>
  <si>
    <t>地方</t>
    <phoneticPr fontId="4" type="noConversion"/>
  </si>
  <si>
    <r>
      <rPr>
        <sz val="12"/>
        <color theme="1"/>
        <rFont val="標楷體"/>
        <family val="4"/>
        <charset val="136"/>
      </rPr>
      <t>委辦金額</t>
    </r>
    <r>
      <rPr>
        <sz val="12"/>
        <color rgb="FFFF0000"/>
        <rFont val="標楷體"/>
        <family val="4"/>
        <charset val="136"/>
      </rPr>
      <t/>
    </r>
    <phoneticPr fontId="9" type="noConversion"/>
  </si>
  <si>
    <r>
      <rPr>
        <sz val="12"/>
        <color theme="1"/>
        <rFont val="標楷體"/>
        <family val="4"/>
        <charset val="136"/>
      </rPr>
      <t>執行率（中央核定經費</t>
    </r>
    <r>
      <rPr>
        <sz val="12"/>
        <color theme="1"/>
        <rFont val="Times New Roman"/>
        <family val="1"/>
      </rPr>
      <t>+</t>
    </r>
    <r>
      <rPr>
        <sz val="12"/>
        <color theme="1"/>
        <rFont val="標楷體"/>
        <family val="4"/>
        <charset val="136"/>
      </rPr>
      <t>地方自籌）【計算公式：</t>
    </r>
    <r>
      <rPr>
        <sz val="12"/>
        <color theme="1"/>
        <rFont val="Times New Roman"/>
        <family val="1"/>
      </rPr>
      <t>(a+b)/(A+B)*100%</t>
    </r>
    <r>
      <rPr>
        <sz val="12"/>
        <color theme="1"/>
        <rFont val="標楷體"/>
        <family val="4"/>
        <charset val="136"/>
      </rPr>
      <t>】</t>
    </r>
    <phoneticPr fontId="4" type="noConversion"/>
  </si>
  <si>
    <r>
      <t>地方</t>
    </r>
    <r>
      <rPr>
        <sz val="12"/>
        <color theme="1"/>
        <rFont val="標楷體"/>
        <family val="4"/>
        <charset val="136"/>
      </rPr>
      <t>自籌費用</t>
    </r>
    <phoneticPr fontId="4" type="noConversion"/>
  </si>
  <si>
    <r>
      <t>2.</t>
    </r>
    <r>
      <rPr>
        <sz val="12"/>
        <rFont val="標楷體"/>
        <family val="4"/>
        <charset val="136"/>
      </rPr>
      <t>如單一月份辦理多場督導會議，請分開陳列</t>
    </r>
    <phoneticPr fontId="4" type="noConversion"/>
  </si>
  <si>
    <r>
      <rPr>
        <sz val="12"/>
        <color theme="1"/>
        <rFont val="標楷體"/>
        <family val="4"/>
        <charset val="136"/>
      </rPr>
      <t>地方自籌比率【計算公式：</t>
    </r>
    <r>
      <rPr>
        <sz val="12"/>
        <color theme="1"/>
        <rFont val="Times New Roman"/>
        <family val="1"/>
      </rPr>
      <t>B/(A+B)*100%</t>
    </r>
    <r>
      <rPr>
        <sz val="12"/>
        <color theme="1"/>
        <rFont val="標楷體"/>
        <family val="4"/>
        <charset val="136"/>
      </rPr>
      <t>】</t>
    </r>
    <phoneticPr fontId="4" type="noConversion"/>
  </si>
  <si>
    <r>
      <t>4.</t>
    </r>
    <r>
      <rPr>
        <sz val="12"/>
        <color theme="1"/>
        <rFont val="標楷體"/>
        <family val="4"/>
        <charset val="136"/>
      </rPr>
      <t>人員別近</t>
    </r>
    <r>
      <rPr>
        <sz val="12"/>
        <color theme="1"/>
        <rFont val="Times New Roman"/>
        <family val="1"/>
      </rPr>
      <t>3</t>
    </r>
    <r>
      <rPr>
        <sz val="12"/>
        <color theme="1"/>
        <rFont val="標楷體"/>
        <family val="4"/>
        <charset val="136"/>
      </rPr>
      <t>年（</t>
    </r>
    <r>
      <rPr>
        <sz val="12"/>
        <color theme="1"/>
        <rFont val="Times New Roman"/>
        <family val="1"/>
      </rPr>
      <t>106</t>
    </r>
    <r>
      <rPr>
        <sz val="12"/>
        <color theme="1"/>
        <rFont val="標楷體"/>
        <family val="4"/>
        <charset val="136"/>
      </rPr>
      <t>年至</t>
    </r>
    <r>
      <rPr>
        <sz val="12"/>
        <color theme="1"/>
        <rFont val="Times New Roman"/>
        <family val="1"/>
      </rPr>
      <t>108</t>
    </r>
    <r>
      <rPr>
        <sz val="12"/>
        <color theme="1"/>
        <rFont val="標楷體"/>
        <family val="4"/>
        <charset val="136"/>
      </rPr>
      <t>年）工作年資統計表（單位：人）</t>
    </r>
    <phoneticPr fontId="4" type="noConversion"/>
  </si>
  <si>
    <t>年度目標</t>
    <phoneticPr fontId="9" type="noConversion"/>
  </si>
  <si>
    <r>
      <t>108</t>
    </r>
    <r>
      <rPr>
        <sz val="12"/>
        <color theme="1"/>
        <rFont val="標楷體"/>
        <family val="4"/>
        <charset val="136"/>
      </rPr>
      <t>年
達成率</t>
    </r>
    <phoneticPr fontId="9" type="noConversion"/>
  </si>
  <si>
    <r>
      <rPr>
        <sz val="12"/>
        <color theme="1"/>
        <rFont val="標楷體"/>
        <family val="4"/>
        <charset val="136"/>
      </rPr>
      <t>且至少</t>
    </r>
    <r>
      <rPr>
        <sz val="12"/>
        <color theme="1"/>
        <rFont val="Times New Roman"/>
        <family val="1"/>
      </rPr>
      <t>2</t>
    </r>
    <r>
      <rPr>
        <sz val="12"/>
        <color theme="1"/>
        <rFont val="標楷體"/>
        <family val="4"/>
        <charset val="136"/>
      </rPr>
      <t>次由地方政府秘書長或主任秘書層級以上</t>
    </r>
    <phoneticPr fontId="9" type="noConversion"/>
  </si>
  <si>
    <r>
      <rPr>
        <sz val="12"/>
        <color theme="1"/>
        <rFont val="標楷體"/>
        <family val="4"/>
        <charset val="136"/>
      </rPr>
      <t>轄區內自殺標準化死亡率較前一年下降</t>
    </r>
    <phoneticPr fontId="9" type="noConversion"/>
  </si>
  <si>
    <t>率</t>
    <phoneticPr fontId="9" type="noConversion"/>
  </si>
  <si>
    <r>
      <rPr>
        <sz val="12"/>
        <color theme="1"/>
        <rFont val="標楷體"/>
        <family val="4"/>
        <charset val="136"/>
      </rPr>
      <t>年度轄區內村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長及村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幹事參與自殺防治守門人訓練活動之比率</t>
    </r>
    <r>
      <rPr>
        <sz val="12"/>
        <color rgb="FFFF0000"/>
        <rFont val="標楷體"/>
        <family val="4"/>
        <charset val="136"/>
      </rPr>
      <t/>
    </r>
    <phoneticPr fontId="9" type="noConversion"/>
  </si>
  <si>
    <r>
      <rPr>
        <sz val="12"/>
        <color theme="1"/>
        <rFont val="標楷體"/>
        <family val="4"/>
        <charset val="136"/>
      </rPr>
      <t>率</t>
    </r>
    <phoneticPr fontId="9" type="noConversion"/>
  </si>
  <si>
    <t>-</t>
    <phoneticPr fontId="9" type="noConversion"/>
  </si>
  <si>
    <r>
      <t>(1)15%</t>
    </r>
    <r>
      <rPr>
        <sz val="12"/>
        <color theme="1"/>
        <rFont val="標楷體"/>
        <family val="4"/>
        <charset val="136"/>
      </rPr>
      <t>（每季訪視次數小於</t>
    </r>
    <r>
      <rPr>
        <sz val="12"/>
        <color theme="1"/>
        <rFont val="Times New Roman"/>
        <family val="1"/>
      </rPr>
      <t>500</t>
    </r>
    <r>
      <rPr>
        <sz val="12"/>
        <color theme="1"/>
        <rFont val="標楷體"/>
        <family val="4"/>
        <charset val="136"/>
      </rPr>
      <t>人次）：澎湖縣、金門縣、連江縣。</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</si>
  <si>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季稽核率</t>
    </r>
    <phoneticPr fontId="9" type="noConversion"/>
  </si>
  <si>
    <r>
      <rPr>
        <sz val="12"/>
        <color theme="1"/>
        <rFont val="標楷體"/>
        <family val="4"/>
        <charset val="136"/>
      </rPr>
      <t>合格家數</t>
    </r>
    <phoneticPr fontId="9" type="noConversion"/>
  </si>
  <si>
    <r>
      <rPr>
        <sz val="12"/>
        <color theme="1"/>
        <rFont val="標楷體"/>
        <family val="4"/>
        <charset val="136"/>
      </rPr>
      <t>辦理酒癮防治相關議題宣導講座場次（應以分齡、分眾及不同宣導主題之方式辦理）</t>
    </r>
    <r>
      <rPr>
        <sz val="12"/>
        <color rgb="FFFF0000"/>
        <rFont val="Times New Roman"/>
        <family val="1"/>
      </rPr>
      <t>(108</t>
    </r>
    <r>
      <rPr>
        <sz val="12"/>
        <color rgb="FFFF0000"/>
        <rFont val="標楷體"/>
        <family val="4"/>
        <charset val="136"/>
      </rPr>
      <t>年度新增網癮防治宣應至少</t>
    </r>
    <r>
      <rPr>
        <sz val="12"/>
        <color rgb="FFFF0000"/>
        <rFont val="Times New Roman"/>
        <family val="1"/>
      </rPr>
      <t>1</t>
    </r>
    <r>
      <rPr>
        <sz val="12"/>
        <color rgb="FFFF0000"/>
        <rFont val="標楷體"/>
        <family val="4"/>
        <charset val="136"/>
      </rPr>
      <t>場</t>
    </r>
    <r>
      <rPr>
        <sz val="12"/>
        <color rgb="FFFF0000"/>
        <rFont val="Times New Roman"/>
        <family val="1"/>
      </rPr>
      <t>)</t>
    </r>
    <phoneticPr fontId="9" type="noConversion"/>
  </si>
  <si>
    <t>(A)</t>
    <phoneticPr fontId="4" type="noConversion"/>
  </si>
  <si>
    <t>(a)</t>
    <phoneticPr fontId="4" type="noConversion"/>
  </si>
  <si>
    <t>(B)</t>
    <phoneticPr fontId="4" type="noConversion"/>
  </si>
  <si>
    <t>(b)</t>
    <phoneticPr fontId="4" type="noConversion"/>
  </si>
  <si>
    <t>序號</t>
    <phoneticPr fontId="9" type="noConversion"/>
  </si>
  <si>
    <r>
      <rPr>
        <sz val="12"/>
        <color theme="1"/>
        <rFont val="標楷體"/>
        <family val="4"/>
        <charset val="136"/>
      </rPr>
      <t>指標</t>
    </r>
    <phoneticPr fontId="9" type="noConversion"/>
  </si>
  <si>
    <r>
      <rPr>
        <sz val="12"/>
        <color theme="1"/>
        <rFont val="標楷體"/>
        <family val="4"/>
        <charset val="136"/>
      </rPr>
      <t>考評指標評分說明</t>
    </r>
    <phoneticPr fontId="9" type="noConversion"/>
  </si>
  <si>
    <r>
      <rPr>
        <sz val="12"/>
        <color theme="1"/>
        <rFont val="標楷體"/>
        <family val="4"/>
        <charset val="136"/>
      </rPr>
      <t>單位</t>
    </r>
    <phoneticPr fontId="9" type="noConversion"/>
  </si>
  <si>
    <r>
      <t>107</t>
    </r>
    <r>
      <rPr>
        <sz val="12"/>
        <color theme="1"/>
        <rFont val="標楷體"/>
        <family val="4"/>
        <charset val="136"/>
      </rPr>
      <t>年
達成率</t>
    </r>
    <phoneticPr fontId="9" type="noConversion"/>
  </si>
  <si>
    <r>
      <t>107</t>
    </r>
    <r>
      <rPr>
        <sz val="12"/>
        <color theme="1"/>
        <rFont val="標楷體"/>
        <family val="4"/>
        <charset val="136"/>
      </rPr>
      <t>年
是否符合指標</t>
    </r>
    <phoneticPr fontId="9" type="noConversion"/>
  </si>
  <si>
    <t>項目/備註</t>
    <phoneticPr fontId="9" type="noConversion"/>
  </si>
  <si>
    <r>
      <t>107</t>
    </r>
    <r>
      <rPr>
        <sz val="12"/>
        <color theme="1"/>
        <rFont val="標楷體"/>
        <family val="4"/>
        <charset val="136"/>
      </rPr>
      <t>年
執行情形</t>
    </r>
    <phoneticPr fontId="9" type="noConversion"/>
  </si>
  <si>
    <r>
      <t>108</t>
    </r>
    <r>
      <rPr>
        <sz val="12"/>
        <color theme="1"/>
        <rFont val="標楷體"/>
        <family val="4"/>
        <charset val="136"/>
      </rPr>
      <t>年
執行情形</t>
    </r>
    <phoneticPr fontId="4" type="noConversion"/>
  </si>
  <si>
    <r>
      <rPr>
        <sz val="12"/>
        <color theme="1"/>
        <rFont val="標楷體"/>
        <family val="4"/>
        <charset val="136"/>
      </rPr>
      <t>說明</t>
    </r>
    <phoneticPr fontId="9" type="noConversion"/>
  </si>
  <si>
    <r>
      <rPr>
        <sz val="12"/>
        <color theme="1"/>
        <rFont val="標楷體"/>
        <family val="4"/>
        <charset val="136"/>
      </rPr>
      <t>建立跨局處、及跨公私部門平台之協商機制</t>
    </r>
    <phoneticPr fontId="9" type="noConversion"/>
  </si>
  <si>
    <r>
      <rPr>
        <sz val="12"/>
        <color theme="1"/>
        <rFont val="標楷體"/>
        <family val="4"/>
        <charset val="136"/>
      </rPr>
      <t>每季召開</t>
    </r>
    <r>
      <rPr>
        <sz val="12"/>
        <color theme="1"/>
        <rFont val="Times New Roman"/>
        <family val="1"/>
      </rPr>
      <t>1</t>
    </r>
    <r>
      <rPr>
        <sz val="12"/>
        <color theme="1"/>
        <rFont val="標楷體"/>
        <family val="4"/>
        <charset val="136"/>
      </rPr>
      <t>次會報</t>
    </r>
    <phoneticPr fontId="9" type="noConversion"/>
  </si>
  <si>
    <t>次</t>
    <phoneticPr fontId="9" type="noConversion"/>
  </si>
  <si>
    <t>佐證資料應檢附相關文件（含會議辦理日期、主持人姓名及其層級、會議參與單位等內容）</t>
    <phoneticPr fontId="9" type="noConversion"/>
  </si>
  <si>
    <t>&lt;0</t>
    <phoneticPr fontId="9" type="noConversion"/>
  </si>
  <si>
    <t>前一年年底自殺標準化死亡率</t>
    <phoneticPr fontId="9" type="noConversion"/>
  </si>
  <si>
    <t>當年自殺標準化死亡率</t>
    <phoneticPr fontId="9" type="noConversion"/>
  </si>
  <si>
    <r>
      <rPr>
        <sz val="12"/>
        <color theme="1"/>
        <rFont val="標楷體"/>
        <family val="4"/>
        <charset val="136"/>
      </rPr>
      <t>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長參與自殺防治守門人訓練活動之比率</t>
    </r>
    <phoneticPr fontId="9" type="noConversion"/>
  </si>
  <si>
    <r>
      <rPr>
        <sz val="12"/>
        <color theme="1"/>
        <rFont val="標楷體"/>
        <family val="4"/>
        <charset val="136"/>
      </rPr>
      <t>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幹事參與自殺防治守門人訓練活動之比率</t>
    </r>
    <phoneticPr fontId="9" type="noConversion"/>
  </si>
  <si>
    <r>
      <rPr>
        <sz val="12"/>
        <color theme="1"/>
        <rFont val="標楷體"/>
        <family val="4"/>
        <charset val="136"/>
      </rPr>
      <t>率</t>
    </r>
    <phoneticPr fontId="9" type="noConversion"/>
  </si>
  <si>
    <r>
      <rPr>
        <sz val="12"/>
        <color theme="1"/>
        <rFont val="標楷體"/>
        <family val="4"/>
        <charset val="136"/>
      </rPr>
      <t>實際參訓人數</t>
    </r>
    <phoneticPr fontId="9" type="noConversion"/>
  </si>
  <si>
    <t>所轄村里幹事應參訓人數</t>
    <phoneticPr fontId="9" type="noConversion"/>
  </si>
  <si>
    <r>
      <t>召集公衛護理人員與關懷訪視員，邀請專業督導及核心醫院代表參與個案管理相關會議。討論重點應含括：1.轄區內3次以上訪視未遇個案之處理、2.再次被通報個案之處置、3.個案合併有家暴等問題個案之處置、4.屆期及逾期未訪個案之處置，及建立個案訪視紀錄稽核機制及落實執行。</t>
    </r>
    <r>
      <rPr>
        <sz val="12"/>
        <color rgb="FFFF0000"/>
        <rFont val="標楷體"/>
        <family val="4"/>
        <charset val="136"/>
      </rPr>
      <t>（僅108年度）</t>
    </r>
    <phoneticPr fontId="9" type="noConversion"/>
  </si>
  <si>
    <r>
      <rPr>
        <sz val="12"/>
        <color theme="1"/>
        <rFont val="標楷體"/>
        <family val="4"/>
        <charset val="136"/>
      </rPr>
      <t>次</t>
    </r>
    <phoneticPr fontId="9" type="noConversion"/>
  </si>
  <si>
    <t>-</t>
    <phoneticPr fontId="9" type="noConversion"/>
  </si>
  <si>
    <t>-</t>
    <phoneticPr fontId="9" type="noConversion"/>
  </si>
  <si>
    <r>
      <rPr>
        <sz val="12"/>
        <color theme="1"/>
        <rFont val="標楷體"/>
        <family val="4"/>
        <charset val="136"/>
      </rPr>
      <t>召開個案管理及分級相關會議場次</t>
    </r>
    <phoneticPr fontId="9" type="noConversion"/>
  </si>
  <si>
    <t>佐證資料應檢附相關文件（含個案管理及分級相關會議辦理日期等內容）</t>
    <phoneticPr fontId="9" type="noConversion"/>
  </si>
  <si>
    <r>
      <t>(1)</t>
    </r>
    <r>
      <rPr>
        <sz val="12"/>
        <color theme="1"/>
        <rFont val="標楷體"/>
        <family val="4"/>
        <charset val="136"/>
      </rPr>
      <t>轄區內</t>
    </r>
    <r>
      <rPr>
        <sz val="12"/>
        <color theme="1"/>
        <rFont val="Times New Roman"/>
        <family val="1"/>
      </rPr>
      <t>3</t>
    </r>
    <r>
      <rPr>
        <sz val="12"/>
        <color theme="1"/>
        <rFont val="標楷體"/>
        <family val="4"/>
        <charset val="136"/>
      </rPr>
      <t>次以上訪視未遇個案之處理</t>
    </r>
    <phoneticPr fontId="9" type="noConversion"/>
  </si>
  <si>
    <r>
      <rPr>
        <sz val="12"/>
        <color theme="1"/>
        <rFont val="標楷體"/>
        <family val="4"/>
        <charset val="136"/>
      </rPr>
      <t>件</t>
    </r>
    <phoneticPr fontId="9" type="noConversion"/>
  </si>
  <si>
    <t>-</t>
    <phoneticPr fontId="9" type="noConversion"/>
  </si>
  <si>
    <r>
      <rPr>
        <sz val="12"/>
        <color theme="1"/>
        <rFont val="標楷體"/>
        <family val="4"/>
        <charset val="136"/>
      </rPr>
      <t>轄區內</t>
    </r>
    <r>
      <rPr>
        <sz val="12"/>
        <color theme="1"/>
        <rFont val="Times New Roman"/>
        <family val="1"/>
      </rPr>
      <t>3</t>
    </r>
    <r>
      <rPr>
        <sz val="12"/>
        <color theme="1"/>
        <rFont val="標楷體"/>
        <family val="4"/>
        <charset val="136"/>
      </rPr>
      <t>次以上訪視未遇個案之處理件數</t>
    </r>
    <phoneticPr fontId="9" type="noConversion"/>
  </si>
  <si>
    <r>
      <t>(2)</t>
    </r>
    <r>
      <rPr>
        <sz val="12"/>
        <color theme="1"/>
        <rFont val="標楷體"/>
        <family val="4"/>
        <charset val="136"/>
      </rPr>
      <t>再次被通報個案之處置</t>
    </r>
    <phoneticPr fontId="9" type="noConversion"/>
  </si>
  <si>
    <r>
      <rPr>
        <sz val="12"/>
        <color theme="1"/>
        <rFont val="標楷體"/>
        <family val="4"/>
        <charset val="136"/>
      </rPr>
      <t>件</t>
    </r>
    <phoneticPr fontId="9" type="noConversion"/>
  </si>
  <si>
    <t>-</t>
    <phoneticPr fontId="9" type="noConversion"/>
  </si>
  <si>
    <r>
      <rPr>
        <sz val="12"/>
        <color theme="1"/>
        <rFont val="標楷體"/>
        <family val="4"/>
        <charset val="136"/>
      </rPr>
      <t>家中主要照顧者</t>
    </r>
    <r>
      <rPr>
        <sz val="12"/>
        <color theme="1"/>
        <rFont val="Times New Roman"/>
        <family val="1"/>
      </rPr>
      <t>65</t>
    </r>
    <r>
      <rPr>
        <sz val="12"/>
        <color theme="1"/>
        <rFont val="標楷體"/>
        <family val="4"/>
        <charset val="136"/>
      </rPr>
      <t>歲以上，</t>
    </r>
    <r>
      <rPr>
        <sz val="12"/>
        <color theme="1"/>
        <rFont val="Times New Roman"/>
        <family val="1"/>
      </rPr>
      <t>2</t>
    </r>
    <r>
      <rPr>
        <sz val="12"/>
        <color theme="1"/>
        <rFont val="標楷體"/>
        <family val="4"/>
        <charset val="136"/>
      </rPr>
      <t>位以上精神病人之處置件數</t>
    </r>
    <phoneticPr fontId="9" type="noConversion"/>
  </si>
  <si>
    <r>
      <rPr>
        <sz val="12"/>
        <color theme="1"/>
        <rFont val="標楷體"/>
        <family val="4"/>
        <charset val="136"/>
      </rPr>
      <t>屆期及逾期未訪個案之處置件數</t>
    </r>
    <phoneticPr fontId="9" type="noConversion"/>
  </si>
  <si>
    <r>
      <t>(4)</t>
    </r>
    <r>
      <rPr>
        <sz val="12"/>
        <color theme="1"/>
        <rFont val="標楷體"/>
        <family val="4"/>
        <charset val="136"/>
      </rPr>
      <t>屆期及逾期未訪個案之處置</t>
    </r>
    <phoneticPr fontId="9" type="noConversion"/>
  </si>
  <si>
    <r>
      <rPr>
        <sz val="12"/>
        <color theme="1"/>
        <rFont val="標楷體"/>
        <family val="4"/>
        <charset val="136"/>
      </rPr>
      <t>合併有自殺及家暴問題個案之處置件數</t>
    </r>
    <phoneticPr fontId="9" type="noConversion"/>
  </si>
  <si>
    <r>
      <rPr>
        <sz val="12"/>
        <color theme="1"/>
        <rFont val="標楷體"/>
        <family val="4"/>
        <charset val="136"/>
      </rPr>
      <t>每季轄區內精神病人追蹤訪視紀錄之稽核率，目標值如下：</t>
    </r>
    <phoneticPr fontId="9" type="noConversion"/>
  </si>
  <si>
    <r>
      <rPr>
        <sz val="12"/>
        <color theme="1"/>
        <rFont val="標楷體"/>
        <family val="4"/>
        <charset val="136"/>
      </rPr>
      <t>率</t>
    </r>
    <phoneticPr fontId="9" type="noConversion"/>
  </si>
  <si>
    <r>
      <rPr>
        <sz val="12"/>
        <color theme="1"/>
        <rFont val="標楷體"/>
        <family val="4"/>
        <charset val="136"/>
      </rPr>
      <t>縣市別</t>
    </r>
    <phoneticPr fontId="9" type="noConversion"/>
  </si>
  <si>
    <r>
      <rPr>
        <sz val="12"/>
        <color theme="1"/>
        <rFont val="標楷體"/>
        <family val="4"/>
        <charset val="136"/>
      </rPr>
      <t>應達稽核率</t>
    </r>
    <phoneticPr fontId="9" type="noConversion"/>
  </si>
  <si>
    <r>
      <t>(2)10%</t>
    </r>
    <r>
      <rPr>
        <sz val="12"/>
        <color theme="1"/>
        <rFont val="標楷體"/>
        <family val="4"/>
        <charset val="136"/>
      </rPr>
      <t>（每季訪視次數介於</t>
    </r>
    <r>
      <rPr>
        <sz val="12"/>
        <color theme="1"/>
        <rFont val="Times New Roman"/>
        <family val="1"/>
      </rPr>
      <t>500-1,000</t>
    </r>
    <r>
      <rPr>
        <sz val="12"/>
        <color theme="1"/>
        <rFont val="標楷體"/>
        <family val="4"/>
        <charset val="136"/>
      </rPr>
      <t>人次）：苗栗縣、臺東縣、花蓮縣、基隆市、新竹市、嘉義市。</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</si>
  <si>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季訪視人次</t>
    </r>
    <phoneticPr fontId="9" type="noConversion"/>
  </si>
  <si>
    <r>
      <t>(3)6%</t>
    </r>
    <r>
      <rPr>
        <sz val="12"/>
        <color theme="1"/>
        <rFont val="標楷體"/>
        <family val="4"/>
        <charset val="136"/>
      </rPr>
      <t>（每季訪視次數介於</t>
    </r>
    <r>
      <rPr>
        <sz val="12"/>
        <color theme="1"/>
        <rFont val="Times New Roman"/>
        <family val="1"/>
      </rPr>
      <t>1,000-2,000</t>
    </r>
    <r>
      <rPr>
        <sz val="12"/>
        <color theme="1"/>
        <rFont val="標楷體"/>
        <family val="4"/>
        <charset val="136"/>
      </rPr>
      <t>人次）：宜蘭縣、新竹縣、南投縣、雲林縣、嘉義縣、屏東縣。</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</si>
  <si>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季稽核次數</t>
    </r>
    <phoneticPr fontId="9" type="noConversion"/>
  </si>
  <si>
    <r>
      <t>(4)4%</t>
    </r>
    <r>
      <rPr>
        <sz val="12"/>
        <color theme="1"/>
        <rFont val="標楷體"/>
        <family val="4"/>
        <charset val="136"/>
      </rPr>
      <t>（每季訪視次數大於</t>
    </r>
    <r>
      <rPr>
        <sz val="12"/>
        <color theme="1"/>
        <rFont val="Times New Roman"/>
        <family val="1"/>
      </rPr>
      <t>2,000</t>
    </r>
    <r>
      <rPr>
        <sz val="12"/>
        <color theme="1"/>
        <rFont val="標楷體"/>
        <family val="4"/>
        <charset val="136"/>
      </rPr>
      <t>人次）：新北市、臺北市、桃園市、臺中市、臺南市、高雄市、彰化縣。</t>
    </r>
    <phoneticPr fontId="9" type="noConversion"/>
  </si>
  <si>
    <r>
      <rPr>
        <sz val="12"/>
        <color theme="1"/>
        <rFont val="標楷體"/>
        <family val="4"/>
        <charset val="136"/>
      </rPr>
      <t>於</t>
    </r>
    <r>
      <rPr>
        <sz val="12"/>
        <color theme="1"/>
        <rFont val="Times New Roman"/>
        <family val="1"/>
      </rPr>
      <t>107</t>
    </r>
    <r>
      <rPr>
        <sz val="12"/>
        <color theme="1"/>
        <rFont val="標楷體"/>
        <family val="4"/>
        <charset val="136"/>
      </rPr>
      <t>年</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日前完成更新年度「災難心理衛生緊急動員計畫」</t>
    </r>
    <r>
      <rPr>
        <sz val="12"/>
        <color theme="1"/>
        <rFont val="Times New Roman"/>
        <family val="1"/>
      </rPr>
      <t>(</t>
    </r>
    <r>
      <rPr>
        <sz val="12"/>
        <color theme="1"/>
        <rFont val="標楷體"/>
        <family val="4"/>
        <charset val="136"/>
      </rPr>
      <t>含重大公共安全危機事件之應變機制</t>
    </r>
    <r>
      <rPr>
        <sz val="12"/>
        <color theme="1"/>
        <rFont val="Times New Roman"/>
        <family val="1"/>
      </rPr>
      <t>)</t>
    </r>
    <r>
      <rPr>
        <sz val="12"/>
        <color theme="1"/>
        <rFont val="標楷體"/>
        <family val="4"/>
        <charset val="136"/>
      </rPr>
      <t>，並依計畫內容，自行（或配合行政院災害防救辦公室）辦理災難心理演練至少</t>
    </r>
    <r>
      <rPr>
        <sz val="12"/>
        <color theme="1"/>
        <rFont val="Times New Roman"/>
        <family val="1"/>
      </rPr>
      <t>1</t>
    </r>
    <r>
      <rPr>
        <sz val="12"/>
        <color theme="1"/>
        <rFont val="標楷體"/>
        <family val="4"/>
        <charset val="136"/>
      </rPr>
      <t>場</t>
    </r>
    <r>
      <rPr>
        <sz val="12"/>
        <color rgb="FFFF0000"/>
        <rFont val="標楷體"/>
        <family val="4"/>
        <charset val="136"/>
      </rPr>
      <t>（僅107年度）</t>
    </r>
    <phoneticPr fontId="9" type="noConversion"/>
  </si>
  <si>
    <r>
      <rPr>
        <sz val="12"/>
        <color theme="1"/>
        <rFont val="標楷體"/>
        <family val="4"/>
        <charset val="136"/>
      </rPr>
      <t>於</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日前如期完成「災難心理衛生緊急動員計畫」</t>
    </r>
    <phoneticPr fontId="9" type="noConversion"/>
  </si>
  <si>
    <r>
      <rPr>
        <sz val="12"/>
        <color theme="1"/>
        <rFont val="標楷體"/>
        <family val="4"/>
        <charset val="136"/>
      </rPr>
      <t>是否於</t>
    </r>
    <r>
      <rPr>
        <sz val="12"/>
        <color rgb="FFFF0000"/>
        <rFont val="Times New Roman"/>
        <family val="1"/>
      </rPr>
      <t>4</t>
    </r>
    <r>
      <rPr>
        <sz val="12"/>
        <color rgb="FFFF0000"/>
        <rFont val="標楷體"/>
        <family val="4"/>
        <charset val="136"/>
      </rPr>
      <t>月</t>
    </r>
    <r>
      <rPr>
        <sz val="12"/>
        <color rgb="FFFF0000"/>
        <rFont val="Times New Roman"/>
        <family val="1"/>
      </rPr>
      <t>30</t>
    </r>
    <r>
      <rPr>
        <sz val="12"/>
        <color rgb="FFFF0000"/>
        <rFont val="標楷體"/>
        <family val="4"/>
        <charset val="136"/>
      </rPr>
      <t>日前</t>
    </r>
    <r>
      <rPr>
        <sz val="12"/>
        <color theme="1"/>
        <rFont val="標楷體"/>
        <family val="4"/>
        <charset val="136"/>
      </rPr>
      <t>完成「災難心理衛生緊急動員計畫」</t>
    </r>
    <phoneticPr fontId="9" type="noConversion"/>
  </si>
  <si>
    <r>
      <rPr>
        <sz val="12"/>
        <color theme="1"/>
        <rFont val="標楷體"/>
        <family val="4"/>
        <charset val="136"/>
      </rPr>
      <t>佐證資料應檢附相關文件（含完成訂定災難心理衛生緊急動員計畫日期及災難演練辦理日期），且完成計畫日期應不晚於演練日期，如因配合行政院災害防救辦公室而晚於</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日，請檢附相關資料</t>
    </r>
    <phoneticPr fontId="9" type="noConversion"/>
  </si>
  <si>
    <r>
      <rPr>
        <sz val="12"/>
        <color theme="1"/>
        <rFont val="標楷體"/>
        <family val="4"/>
        <charset val="136"/>
      </rPr>
      <t>於</t>
    </r>
    <r>
      <rPr>
        <sz val="12"/>
        <color theme="1"/>
        <rFont val="Times New Roman"/>
        <family val="1"/>
      </rPr>
      <t>4</t>
    </r>
    <r>
      <rPr>
        <sz val="12"/>
        <color theme="1"/>
        <rFont val="標楷體"/>
        <family val="4"/>
        <charset val="136"/>
      </rPr>
      <t>月</t>
    </r>
    <r>
      <rPr>
        <sz val="12"/>
        <color theme="1"/>
        <rFont val="Times New Roman"/>
        <family val="1"/>
      </rPr>
      <t>30</t>
    </r>
    <r>
      <rPr>
        <sz val="12"/>
        <color theme="1"/>
        <rFont val="標楷體"/>
        <family val="4"/>
        <charset val="136"/>
      </rPr>
      <t>日前辦理</t>
    </r>
    <r>
      <rPr>
        <sz val="12"/>
        <color theme="1"/>
        <rFont val="Times New Roman"/>
        <family val="1"/>
      </rPr>
      <t>1</t>
    </r>
    <r>
      <rPr>
        <sz val="12"/>
        <color theme="1"/>
        <rFont val="標楷體"/>
        <family val="4"/>
        <charset val="136"/>
      </rPr>
      <t>場災難心理演練</t>
    </r>
    <phoneticPr fontId="9" type="noConversion"/>
  </si>
  <si>
    <r>
      <rPr>
        <sz val="12"/>
        <color theme="1"/>
        <rFont val="標楷體"/>
        <family val="4"/>
        <charset val="136"/>
      </rPr>
      <t>次</t>
    </r>
    <phoneticPr fontId="9" type="noConversion"/>
  </si>
  <si>
    <r>
      <rPr>
        <sz val="12"/>
        <color theme="1"/>
        <rFont val="標楷體"/>
        <family val="4"/>
        <charset val="136"/>
      </rPr>
      <t>於</t>
    </r>
    <r>
      <rPr>
        <sz val="12"/>
        <color rgb="FFFF0000"/>
        <rFont val="Times New Roman"/>
        <family val="1"/>
      </rPr>
      <t>4</t>
    </r>
    <r>
      <rPr>
        <sz val="12"/>
        <color rgb="FFFF0000"/>
        <rFont val="標楷體"/>
        <family val="4"/>
        <charset val="136"/>
      </rPr>
      <t>月</t>
    </r>
    <r>
      <rPr>
        <sz val="12"/>
        <color rgb="FFFF0000"/>
        <rFont val="Times New Roman"/>
        <family val="1"/>
      </rPr>
      <t>30</t>
    </r>
    <r>
      <rPr>
        <sz val="12"/>
        <color rgb="FFFF0000"/>
        <rFont val="標楷體"/>
        <family val="4"/>
        <charset val="136"/>
      </rPr>
      <t>日前</t>
    </r>
    <r>
      <rPr>
        <sz val="12"/>
        <color theme="1"/>
        <rFont val="標楷體"/>
        <family val="4"/>
        <charset val="136"/>
      </rPr>
      <t>辦理災難心理演練場次數</t>
    </r>
    <phoneticPr fontId="9" type="noConversion"/>
  </si>
  <si>
    <r>
      <rPr>
        <sz val="12"/>
        <color theme="1"/>
        <rFont val="標楷體"/>
        <family val="4"/>
        <charset val="136"/>
      </rPr>
      <t>轄內警察、消防、村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長、村</t>
    </r>
    <r>
      <rPr>
        <sz val="12"/>
        <color theme="1"/>
        <rFont val="Times New Roman"/>
        <family val="1"/>
      </rPr>
      <t>(</t>
    </r>
    <r>
      <rPr>
        <sz val="12"/>
        <color theme="1"/>
        <rFont val="標楷體"/>
        <family val="4"/>
        <charset val="136"/>
      </rPr>
      <t>里</t>
    </r>
    <r>
      <rPr>
        <sz val="12"/>
        <color theme="1"/>
        <rFont val="Times New Roman"/>
        <family val="1"/>
      </rPr>
      <t>)</t>
    </r>
    <r>
      <rPr>
        <sz val="12"/>
        <color theme="1"/>
        <rFont val="標楷體"/>
        <family val="4"/>
        <charset val="136"/>
      </rPr>
      <t>幹事、社政相關人員及非精神科醫師，參與精神疾病知能、社區危機個案送醫、處置或協調後續安置之教育訓練</t>
    </r>
    <r>
      <rPr>
        <sz val="12"/>
        <color rgb="FFFF0000"/>
        <rFont val="標楷體"/>
        <family val="4"/>
        <charset val="136"/>
      </rPr>
      <t/>
    </r>
    <phoneticPr fontId="9" type="noConversion"/>
  </si>
  <si>
    <r>
      <rPr>
        <sz val="12"/>
        <color theme="1"/>
        <rFont val="標楷體"/>
        <family val="4"/>
        <charset val="136"/>
      </rPr>
      <t>率</t>
    </r>
    <phoneticPr fontId="9" type="noConversion"/>
  </si>
  <si>
    <t>-</t>
    <phoneticPr fontId="9" type="noConversion"/>
  </si>
  <si>
    <t>佐證資料應檢附相關文件（含各類人員參訓紀錄及教育訓練辦理日期等內容）</t>
    <phoneticPr fontId="9" type="noConversion"/>
  </si>
  <si>
    <r>
      <t>辦理轄區非精神科開業醫師，有關精神疾病照護或轉介教育訓練辦理場次</t>
    </r>
    <r>
      <rPr>
        <sz val="12"/>
        <color rgb="FFFF0000"/>
        <rFont val="標楷體"/>
        <family val="4"/>
        <charset val="136"/>
      </rPr>
      <t/>
    </r>
    <phoneticPr fontId="9" type="noConversion"/>
  </si>
  <si>
    <t>次</t>
    <phoneticPr fontId="9" type="noConversion"/>
  </si>
  <si>
    <r>
      <rPr>
        <sz val="12"/>
        <color rgb="FFFF0000"/>
        <rFont val="標楷體"/>
        <family val="4"/>
        <charset val="136"/>
      </rPr>
      <t>直轄市</t>
    </r>
    <r>
      <rPr>
        <sz val="12"/>
        <color theme="1"/>
        <rFont val="標楷體"/>
        <family val="4"/>
        <charset val="136"/>
      </rPr>
      <t>每年需至少辦理兩場</t>
    </r>
    <phoneticPr fontId="9" type="noConversion"/>
  </si>
  <si>
    <t>-</t>
    <phoneticPr fontId="9" type="noConversion"/>
  </si>
  <si>
    <t>參訓率</t>
    <phoneticPr fontId="9" type="noConversion"/>
  </si>
  <si>
    <r>
      <rPr>
        <sz val="12"/>
        <color rgb="FFFF0000"/>
        <rFont val="標楷體"/>
        <family val="4"/>
        <charset val="136"/>
      </rPr>
      <t>其餘縣市</t>
    </r>
    <r>
      <rPr>
        <sz val="12"/>
        <color theme="1"/>
        <rFont val="標楷體"/>
        <family val="4"/>
        <charset val="136"/>
      </rPr>
      <t>每年至少一場</t>
    </r>
    <phoneticPr fontId="9" type="noConversion"/>
  </si>
  <si>
    <r>
      <rPr>
        <sz val="12"/>
        <color theme="1"/>
        <rFont val="標楷體"/>
        <family val="4"/>
        <charset val="136"/>
      </rPr>
      <t>次</t>
    </r>
    <phoneticPr fontId="9" type="noConversion"/>
  </si>
  <si>
    <t>縣市別</t>
    <phoneticPr fontId="9" type="noConversion"/>
  </si>
  <si>
    <t>應辦理場次</t>
    <phoneticPr fontId="9" type="noConversion"/>
  </si>
  <si>
    <t>實際辦理場次</t>
    <phoneticPr fontId="9" type="noConversion"/>
  </si>
  <si>
    <r>
      <rPr>
        <sz val="12"/>
        <color theme="1"/>
        <rFont val="標楷體"/>
        <family val="4"/>
        <charset val="136"/>
      </rPr>
      <t>轄區內醫療機構針對出院病人，於出院後</t>
    </r>
    <r>
      <rPr>
        <sz val="12"/>
        <color theme="1"/>
        <rFont val="Times New Roman"/>
        <family val="1"/>
      </rPr>
      <t>2</t>
    </r>
    <r>
      <rPr>
        <sz val="12"/>
        <color theme="1"/>
        <rFont val="標楷體"/>
        <family val="4"/>
        <charset val="136"/>
      </rPr>
      <t>星期內完成出院準備計畫上傳精照系統比率</t>
    </r>
    <r>
      <rPr>
        <sz val="12"/>
        <color theme="1"/>
        <rFont val="Times New Roman"/>
        <family val="1"/>
      </rPr>
      <t>(</t>
    </r>
    <r>
      <rPr>
        <sz val="12"/>
        <color theme="1"/>
        <rFont val="標楷體"/>
        <family val="4"/>
        <charset val="136"/>
      </rPr>
      <t>含強制住院出院</t>
    </r>
    <r>
      <rPr>
        <sz val="12"/>
        <color theme="1"/>
        <rFont val="Times New Roman"/>
        <family val="1"/>
      </rPr>
      <t>)</t>
    </r>
    <r>
      <rPr>
        <sz val="12"/>
        <color theme="1"/>
        <rFont val="標楷體"/>
        <family val="4"/>
        <charset val="136"/>
      </rPr>
      <t>及</t>
    </r>
    <r>
      <rPr>
        <sz val="12"/>
        <color theme="1"/>
        <rFont val="Times New Roman"/>
        <family val="1"/>
      </rPr>
      <t>2</t>
    </r>
    <r>
      <rPr>
        <sz val="12"/>
        <color theme="1"/>
        <rFont val="標楷體"/>
        <family val="4"/>
        <charset val="136"/>
      </rPr>
      <t>星期內訪視比例</t>
    </r>
    <r>
      <rPr>
        <sz val="12"/>
        <color rgb="FFFF0000"/>
        <rFont val="標楷體"/>
        <family val="4"/>
        <charset val="136"/>
      </rPr>
      <t>（</t>
    </r>
    <r>
      <rPr>
        <sz val="12"/>
        <color rgb="FFFF0000"/>
        <rFont val="Times New Roman"/>
        <family val="1"/>
      </rPr>
      <t>108</t>
    </r>
    <r>
      <rPr>
        <sz val="12"/>
        <color rgb="FFFF0000"/>
        <rFont val="標楷體"/>
        <family val="4"/>
        <charset val="136"/>
      </rPr>
      <t>年度出院準備上傳計畫應達</t>
    </r>
    <r>
      <rPr>
        <sz val="12"/>
        <color rgb="FFFF0000"/>
        <rFont val="Times New Roman"/>
        <family val="1"/>
      </rPr>
      <t>65%</t>
    </r>
    <r>
      <rPr>
        <sz val="12"/>
        <color rgb="FFFF0000"/>
        <rFont val="標楷體"/>
        <family val="4"/>
        <charset val="136"/>
      </rPr>
      <t>）</t>
    </r>
    <phoneticPr fontId="9" type="noConversion"/>
  </si>
  <si>
    <r>
      <rPr>
        <sz val="12"/>
        <color theme="1"/>
        <rFont val="標楷體"/>
        <family val="4"/>
        <charset val="136"/>
      </rPr>
      <t>出院後</t>
    </r>
    <r>
      <rPr>
        <sz val="12"/>
        <color theme="1"/>
        <rFont val="Times New Roman"/>
        <family val="1"/>
      </rPr>
      <t>2</t>
    </r>
    <r>
      <rPr>
        <sz val="12"/>
        <color theme="1"/>
        <rFont val="標楷體"/>
        <family val="4"/>
        <charset val="136"/>
      </rPr>
      <t>星期內完成出院準備計畫上傳精照系統比率達</t>
    </r>
    <r>
      <rPr>
        <sz val="12"/>
        <color theme="1"/>
        <rFont val="Times New Roman"/>
        <family val="1"/>
      </rPr>
      <t>70%</t>
    </r>
    <phoneticPr fontId="9" type="noConversion"/>
  </si>
  <si>
    <r>
      <rPr>
        <sz val="12"/>
        <color theme="1"/>
        <rFont val="標楷體"/>
        <family val="4"/>
        <charset val="136"/>
      </rPr>
      <t>率</t>
    </r>
    <phoneticPr fontId="9" type="noConversion"/>
  </si>
  <si>
    <r>
      <rPr>
        <sz val="12"/>
        <color theme="1"/>
        <rFont val="標楷體"/>
        <family val="4"/>
        <charset val="136"/>
      </rPr>
      <t>公共衛生護士或關訪員於出院準備計畫上傳後</t>
    </r>
    <r>
      <rPr>
        <sz val="12"/>
        <color theme="1"/>
        <rFont val="Times New Roman"/>
        <family val="1"/>
      </rPr>
      <t>2</t>
    </r>
    <r>
      <rPr>
        <sz val="12"/>
        <color theme="1"/>
        <rFont val="標楷體"/>
        <family val="4"/>
        <charset val="136"/>
      </rPr>
      <t>星期內訪視比率</t>
    </r>
    <r>
      <rPr>
        <sz val="12"/>
        <color rgb="FFFF0000"/>
        <rFont val="標楷體"/>
        <family val="4"/>
        <charset val="136"/>
      </rPr>
      <t/>
    </r>
    <phoneticPr fontId="9" type="noConversion"/>
  </si>
  <si>
    <r>
      <t>(1)105</t>
    </r>
    <r>
      <rPr>
        <sz val="12"/>
        <color theme="1"/>
        <rFont val="標楷體"/>
        <family val="4"/>
        <charset val="136"/>
      </rPr>
      <t>年度及</t>
    </r>
    <r>
      <rPr>
        <sz val="12"/>
        <color theme="1"/>
        <rFont val="Times New Roman"/>
        <family val="1"/>
      </rPr>
      <t>106</t>
    </r>
    <r>
      <rPr>
        <sz val="12"/>
        <color theme="1"/>
        <rFont val="標楷體"/>
        <family val="4"/>
        <charset val="136"/>
      </rPr>
      <t>年度出院準備計畫上傳後</t>
    </r>
    <r>
      <rPr>
        <sz val="12"/>
        <color theme="1"/>
        <rFont val="Times New Roman"/>
        <family val="1"/>
      </rPr>
      <t>2</t>
    </r>
    <r>
      <rPr>
        <sz val="12"/>
        <color theme="1"/>
        <rFont val="標楷體"/>
        <family val="4"/>
        <charset val="136"/>
      </rPr>
      <t>星期內訪視比率大於等於</t>
    </r>
    <r>
      <rPr>
        <sz val="12"/>
        <color theme="1"/>
        <rFont val="Times New Roman"/>
        <family val="1"/>
      </rPr>
      <t>65%</t>
    </r>
    <r>
      <rPr>
        <sz val="12"/>
        <color theme="1"/>
        <rFont val="標楷體"/>
        <family val="4"/>
        <charset val="136"/>
      </rPr>
      <t>者，</t>
    </r>
    <r>
      <rPr>
        <sz val="12"/>
        <color theme="1"/>
        <rFont val="Times New Roman"/>
        <family val="1"/>
      </rPr>
      <t>107</t>
    </r>
    <r>
      <rPr>
        <sz val="12"/>
        <color theme="1"/>
        <rFont val="標楷體"/>
        <family val="4"/>
        <charset val="136"/>
      </rPr>
      <t>年度總比率需較前一年進步</t>
    </r>
    <r>
      <rPr>
        <sz val="12"/>
        <color theme="1"/>
        <rFont val="Times New Roman"/>
        <family val="1"/>
      </rPr>
      <t>5%</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</si>
  <si>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t>(2)105</t>
    </r>
    <r>
      <rPr>
        <sz val="12"/>
        <color theme="1"/>
        <rFont val="標楷體"/>
        <family val="4"/>
        <charset val="136"/>
      </rPr>
      <t>年度及</t>
    </r>
    <r>
      <rPr>
        <sz val="12"/>
        <color theme="1"/>
        <rFont val="Times New Roman"/>
        <family val="1"/>
      </rPr>
      <t>106</t>
    </r>
    <r>
      <rPr>
        <sz val="12"/>
        <color theme="1"/>
        <rFont val="標楷體"/>
        <family val="4"/>
        <charset val="136"/>
      </rPr>
      <t>年度出院準備計畫上傳後</t>
    </r>
    <r>
      <rPr>
        <sz val="12"/>
        <color theme="1"/>
        <rFont val="Times New Roman"/>
        <family val="1"/>
      </rPr>
      <t>2</t>
    </r>
    <r>
      <rPr>
        <sz val="12"/>
        <color theme="1"/>
        <rFont val="標楷體"/>
        <family val="4"/>
        <charset val="136"/>
      </rPr>
      <t>星期內訪視比率未滿</t>
    </r>
    <r>
      <rPr>
        <sz val="12"/>
        <color theme="1"/>
        <rFont val="Times New Roman"/>
        <family val="1"/>
      </rPr>
      <t>65%</t>
    </r>
    <r>
      <rPr>
        <sz val="12"/>
        <color theme="1"/>
        <rFont val="標楷體"/>
        <family val="4"/>
        <charset val="136"/>
      </rPr>
      <t>者，</t>
    </r>
    <r>
      <rPr>
        <sz val="12"/>
        <color theme="1"/>
        <rFont val="Times New Roman"/>
        <family val="1"/>
      </rPr>
      <t>107</t>
    </r>
    <r>
      <rPr>
        <sz val="12"/>
        <color theme="1"/>
        <rFont val="標楷體"/>
        <family val="4"/>
        <charset val="136"/>
      </rPr>
      <t>年度總比率需較前一年進步</t>
    </r>
    <r>
      <rPr>
        <sz val="12"/>
        <color theme="1"/>
        <rFont val="Times New Roman"/>
        <family val="1"/>
      </rPr>
      <t>10%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</si>
  <si>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出院準備計畫上傳後</t>
    </r>
    <r>
      <rPr>
        <sz val="12"/>
        <color theme="1"/>
        <rFont val="Times New Roman"/>
        <family val="1"/>
      </rPr>
      <t>2</t>
    </r>
    <r>
      <rPr>
        <sz val="12"/>
        <color theme="1"/>
        <rFont val="標楷體"/>
        <family val="4"/>
        <charset val="136"/>
      </rPr>
      <t>星期內訪視比率應達</t>
    </r>
    <r>
      <rPr>
        <sz val="12"/>
        <color theme="1"/>
        <rFont val="Times New Roman"/>
        <family val="1"/>
      </rPr>
      <t>65%</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4" type="noConversion"/>
  </si>
  <si>
    <r>
      <t>2</t>
    </r>
    <r>
      <rPr>
        <sz val="12"/>
        <color theme="1"/>
        <rFont val="標楷體"/>
        <family val="4"/>
        <charset val="136"/>
      </rPr>
      <t>星期內訪視比率</t>
    </r>
    <phoneticPr fontId="9" type="noConversion"/>
  </si>
  <si>
    <r>
      <t>105</t>
    </r>
    <r>
      <rPr>
        <sz val="12"/>
        <color theme="1"/>
        <rFont val="標楷體"/>
        <family val="4"/>
        <charset val="136"/>
      </rPr>
      <t>年度</t>
    </r>
    <r>
      <rPr>
        <sz val="12"/>
        <color theme="1"/>
        <rFont val="Times New Roman"/>
        <family val="1"/>
      </rPr>
      <t>+106</t>
    </r>
    <r>
      <rPr>
        <sz val="12"/>
        <color theme="1"/>
        <rFont val="標楷體"/>
        <family val="4"/>
        <charset val="136"/>
      </rPr>
      <t>年度</t>
    </r>
    <r>
      <rPr>
        <sz val="12"/>
        <color theme="1"/>
        <rFont val="Times New Roman"/>
        <family val="1"/>
      </rPr>
      <t>2</t>
    </r>
    <r>
      <rPr>
        <sz val="12"/>
        <color theme="1"/>
        <rFont val="標楷體"/>
        <family val="4"/>
        <charset val="136"/>
      </rPr>
      <t>星期內訪視比率</t>
    </r>
    <phoneticPr fontId="9" type="noConversion"/>
  </si>
  <si>
    <t>社區精神病人之年平均訪視次數</t>
    <phoneticPr fontId="9" type="noConversion"/>
  </si>
  <si>
    <r>
      <rPr>
        <sz val="12"/>
        <color theme="1"/>
        <rFont val="標楷體"/>
        <family val="4"/>
        <charset val="136"/>
      </rPr>
      <t>年平均訪視次數達</t>
    </r>
    <r>
      <rPr>
        <sz val="12"/>
        <color theme="1"/>
        <rFont val="Times New Roman"/>
        <family val="1"/>
      </rPr>
      <t>4.15</t>
    </r>
    <r>
      <rPr>
        <sz val="12"/>
        <color theme="1"/>
        <rFont val="標楷體"/>
        <family val="4"/>
        <charset val="136"/>
      </rPr>
      <t>次以上</t>
    </r>
    <phoneticPr fontId="9" type="noConversion"/>
  </si>
  <si>
    <t>總訪視次數（含訪視成功及無法訪視）</t>
    <phoneticPr fontId="9" type="noConversion"/>
  </si>
  <si>
    <t>佐證資料應檢附相關文件（含多次訪視未遇個案追蹤機制等內容）</t>
    <phoneticPr fontId="9" type="noConversion"/>
  </si>
  <si>
    <r>
      <t>訂定多次訪視未遇個案追蹤機制</t>
    </r>
    <r>
      <rPr>
        <sz val="12"/>
        <color rgb="FFFF0000"/>
        <rFont val="標楷體"/>
        <family val="4"/>
        <charset val="136"/>
      </rPr>
      <t/>
    </r>
    <phoneticPr fontId="9" type="noConversion"/>
  </si>
  <si>
    <t>訂定多次訪視未遇個案追蹤機制</t>
    <phoneticPr fontId="9" type="noConversion"/>
  </si>
  <si>
    <t>完成訂定</t>
    <phoneticPr fontId="9" type="noConversion"/>
  </si>
  <si>
    <t>轄區關懷個案數</t>
    <phoneticPr fontId="9" type="noConversion"/>
  </si>
  <si>
    <t>有無訂定多次訪視未遇個案追蹤機制</t>
    <phoneticPr fontId="9" type="noConversion"/>
  </si>
  <si>
    <r>
      <rPr>
        <sz val="12"/>
        <color rgb="FF000000"/>
        <rFont val="標楷體"/>
        <family val="4"/>
        <charset val="136"/>
      </rPr>
      <t>召集公衛護士與關懷訪視員，及邀請專業督導參與之個案管理及分級相關會議，及建立個案訪視紀錄稽核機制及落實執行</t>
    </r>
    <phoneticPr fontId="9" type="noConversion"/>
  </si>
  <si>
    <r>
      <t>1</t>
    </r>
    <r>
      <rPr>
        <sz val="12"/>
        <color theme="1"/>
        <rFont val="標楷體"/>
        <family val="4"/>
        <charset val="136"/>
      </rPr>
      <t>年至少辦理</t>
    </r>
    <r>
      <rPr>
        <sz val="12"/>
        <color theme="1"/>
        <rFont val="Times New Roman"/>
        <family val="1"/>
      </rPr>
      <t>12</t>
    </r>
    <r>
      <rPr>
        <sz val="12"/>
        <color theme="1"/>
        <rFont val="標楷體"/>
        <family val="4"/>
        <charset val="136"/>
      </rPr>
      <t>場召集公衛護士與關懷訪視員，及邀請專業督導參與之個案管理及分級相關會議，討論重點應含括：</t>
    </r>
    <phoneticPr fontId="9" type="noConversion"/>
  </si>
  <si>
    <t>-</t>
    <phoneticPr fontId="9" type="noConversion"/>
  </si>
  <si>
    <r>
      <rPr>
        <sz val="12"/>
        <color theme="1"/>
        <rFont val="標楷體"/>
        <family val="4"/>
        <charset val="136"/>
      </rPr>
      <t>召開個案管理及分級相關會議場次</t>
    </r>
    <phoneticPr fontId="9" type="noConversion"/>
  </si>
  <si>
    <t>佐證資料應檢附相關文件（含個案管理及分級相關會議辦理日期等內容）</t>
    <phoneticPr fontId="9" type="noConversion"/>
  </si>
  <si>
    <r>
      <t>(1)</t>
    </r>
    <r>
      <rPr>
        <sz val="12"/>
        <color theme="1"/>
        <rFont val="標楷體"/>
        <family val="4"/>
        <charset val="136"/>
      </rPr>
      <t>轄區內</t>
    </r>
    <r>
      <rPr>
        <sz val="12"/>
        <color theme="1"/>
        <rFont val="Times New Roman"/>
        <family val="1"/>
      </rPr>
      <t>3</t>
    </r>
    <r>
      <rPr>
        <sz val="12"/>
        <color theme="1"/>
        <rFont val="標楷體"/>
        <family val="4"/>
        <charset val="136"/>
      </rPr>
      <t>次以上訪視未遇個案之處理</t>
    </r>
    <phoneticPr fontId="9" type="noConversion"/>
  </si>
  <si>
    <r>
      <t>(2)</t>
    </r>
    <r>
      <rPr>
        <sz val="12"/>
        <color theme="1"/>
        <rFont val="標楷體"/>
        <family val="4"/>
        <charset val="136"/>
      </rPr>
      <t>家中主要照顧者</t>
    </r>
    <r>
      <rPr>
        <sz val="12"/>
        <color theme="1"/>
        <rFont val="Times New Roman"/>
        <family val="1"/>
      </rPr>
      <t>65</t>
    </r>
    <r>
      <rPr>
        <sz val="12"/>
        <color theme="1"/>
        <rFont val="標楷體"/>
        <family val="4"/>
        <charset val="136"/>
      </rPr>
      <t>歲以上，</t>
    </r>
    <r>
      <rPr>
        <sz val="12"/>
        <color theme="1"/>
        <rFont val="Times New Roman"/>
        <family val="1"/>
      </rPr>
      <t>2</t>
    </r>
    <r>
      <rPr>
        <sz val="12"/>
        <color theme="1"/>
        <rFont val="標楷體"/>
        <family val="4"/>
        <charset val="136"/>
      </rPr>
      <t>位以上精神病人之處置</t>
    </r>
    <phoneticPr fontId="9" type="noConversion"/>
  </si>
  <si>
    <r>
      <rPr>
        <sz val="12"/>
        <color theme="1"/>
        <rFont val="標楷體"/>
        <family val="4"/>
        <charset val="136"/>
      </rPr>
      <t>家中主要照顧者</t>
    </r>
    <r>
      <rPr>
        <sz val="12"/>
        <color theme="1"/>
        <rFont val="Times New Roman"/>
        <family val="1"/>
      </rPr>
      <t>65</t>
    </r>
    <r>
      <rPr>
        <sz val="12"/>
        <color theme="1"/>
        <rFont val="標楷體"/>
        <family val="4"/>
        <charset val="136"/>
      </rPr>
      <t>歲以上，</t>
    </r>
    <r>
      <rPr>
        <sz val="12"/>
        <color theme="1"/>
        <rFont val="Times New Roman"/>
        <family val="1"/>
      </rPr>
      <t>2</t>
    </r>
    <r>
      <rPr>
        <sz val="12"/>
        <color theme="1"/>
        <rFont val="標楷體"/>
        <family val="4"/>
        <charset val="136"/>
      </rPr>
      <t>位以上精神病人之處置件數</t>
    </r>
    <phoneticPr fontId="9" type="noConversion"/>
  </si>
  <si>
    <r>
      <t>(3)</t>
    </r>
    <r>
      <rPr>
        <sz val="12"/>
        <color theme="1"/>
        <rFont val="標楷體"/>
        <family val="4"/>
        <charset val="136"/>
      </rPr>
      <t>屆期及逾期未訪個案之處置</t>
    </r>
    <phoneticPr fontId="9" type="noConversion"/>
  </si>
  <si>
    <r>
      <rPr>
        <sz val="12"/>
        <color theme="1"/>
        <rFont val="標楷體"/>
        <family val="4"/>
        <charset val="136"/>
      </rPr>
      <t>屆期及逾期未訪個案之處置件數</t>
    </r>
    <phoneticPr fontId="9" type="noConversion"/>
  </si>
  <si>
    <r>
      <t>(4)</t>
    </r>
    <r>
      <rPr>
        <sz val="12"/>
        <color theme="1"/>
        <rFont val="標楷體"/>
        <family val="4"/>
        <charset val="136"/>
      </rPr>
      <t>或合併有自殺及家暴問題個案之處置</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</si>
  <si>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合併有自殺及家暴問題個案之處置件數</t>
    </r>
    <phoneticPr fontId="9" type="noConversion"/>
  </si>
  <si>
    <r>
      <t>(5)</t>
    </r>
    <r>
      <rPr>
        <sz val="12"/>
        <color theme="1"/>
        <rFont val="標楷體"/>
        <family val="4"/>
        <charset val="136"/>
      </rPr>
      <t>精神疾病合併自殺議題個案、精神疾病合併保護性議題個案（兒少保護、家庭暴力、性侵害事件（含在案中及曾經在案）之處置</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9" type="noConversion"/>
  </si>
  <si>
    <t>精神疾病合併自殺議題個案、精神疾病合併保護性議題個案（兒少保護、家庭暴力、性侵害事件（含在案中及曾經在案）之處置</t>
    <phoneticPr fontId="9" type="noConversion"/>
  </si>
  <si>
    <r>
      <t>(1)15%(</t>
    </r>
    <r>
      <rPr>
        <sz val="12"/>
        <color theme="1"/>
        <rFont val="標楷體"/>
        <family val="4"/>
        <charset val="136"/>
      </rPr>
      <t>每季訪視次數小於</t>
    </r>
    <r>
      <rPr>
        <sz val="12"/>
        <color theme="1"/>
        <rFont val="Times New Roman"/>
        <family val="1"/>
      </rPr>
      <t>4,000/</t>
    </r>
    <r>
      <rPr>
        <sz val="12"/>
        <color theme="1"/>
        <rFont val="標楷體"/>
        <family val="4"/>
        <charset val="136"/>
      </rPr>
      <t>人次</t>
    </r>
    <r>
      <rPr>
        <sz val="12"/>
        <color theme="1"/>
        <rFont val="Times New Roman"/>
        <family val="1"/>
      </rPr>
      <t>)</t>
    </r>
    <r>
      <rPr>
        <sz val="12"/>
        <color theme="1"/>
        <rFont val="標楷體"/>
        <family val="4"/>
        <charset val="136"/>
      </rPr>
      <t>：連江縣、金門縣、澎湖縣、新竹市、嘉義市、臺東縣、花蓮縣、基隆市</t>
    </r>
    <phoneticPr fontId="9" type="noConversion"/>
  </si>
  <si>
    <t>應達稽核率</t>
    <phoneticPr fontId="9" type="noConversion"/>
  </si>
  <si>
    <r>
      <t>(2)10%(</t>
    </r>
    <r>
      <rPr>
        <sz val="12"/>
        <color theme="1"/>
        <rFont val="標楷體"/>
        <family val="4"/>
        <charset val="136"/>
      </rPr>
      <t>每季訪視次數介於</t>
    </r>
    <r>
      <rPr>
        <sz val="12"/>
        <color theme="1"/>
        <rFont val="Times New Roman"/>
        <family val="1"/>
      </rPr>
      <t>4,000-7,000/</t>
    </r>
    <r>
      <rPr>
        <sz val="12"/>
        <color theme="1"/>
        <rFont val="標楷體"/>
        <family val="4"/>
        <charset val="136"/>
      </rPr>
      <t>人次</t>
    </r>
    <r>
      <rPr>
        <sz val="12"/>
        <color theme="1"/>
        <rFont val="Times New Roman"/>
        <family val="1"/>
      </rPr>
      <t>)</t>
    </r>
    <r>
      <rPr>
        <sz val="12"/>
        <color theme="1"/>
        <rFont val="標楷體"/>
        <family val="4"/>
        <charset val="136"/>
      </rPr>
      <t>：新竹縣、苗栗縣、宜蘭縣、嘉義縣、南投縣、雲林縣。</t>
    </r>
    <phoneticPr fontId="9" type="noConversion"/>
  </si>
  <si>
    <r>
      <t>(3)6%(</t>
    </r>
    <r>
      <rPr>
        <sz val="12"/>
        <color theme="1"/>
        <rFont val="標楷體"/>
        <family val="4"/>
        <charset val="136"/>
      </rPr>
      <t>每季訪視次數介於</t>
    </r>
    <r>
      <rPr>
        <sz val="12"/>
        <color theme="1"/>
        <rFont val="Times New Roman"/>
        <family val="1"/>
      </rPr>
      <t>7,000-10,000/</t>
    </r>
    <r>
      <rPr>
        <sz val="12"/>
        <color theme="1"/>
        <rFont val="標楷體"/>
        <family val="4"/>
        <charset val="136"/>
      </rPr>
      <t>人次</t>
    </r>
    <r>
      <rPr>
        <sz val="12"/>
        <color theme="1"/>
        <rFont val="Times New Roman"/>
        <family val="1"/>
      </rPr>
      <t>)</t>
    </r>
    <r>
      <rPr>
        <sz val="12"/>
        <color theme="1"/>
        <rFont val="標楷體"/>
        <family val="4"/>
        <charset val="136"/>
      </rPr>
      <t>：彰化縣、屏東縣。</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</si>
  <si>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季稽核次數</t>
    </r>
    <phoneticPr fontId="9" type="noConversion"/>
  </si>
  <si>
    <r>
      <t>(4)4%(</t>
    </r>
    <r>
      <rPr>
        <sz val="12"/>
        <color theme="1"/>
        <rFont val="標楷體"/>
        <family val="4"/>
        <charset val="136"/>
      </rPr>
      <t>每季訪視次數大於</t>
    </r>
    <r>
      <rPr>
        <sz val="12"/>
        <color theme="1"/>
        <rFont val="Times New Roman"/>
        <family val="1"/>
      </rPr>
      <t>10,000</t>
    </r>
    <r>
      <rPr>
        <sz val="12"/>
        <color theme="1"/>
        <rFont val="標楷體"/>
        <family val="4"/>
        <charset val="136"/>
      </rPr>
      <t>人次</t>
    </r>
    <r>
      <rPr>
        <sz val="12"/>
        <color theme="1"/>
        <rFont val="Times New Roman"/>
        <family val="1"/>
      </rPr>
      <t>)</t>
    </r>
    <r>
      <rPr>
        <sz val="12"/>
        <color theme="1"/>
        <rFont val="標楷體"/>
        <family val="4"/>
        <charset val="136"/>
      </rPr>
      <t>：臺北市、桃園市、臺南市、臺中市、高雄市、新北市</t>
    </r>
    <phoneticPr fontId="9" type="noConversion"/>
  </si>
  <si>
    <r>
      <rPr>
        <sz val="12"/>
        <color theme="1"/>
        <rFont val="標楷體"/>
        <family val="4"/>
        <charset val="136"/>
      </rPr>
      <t>第</t>
    </r>
    <r>
      <rPr>
        <sz val="12"/>
        <color theme="1"/>
        <rFont val="Times New Roman"/>
        <family val="1"/>
      </rPr>
      <t>1</t>
    </r>
    <r>
      <rPr>
        <sz val="12"/>
        <color theme="1"/>
        <rFont val="標楷體"/>
        <family val="4"/>
        <charset val="136"/>
      </rPr>
      <t>季稽核率</t>
    </r>
    <phoneticPr fontId="9" type="noConversion"/>
  </si>
  <si>
    <t>佐證資料應檢附相關文件（含辦理日期及辦理主題等內容）</t>
    <phoneticPr fontId="9" type="noConversion"/>
  </si>
  <si>
    <r>
      <rPr>
        <sz val="12"/>
        <color theme="1"/>
        <rFont val="標楷體"/>
        <family val="4"/>
        <charset val="136"/>
      </rPr>
      <t>辦理家數</t>
    </r>
    <phoneticPr fontId="9" type="noConversion"/>
  </si>
  <si>
    <r>
      <t>轄區內精神追蹤照護個案自殺粗死亡率較前一年下降</t>
    </r>
    <r>
      <rPr>
        <sz val="12"/>
        <color rgb="FFFF0000"/>
        <rFont val="標楷體"/>
        <family val="4"/>
        <charset val="136"/>
      </rPr>
      <t>（107年度須下降10%）</t>
    </r>
    <phoneticPr fontId="9" type="noConversion"/>
  </si>
  <si>
    <r>
      <rPr>
        <sz val="12"/>
        <color theme="1"/>
        <rFont val="標楷體"/>
        <family val="4"/>
        <charset val="136"/>
      </rPr>
      <t>精神追蹤照護個案自殺粗死亡率需相較前一年下降</t>
    </r>
    <r>
      <rPr>
        <sz val="12"/>
        <color theme="1"/>
        <rFont val="Times New Roman"/>
        <family val="1"/>
      </rPr>
      <t>10%</t>
    </r>
    <phoneticPr fontId="9" type="noConversion"/>
  </si>
  <si>
    <t>前一年精神追蹤照護個案自殺粗死亡率</t>
    <phoneticPr fontId="9" type="noConversion"/>
  </si>
  <si>
    <t>佐證資料應檢附相關文件（含精神追蹤照護個案自殺名單、分派處理、後續追蹤及相關統計資料分析等內容）</t>
    <phoneticPr fontId="9" type="noConversion"/>
  </si>
  <si>
    <r>
      <rPr>
        <sz val="12"/>
        <color theme="1"/>
        <rFont val="標楷體"/>
        <family val="4"/>
        <charset val="136"/>
      </rPr>
      <t>率</t>
    </r>
    <phoneticPr fontId="4" type="noConversion"/>
  </si>
  <si>
    <t>&lt;0</t>
    <phoneticPr fontId="4" type="noConversion"/>
  </si>
  <si>
    <r>
      <rPr>
        <sz val="12"/>
        <color theme="1"/>
        <rFont val="標楷體"/>
        <family val="4"/>
        <charset val="136"/>
      </rPr>
      <t>當年精神追蹤照護個案自殺粗死亡率</t>
    </r>
    <phoneticPr fontId="9" type="noConversion"/>
  </si>
  <si>
    <r>
      <rPr>
        <sz val="12"/>
        <color theme="1"/>
        <rFont val="標楷體"/>
        <family val="4"/>
        <charset val="136"/>
      </rPr>
      <t>應達場次</t>
    </r>
    <phoneticPr fontId="9" type="noConversion"/>
  </si>
  <si>
    <t>辦理場次（含網癮教育訓練場次）</t>
    <phoneticPr fontId="9" type="noConversion"/>
  </si>
  <si>
    <t>網癮辦理場次</t>
    <phoneticPr fontId="9" type="noConversion"/>
  </si>
  <si>
    <r>
      <t>(5)</t>
    </r>
    <r>
      <rPr>
        <sz val="12"/>
        <color theme="1"/>
        <rFont val="標楷體"/>
        <family val="4"/>
        <charset val="136"/>
      </rPr>
      <t>網癮至少</t>
    </r>
    <r>
      <rPr>
        <sz val="12"/>
        <color theme="1"/>
        <rFont val="Times New Roman"/>
        <family val="1"/>
      </rPr>
      <t>1</t>
    </r>
    <r>
      <rPr>
        <sz val="12"/>
        <color theme="1"/>
        <rFont val="標楷體"/>
        <family val="4"/>
        <charset val="136"/>
      </rPr>
      <t>場次（</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9" type="noConversion"/>
  </si>
  <si>
    <t>&gt;0</t>
    <phoneticPr fontId="9" type="noConversion"/>
  </si>
  <si>
    <t>與地檢署、監理所及法院均建立酒癮個案轉介機制</t>
    <phoneticPr fontId="9" type="noConversion"/>
  </si>
  <si>
    <r>
      <rPr>
        <sz val="12"/>
        <color theme="1"/>
        <rFont val="標楷體"/>
        <family val="4"/>
        <charset val="136"/>
      </rPr>
      <t>與</t>
    </r>
    <r>
      <rPr>
        <sz val="12"/>
        <color theme="1"/>
        <rFont val="Times New Roman"/>
        <family val="1"/>
      </rPr>
      <t>3</t>
    </r>
    <r>
      <rPr>
        <sz val="12"/>
        <color theme="1"/>
        <rFont val="標楷體"/>
        <family val="4"/>
        <charset val="136"/>
      </rPr>
      <t>個機關均訂有轉介流程及聯繫窗口</t>
    </r>
    <phoneticPr fontId="9" type="noConversion"/>
  </si>
  <si>
    <r>
      <rPr>
        <sz val="12"/>
        <color theme="1"/>
        <rFont val="標楷體"/>
        <family val="4"/>
        <charset val="136"/>
      </rPr>
      <t>完成建立</t>
    </r>
    <phoneticPr fontId="9" type="noConversion"/>
  </si>
  <si>
    <r>
      <rPr>
        <sz val="12"/>
        <color theme="1"/>
        <rFont val="標楷體"/>
        <family val="4"/>
        <charset val="136"/>
      </rPr>
      <t>與</t>
    </r>
    <r>
      <rPr>
        <sz val="12"/>
        <color theme="1"/>
        <rFont val="Times New Roman"/>
        <family val="1"/>
      </rPr>
      <t>3</t>
    </r>
    <r>
      <rPr>
        <sz val="12"/>
        <color theme="1"/>
        <rFont val="標楷體"/>
        <family val="4"/>
        <charset val="136"/>
      </rPr>
      <t>個機關</t>
    </r>
    <r>
      <rPr>
        <sz val="12"/>
        <color rgb="FFFF0000"/>
        <rFont val="標楷體"/>
        <family val="4"/>
        <charset val="136"/>
      </rPr>
      <t>均</t>
    </r>
    <r>
      <rPr>
        <sz val="12"/>
        <color theme="1"/>
        <rFont val="標楷體"/>
        <family val="4"/>
        <charset val="136"/>
      </rPr>
      <t>訂有轉介流程及聯繫窗口</t>
    </r>
    <phoneticPr fontId="9" type="noConversion"/>
  </si>
  <si>
    <r>
      <rPr>
        <sz val="12"/>
        <color theme="1"/>
        <rFont val="標楷體"/>
        <family val="4"/>
        <charset val="136"/>
      </rPr>
      <t>佐證資料應檢附相關文件（含與地檢署、監理所、法院訂定之轉介流程機制及聯繫窗口等內容）。如已訂有轉介流程及聯繫窗口，則應有更新。</t>
    </r>
    <phoneticPr fontId="9" type="noConversion"/>
  </si>
  <si>
    <r>
      <rPr>
        <sz val="12"/>
        <color theme="1"/>
        <rFont val="標楷體"/>
        <family val="4"/>
        <charset val="136"/>
      </rPr>
      <t>於「醫療機構替代治療作業管理系統」維護「非愛滋藥癮者替代治療補助方案」個案資料上傳之比率</t>
    </r>
    <r>
      <rPr>
        <sz val="12"/>
        <color rgb="FFFF0000"/>
        <rFont val="標楷體"/>
        <family val="4"/>
        <charset val="136"/>
      </rPr>
      <t>（僅107年度）</t>
    </r>
    <phoneticPr fontId="9" type="noConversion"/>
  </si>
  <si>
    <t>美沙冬系統個案數</t>
    <phoneticPr fontId="9" type="noConversion"/>
  </si>
  <si>
    <t>美沙冬補助個案數</t>
    <phoneticPr fontId="9" type="noConversion"/>
  </si>
  <si>
    <r>
      <rPr>
        <sz val="12"/>
        <color theme="1"/>
        <rFont val="標楷體"/>
        <family val="4"/>
        <charset val="136"/>
      </rPr>
      <t>丁基原啡因系統個案數</t>
    </r>
    <phoneticPr fontId="9" type="noConversion"/>
  </si>
  <si>
    <r>
      <rPr>
        <sz val="12"/>
        <color theme="1"/>
        <rFont val="標楷體"/>
        <family val="4"/>
        <charset val="136"/>
      </rPr>
      <t>丁基原啡因補助個案數</t>
    </r>
    <phoneticPr fontId="9" type="noConversion"/>
  </si>
  <si>
    <r>
      <rPr>
        <sz val="12"/>
        <color theme="1"/>
        <rFont val="標楷體"/>
        <family val="4"/>
        <charset val="136"/>
      </rPr>
      <t>輔導轄內於前年有開立丁基原啡因藥品之非指定替代治療執行機構，成為指定替代治療執行機構，或不開立</t>
    </r>
    <r>
      <rPr>
        <sz val="12"/>
        <color rgb="FFFF0000"/>
        <rFont val="標楷體"/>
        <family val="4"/>
        <charset val="136"/>
      </rPr>
      <t>（僅107年度）</t>
    </r>
    <phoneticPr fontId="9" type="noConversion"/>
  </si>
  <si>
    <r>
      <rPr>
        <sz val="12"/>
        <color theme="1"/>
        <rFont val="標楷體"/>
        <family val="4"/>
        <charset val="136"/>
      </rPr>
      <t>輔導完成之機構數達</t>
    </r>
    <r>
      <rPr>
        <sz val="12"/>
        <color theme="1"/>
        <rFont val="Times New Roman"/>
        <family val="1"/>
      </rPr>
      <t>50%</t>
    </r>
    <phoneticPr fontId="9" type="noConversion"/>
  </si>
  <si>
    <t>前一年有開立丁基原啡因藥品之非指定替代治療執行機構</t>
    <phoneticPr fontId="9" type="noConversion"/>
  </si>
  <si>
    <r>
      <rPr>
        <sz val="12"/>
        <color theme="1"/>
        <rFont val="標楷體"/>
        <family val="4"/>
        <charset val="136"/>
      </rPr>
      <t>佐證資料應檢附相關文件（含規劃輔導機制、期程、名冊及目標值等內容）</t>
    </r>
    <phoneticPr fontId="9" type="noConversion"/>
  </si>
  <si>
    <t>訪查轄內酒癮治療服務方案執行機構</t>
    <phoneticPr fontId="9" type="noConversion"/>
  </si>
  <si>
    <r>
      <t>衛生局辦理跨科別醫事人員藥酒癮防治教育訓練場次</t>
    </r>
    <r>
      <rPr>
        <sz val="12"/>
        <color rgb="FFFF0000"/>
        <rFont val="標楷體"/>
        <family val="4"/>
        <charset val="136"/>
      </rPr>
      <t>（僅107年度）</t>
    </r>
    <phoneticPr fontId="9" type="noConversion"/>
  </si>
  <si>
    <r>
      <rPr>
        <sz val="12"/>
        <color theme="1"/>
        <rFont val="標楷體"/>
        <family val="4"/>
        <charset val="136"/>
      </rPr>
      <t>至少辦理</t>
    </r>
    <r>
      <rPr>
        <sz val="12"/>
        <color theme="1"/>
        <rFont val="Times New Roman"/>
        <family val="1"/>
      </rPr>
      <t>2</t>
    </r>
    <r>
      <rPr>
        <sz val="12"/>
        <color theme="1"/>
        <rFont val="標楷體"/>
        <family val="4"/>
        <charset val="136"/>
      </rPr>
      <t>場次</t>
    </r>
    <phoneticPr fontId="9" type="noConversion"/>
  </si>
  <si>
    <t>縣市別</t>
    <phoneticPr fontId="9" type="noConversion"/>
  </si>
  <si>
    <t>-</t>
    <phoneticPr fontId="9" type="noConversion"/>
  </si>
  <si>
    <t>佐證資料應檢附相關文件（含辦理教育訓練日期、辦理對象及宣導主題等內容）</t>
    <phoneticPr fontId="9" type="noConversion"/>
  </si>
  <si>
    <t>至少辦理場次</t>
    <phoneticPr fontId="9" type="noConversion"/>
  </si>
  <si>
    <t>辦理場次</t>
    <phoneticPr fontId="9" type="noConversion"/>
  </si>
  <si>
    <r>
      <rPr>
        <sz val="12"/>
        <color theme="1"/>
        <rFont val="標楷體"/>
        <family val="4"/>
        <charset val="136"/>
      </rPr>
      <t>衛生局辦理專業處遇人員之網癮防治教育訓練及針對跨科別或跨網絡處遇人員酒癮防治教育訓練辦理場次</t>
    </r>
    <r>
      <rPr>
        <sz val="12"/>
        <color rgb="FFFF0000"/>
        <rFont val="標楷體"/>
        <family val="4"/>
        <charset val="136"/>
      </rPr>
      <t>（僅</t>
    </r>
    <r>
      <rPr>
        <sz val="12"/>
        <color rgb="FFFF0000"/>
        <rFont val="Times New Roman"/>
        <family val="1"/>
      </rPr>
      <t>108</t>
    </r>
    <r>
      <rPr>
        <sz val="12"/>
        <color rgb="FFFF0000"/>
        <rFont val="標楷體"/>
        <family val="4"/>
        <charset val="136"/>
      </rPr>
      <t>年度）</t>
    </r>
    <phoneticPr fontId="9" type="noConversion"/>
  </si>
  <si>
    <r>
      <rPr>
        <sz val="12"/>
        <color theme="1"/>
        <rFont val="標楷體"/>
        <family val="4"/>
        <charset val="136"/>
      </rPr>
      <t>處遇人員網癮防治教育訓練</t>
    </r>
    <r>
      <rPr>
        <sz val="12"/>
        <color theme="1"/>
        <rFont val="Times New Roman"/>
        <family val="1"/>
      </rPr>
      <t>1</t>
    </r>
    <r>
      <rPr>
        <sz val="12"/>
        <color theme="1"/>
        <rFont val="標楷體"/>
        <family val="4"/>
        <charset val="136"/>
      </rPr>
      <t>場次</t>
    </r>
    <phoneticPr fontId="9" type="noConversion"/>
  </si>
  <si>
    <t>縣市別</t>
    <phoneticPr fontId="9" type="noConversion"/>
  </si>
  <si>
    <t>佐證資料應檢附相關文件（含辦理教育訓練日期、辦理對象及宣導主題等內容）</t>
    <phoneticPr fontId="9" type="noConversion"/>
  </si>
  <si>
    <r>
      <rPr>
        <sz val="12"/>
        <color theme="1"/>
        <rFont val="標楷體"/>
        <family val="4"/>
        <charset val="136"/>
      </rPr>
      <t>跨科別或跨網絡處遇人員酒癮防治教育訓練至少辦理</t>
    </r>
    <r>
      <rPr>
        <sz val="12"/>
        <color theme="1"/>
        <rFont val="Times New Roman"/>
        <family val="1"/>
      </rPr>
      <t>2</t>
    </r>
    <r>
      <rPr>
        <sz val="12"/>
        <color theme="1"/>
        <rFont val="標楷體"/>
        <family val="4"/>
        <charset val="136"/>
      </rPr>
      <t>場次</t>
    </r>
    <phoneticPr fontId="9" type="noConversion"/>
  </si>
  <si>
    <t>網癮防治教育訓練</t>
    <phoneticPr fontId="9" type="noConversion"/>
  </si>
  <si>
    <r>
      <rPr>
        <sz val="12"/>
        <color theme="1"/>
        <rFont val="標楷體"/>
        <family val="4"/>
        <charset val="136"/>
      </rPr>
      <t>家庭暴力與性侵害加害人處遇計畫執行率應達</t>
    </r>
    <r>
      <rPr>
        <sz val="12"/>
        <color theme="1"/>
        <rFont val="Times New Roman"/>
        <family val="1"/>
      </rPr>
      <t>100%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</si>
  <si>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家庭暴力加害人處遇計畫執行率達</t>
    </r>
    <r>
      <rPr>
        <sz val="12"/>
        <color theme="1"/>
        <rFont val="Times New Roman"/>
        <family val="1"/>
      </rPr>
      <t>100%</t>
    </r>
    <phoneticPr fontId="9" type="noConversion"/>
  </si>
  <si>
    <r>
      <rPr>
        <sz val="12"/>
        <color theme="1"/>
        <rFont val="標楷體"/>
        <family val="4"/>
        <charset val="136"/>
      </rPr>
      <t>性侵害加害人處遇計畫執行率達</t>
    </r>
    <r>
      <rPr>
        <sz val="12"/>
        <color theme="1"/>
        <rFont val="Times New Roman"/>
        <family val="1"/>
      </rPr>
      <t>100%</t>
    </r>
    <phoneticPr fontId="9" type="noConversion"/>
  </si>
  <si>
    <r>
      <rPr>
        <sz val="12"/>
        <color theme="1"/>
        <rFont val="標楷體"/>
        <family val="4"/>
        <charset val="136"/>
      </rPr>
      <t>率</t>
    </r>
    <phoneticPr fontId="9" type="noConversion"/>
  </si>
  <si>
    <r>
      <rPr>
        <sz val="12"/>
        <color theme="1"/>
        <rFont val="標楷體"/>
        <family val="4"/>
        <charset val="136"/>
      </rPr>
      <t>期滿出監中高再犯性侵害加害人</t>
    </r>
    <r>
      <rPr>
        <sz val="12"/>
        <color theme="1"/>
        <rFont val="Times New Roman"/>
        <family val="1"/>
      </rPr>
      <t>2</t>
    </r>
    <r>
      <rPr>
        <sz val="12"/>
        <color theme="1"/>
        <rFont val="標楷體"/>
        <family val="4"/>
        <charset val="136"/>
      </rPr>
      <t>週內執行社區處遇比率應達</t>
    </r>
    <r>
      <rPr>
        <sz val="12"/>
        <color theme="1"/>
        <rFont val="Times New Roman"/>
        <family val="1"/>
      </rPr>
      <t>60%</t>
    </r>
    <r>
      <rPr>
        <sz val="12"/>
        <color theme="1"/>
        <rFont val="標楷體"/>
        <family val="4"/>
        <charset val="136"/>
      </rPr>
      <t>以上</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</si>
  <si>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針對醫事人員辦理家庭暴力、性侵害與兒少虐待案件敏感度及驗傷採證教育訓練</t>
    </r>
    <r>
      <rPr>
        <sz val="12"/>
        <color rgb="FFFF0000"/>
        <rFont val="標楷體"/>
        <family val="4"/>
        <charset val="136"/>
      </rPr>
      <t>（僅107年度）</t>
    </r>
    <phoneticPr fontId="9" type="noConversion"/>
  </si>
  <si>
    <t>佐證資料應分別檢附相關文件（含辦理日期、辦理對象及主題等內容）</t>
    <phoneticPr fontId="9" type="noConversion"/>
  </si>
  <si>
    <t>應達場次</t>
    <phoneticPr fontId="9" type="noConversion"/>
  </si>
  <si>
    <r>
      <rPr>
        <sz val="12"/>
        <color theme="1"/>
        <rFont val="標楷體"/>
        <family val="4"/>
        <charset val="136"/>
      </rPr>
      <t>家庭暴力及性侵害處遇執行人員每年接受</t>
    </r>
    <r>
      <rPr>
        <sz val="12"/>
        <color theme="1"/>
        <rFont val="Times New Roman"/>
        <family val="1"/>
      </rPr>
      <t>6</t>
    </r>
    <r>
      <rPr>
        <sz val="12"/>
        <color theme="1"/>
        <rFont val="標楷體"/>
        <family val="4"/>
        <charset val="136"/>
      </rPr>
      <t>小時以上專業督導涵蓋率達</t>
    </r>
    <r>
      <rPr>
        <sz val="12"/>
        <color theme="1"/>
        <rFont val="Times New Roman"/>
        <family val="1"/>
      </rPr>
      <t>100%</t>
    </r>
    <r>
      <rPr>
        <sz val="12"/>
        <color rgb="FFFF0000"/>
        <rFont val="標楷體"/>
        <family val="4"/>
        <charset val="136"/>
      </rPr>
      <t>（僅</t>
    </r>
    <r>
      <rPr>
        <sz val="12"/>
        <color rgb="FFFF0000"/>
        <rFont val="Times New Roman"/>
        <family val="1"/>
      </rPr>
      <t>107</t>
    </r>
    <r>
      <rPr>
        <sz val="12"/>
        <color rgb="FFFF0000"/>
        <rFont val="標楷體"/>
        <family val="4"/>
        <charset val="136"/>
      </rPr>
      <t>年度）</t>
    </r>
    <phoneticPr fontId="9" type="noConversion"/>
  </si>
  <si>
    <r>
      <rPr>
        <sz val="12"/>
        <color theme="1"/>
        <rFont val="標楷體"/>
        <family val="4"/>
        <charset val="136"/>
      </rPr>
      <t>家庭暴力處遇執行人員專業督導涵蓋率</t>
    </r>
    <phoneticPr fontId="9" type="noConversion"/>
  </si>
  <si>
    <r>
      <rPr>
        <sz val="12"/>
        <color theme="1"/>
        <rFont val="標楷體"/>
        <family val="4"/>
        <charset val="136"/>
      </rPr>
      <t>處遇執行人員係指處遇年資未滿</t>
    </r>
    <r>
      <rPr>
        <sz val="12"/>
        <color theme="1"/>
        <rFont val="Times New Roman"/>
        <family val="1"/>
      </rPr>
      <t>5</t>
    </r>
    <r>
      <rPr>
        <sz val="12"/>
        <color theme="1"/>
        <rFont val="標楷體"/>
        <family val="4"/>
        <charset val="136"/>
      </rPr>
      <t>年者；另督導採個案討論（報告）方式者，</t>
    </r>
    <r>
      <rPr>
        <sz val="12"/>
        <color theme="1"/>
        <rFont val="Times New Roman"/>
        <family val="1"/>
      </rPr>
      <t xml:space="preserve"> </t>
    </r>
    <r>
      <rPr>
        <sz val="12"/>
        <color theme="1"/>
        <rFont val="標楷體"/>
        <family val="4"/>
        <charset val="136"/>
      </rPr>
      <t>其時數始納入採計</t>
    </r>
    <phoneticPr fontId="9" type="noConversion"/>
  </si>
  <si>
    <r>
      <rPr>
        <sz val="12"/>
        <color theme="1"/>
        <rFont val="標楷體"/>
        <family val="4"/>
        <charset val="136"/>
      </rPr>
      <t>性侵害處遇執行人員專業督導涵蓋率</t>
    </r>
    <phoneticPr fontId="9" type="noConversion"/>
  </si>
  <si>
    <r>
      <rPr>
        <sz val="12"/>
        <color theme="1"/>
        <rFont val="標楷體"/>
        <family val="4"/>
        <charset val="136"/>
      </rPr>
      <t>家庭暴力處遇執行人員數</t>
    </r>
    <phoneticPr fontId="9" type="noConversion"/>
  </si>
  <si>
    <r>
      <rPr>
        <sz val="12"/>
        <color theme="1"/>
        <rFont val="標楷體"/>
        <family val="4"/>
        <charset val="136"/>
      </rPr>
      <t>性侵害處遇執行人員每年接受</t>
    </r>
    <r>
      <rPr>
        <sz val="12"/>
        <color theme="1"/>
        <rFont val="Times New Roman"/>
        <family val="1"/>
      </rPr>
      <t>6</t>
    </r>
    <r>
      <rPr>
        <sz val="12"/>
        <color theme="1"/>
        <rFont val="標楷體"/>
        <family val="4"/>
        <charset val="136"/>
      </rPr>
      <t>小時以上督導人數</t>
    </r>
    <phoneticPr fontId="9" type="noConversion"/>
  </si>
  <si>
    <r>
      <rPr>
        <sz val="12"/>
        <color theme="1"/>
        <rFont val="標楷體"/>
        <family val="4"/>
        <charset val="136"/>
      </rPr>
      <t>性侵害處遇執行人員數</t>
    </r>
    <phoneticPr fontId="9" type="noConversion"/>
  </si>
  <si>
    <r>
      <t xml:space="preserve">26
</t>
    </r>
    <r>
      <rPr>
        <sz val="12"/>
        <color rgb="FFFF0000"/>
        <rFont val="標楷體"/>
        <family val="4"/>
        <charset val="136"/>
      </rPr>
      <t>【試】</t>
    </r>
    <phoneticPr fontId="9" type="noConversion"/>
  </si>
  <si>
    <r>
      <rPr>
        <sz val="12"/>
        <color theme="1"/>
        <rFont val="標楷體"/>
        <family val="4"/>
        <charset val="136"/>
      </rPr>
      <t>轄內酒癮治療服務方案執行個案數增加</t>
    </r>
    <phoneticPr fontId="9" type="noConversion"/>
  </si>
  <si>
    <t>轄內酒癮治療服務方案執行個案數較前一年增加</t>
    <phoneticPr fontId="9" type="noConversion"/>
  </si>
  <si>
    <r>
      <rPr>
        <sz val="12"/>
        <color theme="1"/>
        <rFont val="標楷體"/>
        <family val="4"/>
        <charset val="136"/>
      </rPr>
      <t>人</t>
    </r>
    <phoneticPr fontId="9" type="noConversion"/>
  </si>
  <si>
    <r>
      <rPr>
        <sz val="12"/>
        <color theme="1"/>
        <rFont val="標楷體"/>
        <family val="4"/>
        <charset val="136"/>
      </rPr>
      <t>當年度</t>
    </r>
    <phoneticPr fontId="9" type="noConversion"/>
  </si>
  <si>
    <r>
      <rPr>
        <sz val="12"/>
        <color theme="1"/>
        <rFont val="標楷體"/>
        <family val="4"/>
        <charset val="136"/>
      </rPr>
      <t>前一年度</t>
    </r>
    <phoneticPr fontId="9" type="noConversion"/>
  </si>
  <si>
    <t>臺北市</t>
  </si>
  <si>
    <r>
      <t>(1)4</t>
    </r>
    <r>
      <rPr>
        <sz val="12"/>
        <color theme="1"/>
        <rFont val="標楷體"/>
        <family val="4"/>
        <charset val="136"/>
      </rPr>
      <t>場次（</t>
    </r>
    <r>
      <rPr>
        <sz val="12"/>
        <color theme="1"/>
        <rFont val="Times New Roman"/>
        <family val="1"/>
      </rPr>
      <t>107</t>
    </r>
    <r>
      <rPr>
        <sz val="12"/>
        <color theme="1"/>
        <rFont val="標楷體"/>
        <family val="4"/>
        <charset val="136"/>
      </rPr>
      <t>年度）</t>
    </r>
    <r>
      <rPr>
        <sz val="12"/>
        <color theme="1"/>
        <rFont val="Times New Roman"/>
        <family val="1"/>
      </rPr>
      <t>/5</t>
    </r>
    <r>
      <rPr>
        <sz val="12"/>
        <color theme="1"/>
        <rFont val="標楷體"/>
        <family val="4"/>
        <charset val="136"/>
      </rPr>
      <t>場次（</t>
    </r>
    <r>
      <rPr>
        <sz val="12"/>
        <color theme="1"/>
        <rFont val="Times New Roman"/>
        <family val="1"/>
      </rPr>
      <t>108</t>
    </r>
    <r>
      <rPr>
        <sz val="12"/>
        <color theme="1"/>
        <rFont val="標楷體"/>
        <family val="4"/>
        <charset val="136"/>
      </rPr>
      <t>年度）：台北市、新北市、桃園市、台中市、台南市、高雄市</t>
    </r>
    <phoneticPr fontId="9" type="noConversion"/>
  </si>
  <si>
    <r>
      <t>(2)3</t>
    </r>
    <r>
      <rPr>
        <sz val="12"/>
        <color theme="1"/>
        <rFont val="標楷體"/>
        <family val="4"/>
        <charset val="136"/>
      </rPr>
      <t>場次（</t>
    </r>
    <r>
      <rPr>
        <sz val="12"/>
        <color theme="1"/>
        <rFont val="Times New Roman"/>
        <family val="1"/>
      </rPr>
      <t>107</t>
    </r>
    <r>
      <rPr>
        <sz val="12"/>
        <color theme="1"/>
        <rFont val="標楷體"/>
        <family val="4"/>
        <charset val="136"/>
      </rPr>
      <t>年度）/4場次（108年度）：宜蘭縣、新竹縣、苗栗縣、彰化縣、南投縣、雲林縣、嘉義縣、屏東縣、花蓮縣、台東縣</t>
    </r>
    <phoneticPr fontId="9" type="noConversion"/>
  </si>
  <si>
    <r>
      <t>(3)2</t>
    </r>
    <r>
      <rPr>
        <sz val="12"/>
        <color theme="1"/>
        <rFont val="標楷體"/>
        <family val="4"/>
        <charset val="136"/>
      </rPr>
      <t>場次（</t>
    </r>
    <r>
      <rPr>
        <sz val="12"/>
        <color theme="1"/>
        <rFont val="Times New Roman"/>
        <family val="1"/>
      </rPr>
      <t>107</t>
    </r>
    <r>
      <rPr>
        <sz val="12"/>
        <color theme="1"/>
        <rFont val="標楷體"/>
        <family val="4"/>
        <charset val="136"/>
      </rPr>
      <t>年度）</t>
    </r>
    <r>
      <rPr>
        <sz val="12"/>
        <color theme="1"/>
        <rFont val="Times New Roman"/>
        <family val="1"/>
      </rPr>
      <t>/3</t>
    </r>
    <r>
      <rPr>
        <sz val="12"/>
        <color theme="1"/>
        <rFont val="標楷體"/>
        <family val="4"/>
        <charset val="136"/>
      </rPr>
      <t>場次（</t>
    </r>
    <r>
      <rPr>
        <sz val="12"/>
        <color theme="1"/>
        <rFont val="Times New Roman"/>
        <family val="1"/>
      </rPr>
      <t>108</t>
    </r>
    <r>
      <rPr>
        <sz val="12"/>
        <color theme="1"/>
        <rFont val="標楷體"/>
        <family val="4"/>
        <charset val="136"/>
      </rPr>
      <t>年度）：基隆市、新竹市、嘉義市</t>
    </r>
    <phoneticPr fontId="9" type="noConversion"/>
  </si>
  <si>
    <r>
      <t>(4)1</t>
    </r>
    <r>
      <rPr>
        <sz val="12"/>
        <color theme="1"/>
        <rFont val="標楷體"/>
        <family val="4"/>
        <charset val="136"/>
      </rPr>
      <t>場次（</t>
    </r>
    <r>
      <rPr>
        <sz val="12"/>
        <color theme="1"/>
        <rFont val="Times New Roman"/>
        <family val="1"/>
      </rPr>
      <t>107</t>
    </r>
    <r>
      <rPr>
        <sz val="12"/>
        <color theme="1"/>
        <rFont val="標楷體"/>
        <family val="4"/>
        <charset val="136"/>
      </rPr>
      <t>年度）</t>
    </r>
    <r>
      <rPr>
        <sz val="12"/>
        <color theme="1"/>
        <rFont val="Times New Roman"/>
        <family val="1"/>
      </rPr>
      <t>/2</t>
    </r>
    <r>
      <rPr>
        <sz val="12"/>
        <color theme="1"/>
        <rFont val="標楷體"/>
        <family val="4"/>
        <charset val="136"/>
      </rPr>
      <t>場次（</t>
    </r>
    <r>
      <rPr>
        <sz val="12"/>
        <color theme="1"/>
        <rFont val="Times New Roman"/>
        <family val="1"/>
      </rPr>
      <t>108</t>
    </r>
    <r>
      <rPr>
        <sz val="12"/>
        <color theme="1"/>
        <rFont val="標楷體"/>
        <family val="4"/>
        <charset val="136"/>
      </rPr>
      <t>年度）：澎湖縣、金門縣、連江縣</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</si>
</sst>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0_-;\-&quot;$&quot;* #,##0_-;_-&quot;$&quot;* &quot;-&quot;_-;_-@_-"/>
    <numFmt numFmtId="176" formatCode="#,##0_);[Red]\(#,##0\)"/>
    <numFmt numFmtId="177" formatCode="0.0%"/>
    <numFmt numFmtId="178" formatCode="0.00_);[Red]\(0.00\)"/>
    <numFmt numFmtId="179" formatCode="0.000_);[Red]\(0.000\)"/>
    <numFmt numFmtId="180" formatCode="0.00_ "/>
    <numFmt numFmtId="181" formatCode="0.00000%"/>
  </numFmts>
  <fonts count="34">
    <font>
      <sz val="12"/>
      <color theme="1"/>
      <name val="新細明體"/>
      <family val="2"/>
      <charset val="136"/>
      <scheme val="minor"/>
    </font>
    <font>
      <sz val="12"/>
      <color rgb="FF000000"/>
      <name val="標楷體"/>
      <family val="4"/>
      <charset val="136"/>
    </font>
    <font>
      <sz val="12"/>
      <color rgb="FFFF0000"/>
      <name val="標楷體"/>
      <family val="4"/>
      <charset val="136"/>
    </font>
    <font>
      <sz val="12"/>
      <color rgb="FF000000"/>
      <name val="Times New Roman"/>
      <family val="1"/>
    </font>
    <font>
      <sz val="9"/>
      <name val="新細明體"/>
      <family val="2"/>
      <charset val="136"/>
      <scheme val="minor"/>
    </font>
    <font>
      <sz val="14"/>
      <color rgb="FFFF0000"/>
      <name val="標楷體"/>
      <family val="4"/>
      <charset val="136"/>
    </font>
    <font>
      <sz val="12"/>
      <color theme="1"/>
      <name val="新細明體"/>
      <family val="2"/>
      <charset val="136"/>
      <scheme val="minor"/>
    </font>
    <font>
      <sz val="12"/>
      <color theme="1"/>
      <name val="新細明體"/>
      <family val="2"/>
      <scheme val="minor"/>
    </font>
    <font>
      <sz val="14"/>
      <color theme="1"/>
      <name val="標楷體"/>
      <family val="4"/>
      <charset val="136"/>
    </font>
    <font>
      <sz val="9"/>
      <name val="新細明體"/>
      <family val="3"/>
      <charset val="136"/>
      <scheme val="minor"/>
    </font>
    <font>
      <sz val="12"/>
      <color theme="1"/>
      <name val="標楷體"/>
      <family val="4"/>
      <charset val="136"/>
    </font>
    <font>
      <sz val="12"/>
      <color theme="1"/>
      <name val="Times New Roman"/>
      <family val="1"/>
    </font>
    <font>
      <sz val="12"/>
      <color rgb="FFFF0000"/>
      <name val="Times New Roman"/>
      <family val="1"/>
    </font>
    <font>
      <b/>
      <sz val="12"/>
      <color rgb="FFFF0000"/>
      <name val="Times New Roman"/>
      <family val="1"/>
    </font>
    <font>
      <sz val="14"/>
      <color theme="1"/>
      <name val="新細明體"/>
      <family val="2"/>
      <scheme val="minor"/>
    </font>
    <font>
      <sz val="12"/>
      <color theme="1"/>
      <name val="細明體"/>
      <family val="3"/>
      <charset val="136"/>
    </font>
    <font>
      <sz val="14"/>
      <color theme="1"/>
      <name val="Times New Roman"/>
      <family val="1"/>
    </font>
    <font>
      <vertAlign val="superscript"/>
      <sz val="12"/>
      <color theme="1"/>
      <name val="標楷體"/>
      <family val="4"/>
      <charset val="136"/>
    </font>
    <font>
      <vertAlign val="superscript"/>
      <sz val="12"/>
      <color theme="1"/>
      <name val="Times New Roman"/>
      <family val="1"/>
    </font>
    <font>
      <b/>
      <sz val="12"/>
      <color rgb="FFFF0000"/>
      <name val="標楷體"/>
      <family val="4"/>
      <charset val="136"/>
    </font>
    <font>
      <sz val="12"/>
      <name val="Times New Roman"/>
      <family val="1"/>
    </font>
    <font>
      <sz val="12"/>
      <name val="標楷體"/>
      <family val="4"/>
      <charset val="136"/>
    </font>
    <font>
      <vertAlign val="superscript"/>
      <sz val="12"/>
      <name val="標楷體"/>
      <family val="4"/>
      <charset val="136"/>
    </font>
    <font>
      <vertAlign val="superscript"/>
      <sz val="12"/>
      <name val="Times New Roman"/>
      <family val="1"/>
    </font>
    <font>
      <sz val="14"/>
      <name val="標楷體"/>
      <family val="4"/>
      <charset val="136"/>
    </font>
    <font>
      <sz val="12"/>
      <name val="新細明體"/>
      <family val="2"/>
      <charset val="136"/>
      <scheme val="minor"/>
    </font>
    <font>
      <sz val="12"/>
      <name val="Batang"/>
      <family val="1"/>
      <charset val="129"/>
    </font>
    <font>
      <sz val="10"/>
      <name val="Times New Roman"/>
      <family val="1"/>
    </font>
    <font>
      <sz val="10"/>
      <name val="標楷體"/>
      <family val="4"/>
      <charset val="136"/>
    </font>
    <font>
      <sz val="12"/>
      <name val="Batang"/>
      <family val="1"/>
    </font>
    <font>
      <sz val="7"/>
      <name val="Times New Roman"/>
      <family val="1"/>
    </font>
    <font>
      <b/>
      <sz val="12"/>
      <color theme="1"/>
      <name val="Times New Roman"/>
      <family val="1"/>
    </font>
    <font>
      <sz val="14"/>
      <name val="Times New Roman"/>
      <family val="1"/>
    </font>
    <font>
      <sz val="10"/>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2F2F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hair">
        <color indexed="64"/>
      </bottom>
      <diagonal/>
    </border>
    <border>
      <left/>
      <right style="thin">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s>
  <cellStyleXfs count="3">
    <xf numFmtId="0" fontId="0" fillId="0" borderId="0">
      <alignment vertical="center"/>
    </xf>
    <xf numFmtId="9" fontId="6" fillId="0" borderId="0" applyFont="0" applyFill="0" applyBorder="0" applyAlignment="0" applyProtection="0">
      <alignment vertical="center"/>
    </xf>
    <xf numFmtId="0" fontId="7" fillId="0" borderId="0"/>
  </cellStyleXfs>
  <cellXfs count="461">
    <xf numFmtId="0" fontId="0" fillId="0" borderId="0" xfId="0">
      <alignment vertical="center"/>
    </xf>
    <xf numFmtId="0" fontId="7" fillId="0" borderId="0" xfId="2" applyAlignment="1" applyProtection="1">
      <alignment vertical="center"/>
      <protection locked="0"/>
    </xf>
    <xf numFmtId="0" fontId="8" fillId="0" borderId="1" xfId="2" applyFont="1" applyBorder="1" applyAlignment="1" applyProtection="1">
      <alignment horizontal="center" vertical="center"/>
    </xf>
    <xf numFmtId="0" fontId="10" fillId="0" borderId="1" xfId="2" applyFont="1" applyBorder="1" applyAlignment="1" applyProtection="1">
      <alignment horizontal="center" vertical="center"/>
      <protection locked="0"/>
    </xf>
    <xf numFmtId="0" fontId="11" fillId="0" borderId="1" xfId="2" applyFont="1" applyBorder="1" applyAlignment="1" applyProtection="1">
      <alignment horizontal="center" vertical="center"/>
      <protection locked="0"/>
    </xf>
    <xf numFmtId="0" fontId="7" fillId="0" borderId="0" xfId="2" applyProtection="1">
      <protection locked="0"/>
    </xf>
    <xf numFmtId="0" fontId="14" fillId="0" borderId="0" xfId="2" applyFont="1" applyProtection="1">
      <protection locked="0"/>
    </xf>
    <xf numFmtId="0" fontId="10" fillId="0" borderId="0" xfId="0" applyFont="1">
      <alignment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1" fillId="0" borderId="6"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1" fillId="2" borderId="6"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1" fillId="2" borderId="25" xfId="0" applyFont="1" applyFill="1" applyBorder="1" applyAlignment="1" applyProtection="1">
      <alignment horizontal="center" vertical="center" wrapText="1"/>
    </xf>
    <xf numFmtId="0" fontId="0" fillId="0" borderId="0" xfId="0" applyAlignment="1" applyProtection="1">
      <alignment vertical="center" wrapText="1"/>
      <protection locked="0"/>
    </xf>
    <xf numFmtId="0" fontId="11" fillId="0" borderId="1" xfId="0" applyFont="1" applyBorder="1" applyAlignment="1" applyProtection="1">
      <alignment vertical="center" wrapText="1"/>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xf>
    <xf numFmtId="9" fontId="11" fillId="2" borderId="2" xfId="1" applyFont="1" applyFill="1" applyBorder="1" applyAlignment="1" applyProtection="1">
      <alignment horizontal="center" vertical="center"/>
    </xf>
    <xf numFmtId="0" fontId="10" fillId="2" borderId="1" xfId="0" applyFont="1" applyFill="1" applyBorder="1" applyAlignment="1" applyProtection="1">
      <alignment horizontal="center" vertical="center"/>
    </xf>
    <xf numFmtId="0" fontId="11" fillId="2" borderId="23" xfId="0" applyFont="1" applyFill="1" applyBorder="1" applyAlignment="1" applyProtection="1">
      <alignment vertical="center" wrapText="1"/>
    </xf>
    <xf numFmtId="176" fontId="11" fillId="2" borderId="23" xfId="0" applyNumberFormat="1"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10" fillId="0" borderId="1" xfId="0" applyFont="1" applyBorder="1" applyAlignment="1" applyProtection="1">
      <alignment horizontal="center" vertical="center"/>
    </xf>
    <xf numFmtId="0" fontId="11" fillId="0" borderId="1" xfId="0" applyFont="1" applyBorder="1" applyAlignment="1" applyProtection="1">
      <alignment horizontal="center" vertical="center"/>
    </xf>
    <xf numFmtId="9" fontId="11" fillId="2" borderId="1" xfId="1" applyFont="1" applyFill="1" applyBorder="1" applyAlignment="1" applyProtection="1">
      <alignment horizontal="center" vertical="center"/>
    </xf>
    <xf numFmtId="0" fontId="11" fillId="2" borderId="28" xfId="0" applyFont="1" applyFill="1" applyBorder="1" applyAlignment="1" applyProtection="1">
      <alignment vertical="center" wrapText="1"/>
    </xf>
    <xf numFmtId="176" fontId="11" fillId="2" borderId="28" xfId="0" applyNumberFormat="1" applyFont="1" applyFill="1" applyBorder="1" applyAlignment="1" applyProtection="1">
      <alignment horizontal="center" vertical="center" wrapText="1"/>
      <protection locked="0"/>
    </xf>
    <xf numFmtId="0" fontId="11" fillId="0" borderId="29" xfId="0" applyFont="1" applyFill="1" applyBorder="1" applyAlignment="1" applyProtection="1">
      <alignment vertical="center" wrapText="1"/>
    </xf>
    <xf numFmtId="0" fontId="11" fillId="0" borderId="3" xfId="0" applyFont="1" applyBorder="1" applyAlignment="1" applyProtection="1">
      <alignment horizontal="center" vertical="center"/>
    </xf>
    <xf numFmtId="0" fontId="11" fillId="0" borderId="3" xfId="0" applyFont="1" applyBorder="1" applyAlignment="1" applyProtection="1">
      <alignment vertical="center"/>
    </xf>
    <xf numFmtId="0" fontId="11" fillId="0" borderId="3" xfId="0" applyFont="1" applyFill="1" applyBorder="1" applyAlignment="1" applyProtection="1">
      <alignment vertical="center"/>
    </xf>
    <xf numFmtId="0" fontId="11" fillId="2" borderId="4" xfId="0" applyFont="1" applyFill="1" applyBorder="1" applyAlignment="1" applyProtection="1">
      <alignment vertical="center" wrapText="1"/>
    </xf>
    <xf numFmtId="176" fontId="11" fillId="2" borderId="4" xfId="0" applyNumberFormat="1" applyFont="1" applyFill="1" applyBorder="1" applyAlignment="1" applyProtection="1">
      <alignment horizontal="center" vertical="center" wrapText="1"/>
      <protection locked="0"/>
    </xf>
    <xf numFmtId="0" fontId="11" fillId="0" borderId="12" xfId="0" applyFont="1" applyBorder="1" applyAlignment="1" applyProtection="1">
      <alignment horizontal="center" vertical="center"/>
    </xf>
    <xf numFmtId="0" fontId="11" fillId="0" borderId="12" xfId="0" applyFont="1" applyBorder="1" applyAlignment="1" applyProtection="1">
      <alignment vertical="center"/>
    </xf>
    <xf numFmtId="0" fontId="11" fillId="0" borderId="12" xfId="0" applyFont="1" applyFill="1" applyBorder="1" applyAlignment="1" applyProtection="1">
      <alignment vertical="center"/>
    </xf>
    <xf numFmtId="0" fontId="11" fillId="2" borderId="30" xfId="0" applyFont="1" applyFill="1" applyBorder="1" applyAlignment="1" applyProtection="1">
      <alignment vertical="center" wrapText="1"/>
    </xf>
    <xf numFmtId="176" fontId="11" fillId="2" borderId="30" xfId="0" applyNumberFormat="1" applyFont="1" applyFill="1" applyBorder="1" applyAlignment="1" applyProtection="1">
      <alignment horizontal="center" vertical="center" wrapText="1"/>
      <protection locked="0"/>
    </xf>
    <xf numFmtId="0" fontId="11" fillId="0" borderId="6" xfId="0" applyFont="1" applyBorder="1" applyAlignment="1" applyProtection="1">
      <alignment vertical="center" wrapText="1"/>
    </xf>
    <xf numFmtId="0" fontId="10" fillId="0" borderId="6" xfId="0" applyFont="1" applyBorder="1" applyAlignment="1" applyProtection="1">
      <alignment horizontal="center" vertical="center"/>
    </xf>
    <xf numFmtId="0" fontId="11" fillId="0" borderId="6" xfId="0" applyFont="1" applyBorder="1" applyAlignment="1" applyProtection="1">
      <alignment horizontal="center" vertical="center"/>
    </xf>
    <xf numFmtId="9" fontId="11" fillId="0" borderId="6" xfId="1" applyFont="1" applyBorder="1" applyAlignment="1" applyProtection="1">
      <alignment horizontal="center" vertical="center"/>
    </xf>
    <xf numFmtId="0" fontId="10" fillId="0" borderId="32" xfId="0" applyFont="1" applyBorder="1" applyAlignment="1" applyProtection="1">
      <alignment vertical="center" wrapText="1"/>
    </xf>
    <xf numFmtId="0" fontId="10" fillId="0" borderId="29" xfId="0" applyFont="1" applyFill="1" applyBorder="1" applyAlignment="1" applyProtection="1">
      <alignment vertical="center" wrapText="1"/>
    </xf>
    <xf numFmtId="0" fontId="0" fillId="0" borderId="33" xfId="0" applyBorder="1" applyAlignment="1" applyProtection="1">
      <alignment vertical="center"/>
    </xf>
    <xf numFmtId="0" fontId="0" fillId="0" borderId="12" xfId="0" applyBorder="1" applyAlignment="1" applyProtection="1">
      <alignment horizontal="center" vertical="center"/>
    </xf>
    <xf numFmtId="0" fontId="11" fillId="0" borderId="33" xfId="0" applyFont="1" applyBorder="1" applyAlignment="1" applyProtection="1">
      <alignment vertical="center"/>
    </xf>
    <xf numFmtId="0" fontId="10" fillId="0" borderId="12" xfId="0" applyFont="1" applyBorder="1" applyAlignment="1" applyProtection="1">
      <alignment vertical="center"/>
    </xf>
    <xf numFmtId="0" fontId="11" fillId="0" borderId="18" xfId="0" applyFont="1" applyBorder="1" applyAlignment="1" applyProtection="1">
      <alignment vertical="center" wrapText="1"/>
    </xf>
    <xf numFmtId="0" fontId="11" fillId="0" borderId="4" xfId="0" applyFont="1" applyBorder="1" applyAlignment="1" applyProtection="1">
      <alignment horizontal="center" vertical="center"/>
    </xf>
    <xf numFmtId="9" fontId="11" fillId="0" borderId="4" xfId="0" applyNumberFormat="1" applyFont="1" applyFill="1" applyBorder="1" applyAlignment="1" applyProtection="1">
      <alignment horizontal="center" vertical="center"/>
    </xf>
    <xf numFmtId="0" fontId="11" fillId="0" borderId="4" xfId="0" applyFont="1" applyBorder="1" applyAlignment="1" applyProtection="1">
      <alignment vertical="center"/>
    </xf>
    <xf numFmtId="9" fontId="11" fillId="0" borderId="4" xfId="1" applyFont="1" applyBorder="1" applyAlignment="1" applyProtection="1">
      <alignment horizontal="center" vertical="center"/>
    </xf>
    <xf numFmtId="0" fontId="10" fillId="0" borderId="4" xfId="0" applyNumberFormat="1" applyFont="1" applyFill="1" applyBorder="1" applyAlignment="1" applyProtection="1">
      <alignment horizontal="center" vertical="center"/>
    </xf>
    <xf numFmtId="0" fontId="11" fillId="0" borderId="32" xfId="0" applyFont="1" applyBorder="1" applyAlignment="1" applyProtection="1">
      <alignment vertical="center"/>
    </xf>
    <xf numFmtId="176" fontId="11" fillId="0" borderId="32" xfId="0" applyNumberFormat="1" applyFont="1" applyBorder="1" applyAlignment="1" applyProtection="1">
      <alignment horizontal="center" vertical="center"/>
      <protection locked="0"/>
    </xf>
    <xf numFmtId="9" fontId="11" fillId="0" borderId="1" xfId="0" applyNumberFormat="1" applyFont="1" applyFill="1" applyBorder="1" applyAlignment="1" applyProtection="1">
      <alignment horizontal="center" vertical="center"/>
    </xf>
    <xf numFmtId="0" fontId="11" fillId="0" borderId="1" xfId="0" applyFont="1" applyBorder="1" applyAlignment="1" applyProtection="1">
      <alignment vertical="center"/>
    </xf>
    <xf numFmtId="9" fontId="11" fillId="0" borderId="1" xfId="1" applyFont="1" applyBorder="1" applyAlignment="1" applyProtection="1">
      <alignment horizontal="center" vertical="center"/>
    </xf>
    <xf numFmtId="0" fontId="10" fillId="0" borderId="1" xfId="0" applyNumberFormat="1" applyFont="1" applyFill="1" applyBorder="1" applyAlignment="1" applyProtection="1">
      <alignment horizontal="center" vertical="center"/>
    </xf>
    <xf numFmtId="176" fontId="11" fillId="0" borderId="4" xfId="0" applyNumberFormat="1" applyFont="1" applyBorder="1" applyAlignment="1" applyProtection="1">
      <alignment horizontal="center" vertical="center"/>
      <protection locked="0"/>
    </xf>
    <xf numFmtId="0" fontId="11" fillId="0" borderId="29" xfId="0" applyFont="1" applyBorder="1" applyAlignment="1" applyProtection="1">
      <alignment vertical="center"/>
    </xf>
    <xf numFmtId="0" fontId="11" fillId="0" borderId="21" xfId="0" applyFont="1" applyBorder="1" applyAlignment="1" applyProtection="1">
      <alignment vertical="center"/>
    </xf>
    <xf numFmtId="9" fontId="11" fillId="0" borderId="3" xfId="0" applyNumberFormat="1" applyFont="1" applyBorder="1" applyAlignment="1" applyProtection="1">
      <alignment horizontal="center" vertical="center"/>
    </xf>
    <xf numFmtId="0" fontId="10" fillId="0" borderId="23" xfId="0" applyFont="1" applyBorder="1" applyAlignment="1" applyProtection="1">
      <alignment vertical="center"/>
    </xf>
    <xf numFmtId="176" fontId="11" fillId="0" borderId="23" xfId="0" applyNumberFormat="1" applyFont="1" applyBorder="1" applyAlignment="1" applyProtection="1">
      <alignment horizontal="center" vertical="center"/>
      <protection locked="0"/>
    </xf>
    <xf numFmtId="0" fontId="11" fillId="0" borderId="13" xfId="0" applyFont="1" applyBorder="1" applyAlignment="1" applyProtection="1">
      <alignment horizontal="center" vertical="center"/>
    </xf>
    <xf numFmtId="176" fontId="11" fillId="0" borderId="12" xfId="0" applyNumberFormat="1" applyFont="1" applyBorder="1" applyAlignment="1" applyProtection="1">
      <alignment horizontal="center" vertical="center"/>
      <protection locked="0"/>
    </xf>
    <xf numFmtId="0" fontId="11" fillId="0" borderId="31" xfId="0" applyFont="1" applyBorder="1" applyAlignment="1" applyProtection="1">
      <alignment vertical="center"/>
    </xf>
    <xf numFmtId="0" fontId="11" fillId="0" borderId="7" xfId="0" applyFont="1" applyBorder="1" applyAlignment="1" applyProtection="1">
      <alignment vertical="center"/>
    </xf>
    <xf numFmtId="9" fontId="11" fillId="0" borderId="34" xfId="0" applyNumberFormat="1" applyFont="1" applyBorder="1" applyAlignment="1" applyProtection="1">
      <alignment horizontal="center" vertical="center"/>
    </xf>
    <xf numFmtId="0" fontId="11" fillId="0" borderId="6" xfId="0" applyFont="1" applyBorder="1" applyAlignment="1" applyProtection="1">
      <alignment vertical="center"/>
    </xf>
    <xf numFmtId="0" fontId="11" fillId="0" borderId="13" xfId="0" applyFont="1" applyBorder="1" applyAlignment="1" applyProtection="1">
      <alignment vertical="center"/>
    </xf>
    <xf numFmtId="0" fontId="11" fillId="0" borderId="13" xfId="0" applyFont="1" applyBorder="1" applyAlignment="1" applyProtection="1">
      <alignment vertical="center" wrapText="1"/>
    </xf>
    <xf numFmtId="0" fontId="11" fillId="0" borderId="31" xfId="0" applyFont="1" applyFill="1" applyBorder="1" applyAlignment="1" applyProtection="1">
      <alignment vertical="center"/>
    </xf>
    <xf numFmtId="9" fontId="11" fillId="0" borderId="4" xfId="0" applyNumberFormat="1" applyFont="1" applyBorder="1" applyAlignment="1" applyProtection="1">
      <alignment horizontal="center" vertical="center"/>
    </xf>
    <xf numFmtId="0" fontId="10" fillId="0" borderId="4" xfId="0" applyFont="1" applyBorder="1" applyAlignment="1" applyProtection="1">
      <alignment horizontal="center" vertical="center"/>
    </xf>
    <xf numFmtId="0" fontId="11" fillId="0" borderId="33" xfId="0" applyFont="1" applyBorder="1" applyAlignment="1" applyProtection="1">
      <alignment vertical="center" wrapText="1"/>
    </xf>
    <xf numFmtId="0" fontId="10" fillId="0" borderId="12" xfId="0" applyFont="1" applyBorder="1" applyAlignment="1" applyProtection="1">
      <alignment horizontal="center" vertical="center"/>
    </xf>
    <xf numFmtId="0" fontId="10" fillId="0" borderId="33" xfId="0" applyFont="1" applyBorder="1" applyAlignment="1" applyProtection="1">
      <alignment horizontal="left" vertical="center"/>
    </xf>
    <xf numFmtId="0" fontId="11" fillId="0" borderId="22" xfId="0" applyFont="1" applyBorder="1" applyAlignment="1" applyProtection="1">
      <alignment vertical="center" wrapText="1"/>
    </xf>
    <xf numFmtId="9" fontId="11" fillId="0" borderId="18" xfId="0" applyNumberFormat="1" applyFont="1" applyBorder="1" applyAlignment="1" applyProtection="1">
      <alignment horizontal="center" vertical="center"/>
    </xf>
    <xf numFmtId="0" fontId="10" fillId="0" borderId="3" xfId="0" applyFont="1" applyFill="1" applyBorder="1" applyAlignment="1" applyProtection="1">
      <alignment horizontal="left" vertical="center"/>
    </xf>
    <xf numFmtId="0" fontId="10" fillId="0" borderId="21" xfId="0" applyFont="1" applyBorder="1" applyAlignment="1" applyProtection="1">
      <alignment horizontal="center" vertical="center"/>
    </xf>
    <xf numFmtId="0" fontId="11" fillId="0" borderId="35" xfId="0" applyFont="1" applyBorder="1" applyAlignment="1" applyProtection="1">
      <alignment vertical="center"/>
    </xf>
    <xf numFmtId="0" fontId="11" fillId="0" borderId="0" xfId="0" applyFont="1" applyAlignment="1" applyProtection="1">
      <alignment vertical="center"/>
      <protection locked="0"/>
    </xf>
    <xf numFmtId="0" fontId="10" fillId="0" borderId="8" xfId="0" applyFont="1" applyBorder="1" applyAlignment="1" applyProtection="1">
      <alignment vertical="center" wrapText="1"/>
    </xf>
    <xf numFmtId="0" fontId="10" fillId="0" borderId="1" xfId="0" applyFont="1" applyFill="1" applyBorder="1" applyAlignment="1" applyProtection="1">
      <alignment horizontal="left" vertical="center"/>
    </xf>
    <xf numFmtId="0" fontId="10" fillId="0" borderId="1" xfId="0" applyFont="1" applyFill="1" applyBorder="1" applyAlignment="1" applyProtection="1">
      <alignment horizontal="center" vertical="center"/>
    </xf>
    <xf numFmtId="0" fontId="11" fillId="0" borderId="28" xfId="0" applyFont="1" applyBorder="1" applyAlignment="1" applyProtection="1">
      <alignment vertical="center"/>
    </xf>
    <xf numFmtId="176" fontId="11" fillId="0" borderId="28" xfId="0" applyNumberFormat="1" applyFont="1" applyBorder="1" applyAlignment="1" applyProtection="1">
      <alignment horizontal="center" vertical="center"/>
      <protection locked="0"/>
    </xf>
    <xf numFmtId="0" fontId="10" fillId="0" borderId="9" xfId="0" applyFont="1" applyFill="1" applyBorder="1" applyAlignment="1" applyProtection="1">
      <alignment vertical="center"/>
    </xf>
    <xf numFmtId="0" fontId="11" fillId="0" borderId="16" xfId="0" applyFont="1" applyBorder="1" applyAlignment="1" applyProtection="1">
      <alignment horizontal="center" vertical="center"/>
    </xf>
    <xf numFmtId="0" fontId="11" fillId="0" borderId="18" xfId="0" applyFont="1" applyBorder="1" applyAlignment="1" applyProtection="1">
      <alignment horizontal="left" vertical="center"/>
    </xf>
    <xf numFmtId="0" fontId="11" fillId="0" borderId="18" xfId="0" applyFont="1" applyBorder="1" applyAlignment="1" applyProtection="1">
      <alignment vertical="center"/>
    </xf>
    <xf numFmtId="0" fontId="10" fillId="0" borderId="4" xfId="0" applyFont="1" applyBorder="1" applyAlignment="1" applyProtection="1">
      <alignment vertical="center"/>
    </xf>
    <xf numFmtId="0" fontId="11" fillId="0" borderId="8" xfId="0" applyFont="1" applyFill="1" applyBorder="1" applyAlignment="1" applyProtection="1">
      <alignment vertical="center"/>
    </xf>
    <xf numFmtId="0" fontId="11" fillId="0" borderId="1" xfId="0" applyFont="1" applyBorder="1" applyAlignment="1" applyProtection="1">
      <alignment horizontal="left" vertical="center"/>
    </xf>
    <xf numFmtId="0" fontId="11" fillId="0" borderId="0" xfId="0" applyFont="1" applyBorder="1" applyAlignment="1" applyProtection="1">
      <alignment horizontal="center" vertical="center"/>
    </xf>
    <xf numFmtId="0" fontId="10" fillId="0" borderId="28" xfId="0" applyFont="1" applyBorder="1" applyAlignment="1" applyProtection="1">
      <alignment vertical="center"/>
    </xf>
    <xf numFmtId="0" fontId="10" fillId="0" borderId="1" xfId="0" applyFont="1" applyBorder="1" applyAlignment="1" applyProtection="1">
      <alignment vertical="center"/>
    </xf>
    <xf numFmtId="0" fontId="11" fillId="0" borderId="14" xfId="0" applyFont="1" applyBorder="1" applyAlignment="1" applyProtection="1">
      <alignment horizontal="center" vertical="center"/>
    </xf>
    <xf numFmtId="0" fontId="11" fillId="0" borderId="37" xfId="0" applyFont="1" applyFill="1" applyBorder="1" applyAlignment="1" applyProtection="1">
      <alignment vertical="center" wrapText="1"/>
    </xf>
    <xf numFmtId="0" fontId="11" fillId="0" borderId="37" xfId="0" applyFont="1" applyFill="1" applyBorder="1" applyAlignment="1" applyProtection="1">
      <alignment horizontal="center" vertical="center"/>
    </xf>
    <xf numFmtId="9" fontId="11" fillId="0" borderId="37" xfId="0" applyNumberFormat="1" applyFont="1" applyFill="1" applyBorder="1" applyAlignment="1" applyProtection="1">
      <alignment horizontal="center" vertical="center"/>
    </xf>
    <xf numFmtId="0" fontId="10" fillId="0" borderId="37" xfId="0" applyFont="1" applyFill="1" applyBorder="1" applyAlignment="1" applyProtection="1">
      <alignment horizontal="center" vertical="center"/>
    </xf>
    <xf numFmtId="0" fontId="11" fillId="0" borderId="32" xfId="0" applyFont="1" applyFill="1" applyBorder="1" applyAlignment="1" applyProtection="1">
      <alignment vertical="center" wrapText="1"/>
    </xf>
    <xf numFmtId="0" fontId="11" fillId="0" borderId="38" xfId="0" applyFont="1" applyFill="1" applyBorder="1" applyAlignment="1" applyProtection="1">
      <alignment vertical="center"/>
    </xf>
    <xf numFmtId="0" fontId="11" fillId="0" borderId="0" xfId="0" applyFont="1" applyFill="1" applyAlignment="1" applyProtection="1">
      <alignment vertical="center"/>
      <protection locked="0"/>
    </xf>
    <xf numFmtId="0" fontId="11" fillId="0" borderId="1" xfId="0" applyFont="1" applyFill="1" applyBorder="1" applyAlignment="1" applyProtection="1">
      <alignment vertical="center" wrapText="1"/>
    </xf>
    <xf numFmtId="0" fontId="11" fillId="0" borderId="1" xfId="0" applyFont="1" applyFill="1" applyBorder="1" applyAlignment="1" applyProtection="1">
      <alignment horizontal="left" vertical="center"/>
    </xf>
    <xf numFmtId="0" fontId="11" fillId="0" borderId="1" xfId="0" applyFont="1" applyFill="1" applyBorder="1" applyAlignment="1" applyProtection="1">
      <alignment vertical="center"/>
    </xf>
    <xf numFmtId="9" fontId="11" fillId="0" borderId="1" xfId="1" applyFont="1" applyFill="1" applyBorder="1" applyAlignment="1" applyProtection="1">
      <alignment horizontal="center" vertical="center"/>
    </xf>
    <xf numFmtId="0" fontId="11" fillId="0" borderId="4" xfId="0" applyFont="1" applyFill="1" applyBorder="1" applyAlignment="1" applyProtection="1">
      <alignment vertical="center"/>
    </xf>
    <xf numFmtId="0" fontId="11" fillId="0" borderId="29" xfId="0" applyFont="1" applyFill="1" applyBorder="1" applyAlignment="1" applyProtection="1">
      <alignment vertical="center"/>
    </xf>
    <xf numFmtId="0" fontId="11" fillId="0" borderId="3" xfId="0" applyFont="1" applyFill="1" applyBorder="1" applyAlignment="1" applyProtection="1">
      <alignment vertical="center" wrapText="1"/>
    </xf>
    <xf numFmtId="0" fontId="11" fillId="0" borderId="3" xfId="0" applyFont="1" applyFill="1" applyBorder="1" applyAlignment="1" applyProtection="1">
      <alignment horizontal="center" vertical="center"/>
    </xf>
    <xf numFmtId="9" fontId="11" fillId="0" borderId="3" xfId="0" applyNumberFormat="1" applyFont="1" applyFill="1" applyBorder="1" applyAlignment="1" applyProtection="1">
      <alignment horizontal="center" vertical="center"/>
    </xf>
    <xf numFmtId="0" fontId="11" fillId="0" borderId="23" xfId="0" applyFont="1" applyFill="1" applyBorder="1" applyAlignment="1" applyProtection="1">
      <alignment vertical="center" wrapText="1"/>
    </xf>
    <xf numFmtId="9" fontId="11" fillId="0" borderId="3" xfId="1" applyFont="1" applyFill="1" applyBorder="1" applyAlignment="1" applyProtection="1">
      <alignment horizontal="center" vertical="center"/>
      <protection locked="0"/>
    </xf>
    <xf numFmtId="0" fontId="11" fillId="0" borderId="37" xfId="0" applyFont="1" applyBorder="1" applyAlignment="1" applyProtection="1">
      <alignment horizontal="center" vertical="center"/>
    </xf>
    <xf numFmtId="0" fontId="10" fillId="0" borderId="37" xfId="0" applyFont="1" applyBorder="1" applyAlignment="1" applyProtection="1">
      <alignment horizontal="center" vertical="center"/>
    </xf>
    <xf numFmtId="0" fontId="10" fillId="0" borderId="32" xfId="0" applyFont="1" applyBorder="1" applyAlignment="1" applyProtection="1">
      <alignment vertical="center"/>
    </xf>
    <xf numFmtId="0" fontId="10" fillId="0" borderId="38" xfId="0" applyFont="1" applyBorder="1" applyAlignment="1" applyProtection="1">
      <alignment vertical="center" wrapText="1"/>
    </xf>
    <xf numFmtId="0" fontId="10" fillId="0" borderId="1" xfId="0" applyFont="1" applyBorder="1" applyAlignment="1" applyProtection="1">
      <alignment horizontal="center" vertical="center" wrapText="1"/>
    </xf>
    <xf numFmtId="0" fontId="10" fillId="0" borderId="4" xfId="0" applyFont="1" applyBorder="1" applyAlignment="1" applyProtection="1">
      <alignment horizontal="left" vertical="center"/>
    </xf>
    <xf numFmtId="0" fontId="10" fillId="0" borderId="2" xfId="0" applyFont="1" applyFill="1" applyBorder="1" applyAlignment="1" applyProtection="1">
      <alignment vertical="center" wrapText="1"/>
    </xf>
    <xf numFmtId="0" fontId="10" fillId="0" borderId="6" xfId="0" applyFont="1" applyBorder="1" applyAlignment="1" applyProtection="1">
      <alignment horizontal="left" vertical="center"/>
    </xf>
    <xf numFmtId="0" fontId="10" fillId="0" borderId="3" xfId="0" applyFont="1" applyBorder="1" applyAlignment="1" applyProtection="1">
      <alignment horizontal="left" vertical="center"/>
    </xf>
    <xf numFmtId="0" fontId="10" fillId="0" borderId="1" xfId="0" applyFont="1" applyBorder="1" applyAlignment="1" applyProtection="1">
      <alignment horizontal="left" vertical="center"/>
    </xf>
    <xf numFmtId="0" fontId="11" fillId="0" borderId="28" xfId="0" applyFont="1" applyBorder="1" applyAlignment="1" applyProtection="1">
      <alignment vertical="center" wrapText="1"/>
    </xf>
    <xf numFmtId="9" fontId="11" fillId="0" borderId="1" xfId="0" applyNumberFormat="1" applyFont="1" applyBorder="1" applyAlignment="1" applyProtection="1">
      <alignment horizontal="center" vertical="center"/>
    </xf>
    <xf numFmtId="0" fontId="11" fillId="0" borderId="2" xfId="0" applyFont="1" applyBorder="1" applyAlignment="1" applyProtection="1">
      <alignment vertical="center"/>
    </xf>
    <xf numFmtId="0" fontId="11" fillId="0" borderId="23" xfId="0" applyFont="1" applyBorder="1" applyAlignment="1" applyProtection="1">
      <alignment vertical="center"/>
    </xf>
    <xf numFmtId="0" fontId="0" fillId="0" borderId="3" xfId="0" applyBorder="1" applyAlignment="1" applyProtection="1">
      <alignment vertical="center"/>
    </xf>
    <xf numFmtId="176" fontId="11" fillId="0" borderId="3" xfId="0" applyNumberFormat="1" applyFont="1" applyBorder="1" applyAlignment="1" applyProtection="1">
      <alignment horizontal="left" vertical="center"/>
      <protection locked="0"/>
    </xf>
    <xf numFmtId="9" fontId="11" fillId="0" borderId="6" xfId="0" applyNumberFormat="1" applyFont="1" applyBorder="1" applyAlignment="1" applyProtection="1">
      <alignment horizontal="center" vertical="center"/>
    </xf>
    <xf numFmtId="0" fontId="11" fillId="0" borderId="32" xfId="0" applyFont="1" applyBorder="1" applyAlignment="1" applyProtection="1">
      <alignment horizontal="center" vertical="center"/>
      <protection locked="0"/>
    </xf>
    <xf numFmtId="0" fontId="11" fillId="0" borderId="38" xfId="0" applyFont="1" applyBorder="1" applyAlignment="1" applyProtection="1">
      <alignment vertical="center" wrapText="1"/>
    </xf>
    <xf numFmtId="0" fontId="11" fillId="0" borderId="37" xfId="0" applyFont="1" applyBorder="1" applyAlignment="1" applyProtection="1">
      <alignment vertical="center" wrapText="1"/>
    </xf>
    <xf numFmtId="0" fontId="11" fillId="0" borderId="6" xfId="0" applyFont="1" applyFill="1" applyBorder="1" applyAlignment="1" applyProtection="1">
      <alignment vertical="center" wrapText="1"/>
    </xf>
    <xf numFmtId="0" fontId="10" fillId="0" borderId="6" xfId="0" applyFont="1" applyFill="1" applyBorder="1" applyAlignment="1" applyProtection="1">
      <alignment horizontal="center" vertical="center"/>
    </xf>
    <xf numFmtId="0" fontId="10" fillId="0" borderId="6" xfId="0" applyFont="1" applyFill="1" applyBorder="1" applyAlignment="1" applyProtection="1">
      <alignment horizontal="left" vertical="center"/>
    </xf>
    <xf numFmtId="0" fontId="10" fillId="0" borderId="6" xfId="0" applyFont="1" applyBorder="1" applyAlignment="1" applyProtection="1">
      <alignment vertical="center"/>
    </xf>
    <xf numFmtId="0" fontId="10" fillId="0" borderId="35" xfId="0" applyFont="1" applyBorder="1" applyAlignment="1" applyProtection="1">
      <alignment vertical="center"/>
    </xf>
    <xf numFmtId="0" fontId="11" fillId="0" borderId="40" xfId="0" applyFont="1" applyFill="1" applyBorder="1" applyAlignment="1" applyProtection="1">
      <alignment horizontal="center" vertical="center"/>
    </xf>
    <xf numFmtId="0" fontId="11" fillId="0" borderId="41" xfId="0" applyFont="1" applyBorder="1" applyAlignment="1" applyProtection="1">
      <alignment horizontal="left" vertical="center"/>
    </xf>
    <xf numFmtId="0" fontId="11" fillId="0" borderId="41" xfId="0" applyFont="1" applyBorder="1" applyAlignment="1" applyProtection="1">
      <alignment horizontal="center" vertical="center" wrapText="1"/>
    </xf>
    <xf numFmtId="0" fontId="10" fillId="0" borderId="41" xfId="0" applyFont="1" applyBorder="1" applyAlignment="1" applyProtection="1">
      <alignment horizontal="center" vertical="center"/>
    </xf>
    <xf numFmtId="0" fontId="11" fillId="0" borderId="41" xfId="0" applyFont="1" applyFill="1" applyBorder="1" applyAlignment="1" applyProtection="1">
      <alignment horizontal="left" vertical="center"/>
    </xf>
    <xf numFmtId="0" fontId="11" fillId="0" borderId="41" xfId="0" applyFont="1" applyBorder="1" applyAlignment="1" applyProtection="1">
      <alignment vertical="center" wrapText="1"/>
    </xf>
    <xf numFmtId="0" fontId="11" fillId="0" borderId="42" xfId="0" applyFont="1" applyBorder="1" applyAlignment="1" applyProtection="1">
      <alignment vertical="center" wrapText="1"/>
    </xf>
    <xf numFmtId="0" fontId="11" fillId="0" borderId="38" xfId="0" applyFont="1" applyBorder="1" applyAlignment="1" applyProtection="1">
      <alignment vertical="center"/>
    </xf>
    <xf numFmtId="0" fontId="10" fillId="0" borderId="3" xfId="0" applyFont="1" applyBorder="1" applyAlignment="1" applyProtection="1">
      <alignment vertical="center"/>
    </xf>
    <xf numFmtId="176" fontId="11" fillId="0" borderId="3" xfId="0" applyNumberFormat="1" applyFont="1" applyBorder="1" applyAlignment="1" applyProtection="1">
      <alignment horizontal="center" vertical="center"/>
      <protection locked="0"/>
    </xf>
    <xf numFmtId="9" fontId="11" fillId="0" borderId="37" xfId="0" applyNumberFormat="1" applyFont="1" applyBorder="1" applyAlignment="1" applyProtection="1">
      <alignment horizontal="center" vertical="center"/>
    </xf>
    <xf numFmtId="9" fontId="11" fillId="0" borderId="37" xfId="1" applyFont="1" applyBorder="1" applyAlignment="1" applyProtection="1">
      <alignment horizontal="center" vertical="center"/>
    </xf>
    <xf numFmtId="0" fontId="11" fillId="0" borderId="32"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23" xfId="0" applyFont="1" applyBorder="1" applyAlignment="1" applyProtection="1">
      <alignment vertical="center" wrapText="1"/>
    </xf>
    <xf numFmtId="9" fontId="11" fillId="0" borderId="6" xfId="1" applyFont="1" applyBorder="1" applyAlignment="1" applyProtection="1">
      <alignment vertical="center"/>
    </xf>
    <xf numFmtId="0" fontId="10" fillId="0" borderId="37" xfId="0" applyFont="1" applyFill="1" applyBorder="1" applyAlignment="1" applyProtection="1">
      <alignment horizontal="left" vertical="center"/>
    </xf>
    <xf numFmtId="0" fontId="11" fillId="0" borderId="3" xfId="0" applyFont="1" applyBorder="1" applyAlignment="1" applyProtection="1">
      <alignment horizontal="left" vertical="center"/>
    </xf>
    <xf numFmtId="0" fontId="10" fillId="0" borderId="37" xfId="0" applyFont="1" applyBorder="1" applyAlignment="1" applyProtection="1">
      <alignment vertical="center"/>
    </xf>
    <xf numFmtId="176" fontId="11" fillId="0" borderId="0" xfId="0" applyNumberFormat="1" applyFont="1" applyBorder="1" applyAlignment="1" applyProtection="1">
      <alignment horizontal="left" vertical="center"/>
      <protection locked="0"/>
    </xf>
    <xf numFmtId="0" fontId="11" fillId="0" borderId="0" xfId="0" applyFont="1" applyFill="1" applyAlignment="1" applyProtection="1">
      <alignment horizontal="center" vertical="center"/>
      <protection locked="0"/>
    </xf>
    <xf numFmtId="0" fontId="0" fillId="0" borderId="0" xfId="0" applyAlignment="1" applyProtection="1">
      <alignment horizontal="center" vertical="center"/>
      <protection locked="0"/>
    </xf>
    <xf numFmtId="0" fontId="10" fillId="0" borderId="5" xfId="0" applyFont="1" applyFill="1" applyBorder="1" applyAlignment="1" applyProtection="1">
      <alignment horizontal="center" vertical="center" wrapText="1"/>
    </xf>
    <xf numFmtId="0" fontId="10" fillId="0" borderId="1" xfId="0" applyFont="1" applyFill="1" applyBorder="1" applyAlignment="1" applyProtection="1">
      <alignment vertical="center" wrapText="1"/>
    </xf>
    <xf numFmtId="0" fontId="10" fillId="0" borderId="41" xfId="0" applyFont="1" applyBorder="1" applyAlignment="1" applyProtection="1">
      <alignment vertical="center" wrapText="1"/>
    </xf>
    <xf numFmtId="9" fontId="11" fillId="0" borderId="34" xfId="0" applyNumberFormat="1" applyFont="1" applyBorder="1" applyAlignment="1" applyProtection="1">
      <alignment horizontal="center" vertical="center" wrapText="1"/>
    </xf>
    <xf numFmtId="0" fontId="11" fillId="0" borderId="6" xfId="0" applyFont="1" applyFill="1" applyBorder="1" applyAlignment="1" applyProtection="1">
      <alignment horizontal="left" vertical="center"/>
    </xf>
    <xf numFmtId="0" fontId="10" fillId="0" borderId="37" xfId="0" applyFont="1" applyBorder="1" applyAlignment="1" applyProtection="1">
      <alignment horizontal="left" vertical="center"/>
    </xf>
    <xf numFmtId="9" fontId="11" fillId="0" borderId="6" xfId="1" applyFont="1" applyBorder="1" applyAlignment="1" applyProtection="1">
      <alignment horizontal="left" vertical="center"/>
    </xf>
    <xf numFmtId="9" fontId="11" fillId="0" borderId="1" xfId="1" applyFont="1" applyBorder="1" applyAlignment="1" applyProtection="1">
      <alignment horizontal="left" vertical="center"/>
    </xf>
    <xf numFmtId="0" fontId="10" fillId="0" borderId="24" xfId="0" applyFont="1" applyBorder="1" applyAlignment="1" applyProtection="1">
      <alignment vertical="center"/>
    </xf>
    <xf numFmtId="176" fontId="11" fillId="0" borderId="24" xfId="0" applyNumberFormat="1" applyFont="1" applyBorder="1" applyAlignment="1" applyProtection="1">
      <alignment horizontal="center" vertical="center"/>
      <protection locked="0"/>
    </xf>
    <xf numFmtId="0" fontId="10" fillId="0" borderId="24" xfId="0" applyFont="1" applyBorder="1" applyAlignment="1" applyProtection="1">
      <alignment vertical="center" wrapText="1"/>
    </xf>
    <xf numFmtId="176" fontId="11" fillId="0" borderId="23" xfId="0" applyNumberFormat="1" applyFont="1" applyFill="1" applyBorder="1" applyAlignment="1" applyProtection="1">
      <alignment horizontal="center" vertical="center"/>
      <protection locked="0"/>
    </xf>
    <xf numFmtId="176" fontId="11" fillId="0" borderId="4" xfId="0" applyNumberFormat="1" applyFont="1" applyFill="1" applyBorder="1" applyAlignment="1" applyProtection="1">
      <alignment horizontal="center" vertical="center"/>
      <protection locked="0"/>
    </xf>
    <xf numFmtId="0" fontId="10" fillId="0" borderId="12" xfId="0" applyFont="1" applyBorder="1" applyAlignment="1" applyProtection="1">
      <alignment horizontal="left" vertical="center"/>
    </xf>
    <xf numFmtId="9" fontId="11" fillId="0" borderId="4" xfId="0" applyNumberFormat="1" applyFont="1" applyBorder="1" applyAlignment="1" applyProtection="1">
      <alignment horizontal="left" vertical="center"/>
    </xf>
    <xf numFmtId="0" fontId="11" fillId="0" borderId="4" xfId="0" applyFont="1" applyBorder="1" applyAlignment="1" applyProtection="1">
      <alignment horizontal="left" vertical="center"/>
    </xf>
    <xf numFmtId="176" fontId="11" fillId="0" borderId="32" xfId="0" applyNumberFormat="1" applyFont="1" applyFill="1" applyBorder="1" applyAlignment="1" applyProtection="1">
      <alignment horizontal="center" vertical="center"/>
      <protection locked="0"/>
    </xf>
    <xf numFmtId="0" fontId="10" fillId="3" borderId="1" xfId="0" applyFont="1" applyFill="1" applyBorder="1" applyAlignment="1">
      <alignment horizontal="center" vertical="center" wrapText="1"/>
    </xf>
    <xf numFmtId="0" fontId="8" fillId="0" borderId="1" xfId="2" applyFont="1" applyBorder="1" applyAlignment="1" applyProtection="1">
      <alignment vertical="center"/>
    </xf>
    <xf numFmtId="0" fontId="7" fillId="0" borderId="16" xfId="2" applyBorder="1" applyAlignment="1" applyProtection="1">
      <alignment vertical="center"/>
      <protection locked="0"/>
    </xf>
    <xf numFmtId="0" fontId="7" fillId="0" borderId="16" xfId="2" applyBorder="1" applyAlignment="1" applyProtection="1">
      <alignment horizontal="center" vertical="center"/>
      <protection locked="0"/>
    </xf>
    <xf numFmtId="0" fontId="7" fillId="0" borderId="17" xfId="2" applyBorder="1" applyAlignment="1" applyProtection="1">
      <alignment vertical="center"/>
      <protection locked="0"/>
    </xf>
    <xf numFmtId="0" fontId="7" fillId="0" borderId="21" xfId="2" applyBorder="1" applyAlignment="1" applyProtection="1">
      <alignment vertical="center"/>
      <protection locked="0"/>
    </xf>
    <xf numFmtId="0" fontId="8" fillId="0" borderId="4" xfId="2" applyFont="1" applyBorder="1" applyAlignment="1" applyProtection="1">
      <alignment vertical="center"/>
    </xf>
    <xf numFmtId="0" fontId="7" fillId="0" borderId="18" xfId="2" applyBorder="1" applyAlignment="1" applyProtection="1">
      <alignment vertical="center"/>
      <protection locked="0"/>
    </xf>
    <xf numFmtId="0" fontId="11" fillId="0" borderId="0" xfId="0" applyFont="1" applyFill="1" applyAlignment="1" applyProtection="1">
      <protection locked="0"/>
    </xf>
    <xf numFmtId="0" fontId="11" fillId="0" borderId="2" xfId="0" applyFont="1" applyFill="1" applyBorder="1" applyAlignment="1" applyProtection="1">
      <alignment horizontal="center" vertical="center"/>
    </xf>
    <xf numFmtId="0" fontId="11" fillId="0" borderId="8" xfId="0" applyFont="1" applyFill="1" applyBorder="1" applyAlignment="1" applyProtection="1">
      <alignment horizontal="justify" vertical="center" wrapText="1"/>
    </xf>
    <xf numFmtId="0" fontId="11" fillId="0" borderId="8" xfId="0" applyFont="1" applyFill="1" applyBorder="1" applyAlignment="1" applyProtection="1">
      <alignmen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0" fillId="0" borderId="0" xfId="0" applyAlignment="1"/>
    <xf numFmtId="0" fontId="1" fillId="0" borderId="1" xfId="0" applyFont="1" applyBorder="1" applyAlignment="1" applyProtection="1">
      <alignment horizontal="center" vertical="center" wrapText="1"/>
    </xf>
    <xf numFmtId="0" fontId="31" fillId="0" borderId="1" xfId="0" applyFont="1" applyBorder="1" applyAlignment="1" applyProtection="1">
      <alignment horizontal="center" vertical="center"/>
    </xf>
    <xf numFmtId="0" fontId="1" fillId="0" borderId="0" xfId="0" applyFont="1" applyFill="1" applyBorder="1" applyAlignment="1">
      <alignment horizontal="center" vertical="center"/>
    </xf>
    <xf numFmtId="0" fontId="24" fillId="0" borderId="0" xfId="0" applyFont="1" applyFill="1" applyProtection="1">
      <alignment vertical="center"/>
      <protection locked="0"/>
    </xf>
    <xf numFmtId="0" fontId="25" fillId="0" borderId="0" xfId="0" applyFont="1" applyFill="1" applyProtection="1">
      <alignment vertical="center"/>
      <protection locked="0"/>
    </xf>
    <xf numFmtId="0" fontId="20" fillId="0" borderId="1" xfId="0" applyFont="1" applyFill="1" applyBorder="1" applyAlignment="1" applyProtection="1">
      <alignment horizontal="center" vertical="center" wrapText="1"/>
      <protection locked="0"/>
    </xf>
    <xf numFmtId="0" fontId="21" fillId="0" borderId="0" xfId="0" applyFont="1" applyFill="1" applyProtection="1">
      <alignment vertical="center"/>
      <protection locked="0"/>
    </xf>
    <xf numFmtId="0" fontId="20" fillId="0" borderId="0" xfId="0" applyFont="1" applyFill="1" applyProtection="1">
      <alignment vertical="center"/>
      <protection locked="0"/>
    </xf>
    <xf numFmtId="0" fontId="20" fillId="0" borderId="0" xfId="0" applyFont="1" applyFill="1" applyAlignment="1" applyProtection="1">
      <alignment horizontal="left" vertical="center" indent="1"/>
      <protection locked="0"/>
    </xf>
    <xf numFmtId="0" fontId="20" fillId="0" borderId="1" xfId="2" applyFont="1" applyFill="1" applyBorder="1" applyAlignment="1" applyProtection="1">
      <alignment horizontal="center" vertical="center"/>
    </xf>
    <xf numFmtId="0" fontId="21"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justify" vertical="center" wrapText="1"/>
    </xf>
    <xf numFmtId="0" fontId="21" fillId="0" borderId="1" xfId="0" applyFont="1" applyFill="1" applyBorder="1" applyAlignment="1" applyProtection="1">
      <alignment horizontal="center" vertical="center"/>
    </xf>
    <xf numFmtId="0" fontId="11" fillId="0" borderId="1"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xf>
    <xf numFmtId="0" fontId="11" fillId="0" borderId="4" xfId="2" applyFont="1" applyFill="1" applyBorder="1" applyAlignment="1" applyProtection="1">
      <alignment horizontal="left" vertical="center"/>
    </xf>
    <xf numFmtId="0" fontId="11" fillId="0" borderId="1" xfId="0" applyFont="1" applyBorder="1" applyAlignment="1" applyProtection="1">
      <alignment horizontal="center" vertical="center" wrapText="1"/>
    </xf>
    <xf numFmtId="0" fontId="16" fillId="0" borderId="0" xfId="0" applyFont="1" applyProtection="1">
      <alignment vertical="center"/>
      <protection locked="0"/>
    </xf>
    <xf numFmtId="0" fontId="0" fillId="0" borderId="0" xfId="0" applyProtection="1">
      <alignment vertical="center"/>
      <protection locked="0"/>
    </xf>
    <xf numFmtId="0" fontId="10" fillId="0" borderId="1"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0" fillId="0" borderId="0" xfId="0" applyFont="1" applyBorder="1" applyAlignment="1" applyProtection="1">
      <alignment vertical="center" wrapText="1"/>
      <protection locked="0"/>
    </xf>
    <xf numFmtId="0" fontId="11" fillId="0" borderId="0" xfId="0" applyFont="1" applyProtection="1">
      <alignment vertical="center"/>
      <protection locked="0"/>
    </xf>
    <xf numFmtId="0" fontId="20" fillId="0" borderId="8" xfId="0" applyFont="1" applyFill="1" applyBorder="1" applyAlignment="1" applyProtection="1">
      <alignment horizontal="center" vertical="center" wrapText="1"/>
      <protection locked="0"/>
    </xf>
    <xf numFmtId="0" fontId="10" fillId="0" borderId="1" xfId="0" applyFont="1" applyBorder="1" applyAlignment="1" applyProtection="1">
      <alignment horizontal="justify" vertical="center" wrapText="1"/>
      <protection locked="0"/>
    </xf>
    <xf numFmtId="3" fontId="11" fillId="0" borderId="1" xfId="0" applyNumberFormat="1" applyFont="1" applyBorder="1" applyAlignment="1" applyProtection="1">
      <alignment horizontal="center" vertical="center" wrapText="1"/>
      <protection locked="0"/>
    </xf>
    <xf numFmtId="0" fontId="11" fillId="0" borderId="16" xfId="0" applyFont="1" applyBorder="1" applyAlignment="1" applyProtection="1">
      <alignment vertical="center" wrapText="1"/>
      <protection locked="0"/>
    </xf>
    <xf numFmtId="0" fontId="11" fillId="0" borderId="1" xfId="0" applyFont="1" applyBorder="1" applyAlignment="1" applyProtection="1">
      <alignment horizontal="justify" vertical="center" wrapText="1"/>
      <protection locked="0"/>
    </xf>
    <xf numFmtId="0" fontId="0" fillId="0" borderId="0" xfId="0" applyAlignment="1" applyProtection="1">
      <alignment horizontal="left" vertical="center"/>
      <protection locked="0"/>
    </xf>
    <xf numFmtId="0" fontId="20" fillId="0" borderId="0" xfId="0" applyFont="1" applyProtection="1">
      <alignment vertical="center"/>
    </xf>
    <xf numFmtId="0" fontId="16" fillId="0" borderId="0" xfId="0" applyFont="1" applyProtection="1">
      <alignment vertical="center"/>
    </xf>
    <xf numFmtId="0" fontId="11" fillId="0" borderId="0" xfId="0" applyFont="1" applyProtection="1">
      <alignment vertical="center"/>
    </xf>
    <xf numFmtId="0" fontId="20" fillId="0" borderId="1" xfId="0" applyFont="1" applyFill="1" applyBorder="1" applyAlignment="1" applyProtection="1">
      <alignment horizontal="center" vertical="center" wrapText="1"/>
    </xf>
    <xf numFmtId="0" fontId="20" fillId="0" borderId="8" xfId="0" applyFont="1" applyFill="1" applyBorder="1" applyAlignment="1" applyProtection="1">
      <alignment horizontal="center" vertical="center" wrapText="1"/>
    </xf>
    <xf numFmtId="0" fontId="0" fillId="0" borderId="0" xfId="0" applyFill="1" applyProtection="1">
      <alignment vertical="center"/>
      <protection locked="0"/>
    </xf>
    <xf numFmtId="0" fontId="11"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vertical="center" wrapText="1"/>
      <protection locked="0"/>
    </xf>
    <xf numFmtId="0" fontId="16" fillId="0" borderId="0" xfId="0" applyFont="1" applyFill="1" applyProtection="1">
      <alignment vertical="center"/>
    </xf>
    <xf numFmtId="177" fontId="11" fillId="0" borderId="1" xfId="1" applyNumberFormat="1"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justify" vertical="center" wrapText="1"/>
    </xf>
    <xf numFmtId="0" fontId="21" fillId="0" borderId="1" xfId="0" applyFont="1" applyFill="1" applyBorder="1" applyAlignment="1" applyProtection="1">
      <alignment horizontal="center" vertical="center"/>
    </xf>
    <xf numFmtId="0" fontId="21" fillId="0" borderId="1" xfId="0" applyFont="1" applyFill="1" applyBorder="1" applyAlignment="1" applyProtection="1">
      <alignment vertical="center" wrapText="1"/>
    </xf>
    <xf numFmtId="0" fontId="20" fillId="0" borderId="46" xfId="0" applyFont="1" applyFill="1" applyBorder="1" applyAlignment="1" applyProtection="1">
      <alignment vertical="center" wrapText="1"/>
      <protection locked="0"/>
    </xf>
    <xf numFmtId="0" fontId="32" fillId="0" borderId="0" xfId="0" applyFont="1" applyFill="1" applyProtection="1">
      <alignment vertical="center"/>
    </xf>
    <xf numFmtId="0" fontId="20" fillId="0" borderId="47" xfId="0" applyFont="1" applyFill="1" applyBorder="1" applyAlignment="1" applyProtection="1">
      <alignment vertical="center" wrapText="1"/>
    </xf>
    <xf numFmtId="0" fontId="1" fillId="0" borderId="0" xfId="0" applyFont="1" applyFill="1" applyBorder="1" applyAlignment="1">
      <alignment horizontal="center" vertical="center" wrapText="1"/>
    </xf>
    <xf numFmtId="9" fontId="0" fillId="0" borderId="0" xfId="1" applyFont="1">
      <alignment vertical="center"/>
    </xf>
    <xf numFmtId="0" fontId="11" fillId="0" borderId="6" xfId="0" applyFont="1" applyBorder="1" applyAlignment="1" applyProtection="1">
      <alignment horizontal="left" vertical="center"/>
    </xf>
    <xf numFmtId="9" fontId="11" fillId="0" borderId="37" xfId="1" applyFont="1" applyBorder="1" applyAlignment="1" applyProtection="1">
      <alignment horizontal="left" vertical="center"/>
    </xf>
    <xf numFmtId="176" fontId="11" fillId="0" borderId="44" xfId="0" applyNumberFormat="1" applyFont="1" applyBorder="1" applyAlignment="1" applyProtection="1">
      <alignment horizontal="center" vertical="center"/>
      <protection locked="0"/>
    </xf>
    <xf numFmtId="0" fontId="11" fillId="0" borderId="30" xfId="0" applyFont="1" applyBorder="1" applyAlignment="1" applyProtection="1">
      <alignment horizontal="center" vertical="center"/>
    </xf>
    <xf numFmtId="177" fontId="11" fillId="0" borderId="6" xfId="1" applyNumberFormat="1" applyFont="1" applyBorder="1" applyAlignment="1" applyProtection="1">
      <alignment horizontal="center" vertical="center"/>
    </xf>
    <xf numFmtId="0" fontId="11" fillId="0" borderId="1" xfId="0" applyFont="1" applyBorder="1" applyAlignment="1" applyProtection="1">
      <alignment horizontal="left" vertical="center"/>
      <protection locked="0"/>
    </xf>
    <xf numFmtId="176" fontId="11" fillId="2" borderId="1" xfId="0" applyNumberFormat="1" applyFont="1" applyFill="1" applyBorder="1" applyAlignment="1" applyProtection="1">
      <alignment horizontal="center" vertical="center" wrapText="1"/>
    </xf>
    <xf numFmtId="176" fontId="11" fillId="2" borderId="22" xfId="0" applyNumberFormat="1" applyFont="1" applyFill="1" applyBorder="1" applyAlignment="1" applyProtection="1">
      <alignment horizontal="center" vertical="center" wrapText="1"/>
    </xf>
    <xf numFmtId="0" fontId="10" fillId="0" borderId="6" xfId="0" applyFont="1" applyBorder="1" applyAlignment="1" applyProtection="1">
      <alignment vertical="center" wrapText="1"/>
    </xf>
    <xf numFmtId="0" fontId="11" fillId="0" borderId="30" xfId="0" applyFont="1" applyBorder="1" applyAlignment="1" applyProtection="1">
      <alignment vertical="center"/>
    </xf>
    <xf numFmtId="0" fontId="11" fillId="0" borderId="0" xfId="0" applyFont="1" applyFill="1" applyAlignment="1" applyProtection="1">
      <alignment vertical="center"/>
    </xf>
    <xf numFmtId="0" fontId="0" fillId="0" borderId="0" xfId="0" applyAlignment="1" applyProtection="1">
      <alignment vertical="center"/>
    </xf>
    <xf numFmtId="0" fontId="0" fillId="0" borderId="37" xfId="0" applyBorder="1" applyAlignment="1" applyProtection="1">
      <alignment vertical="center"/>
    </xf>
    <xf numFmtId="0" fontId="11" fillId="0" borderId="44" xfId="0" applyFont="1" applyBorder="1" applyAlignment="1" applyProtection="1">
      <alignment vertical="center"/>
    </xf>
    <xf numFmtId="176" fontId="11" fillId="0" borderId="32" xfId="0" applyNumberFormat="1" applyFont="1" applyBorder="1" applyAlignment="1" applyProtection="1">
      <alignment horizontal="left" vertical="center"/>
    </xf>
    <xf numFmtId="176" fontId="11" fillId="0" borderId="28" xfId="0" applyNumberFormat="1" applyFont="1" applyBorder="1" applyAlignment="1" applyProtection="1">
      <alignment horizontal="left" vertical="center"/>
    </xf>
    <xf numFmtId="176" fontId="11" fillId="0" borderId="4" xfId="0" applyNumberFormat="1" applyFont="1" applyBorder="1" applyAlignment="1" applyProtection="1">
      <alignment horizontal="left" vertical="center"/>
    </xf>
    <xf numFmtId="176" fontId="11" fillId="0" borderId="3" xfId="0" applyNumberFormat="1" applyFont="1" applyBorder="1" applyAlignment="1" applyProtection="1">
      <alignment horizontal="left" vertical="center"/>
    </xf>
    <xf numFmtId="176" fontId="11" fillId="0" borderId="23" xfId="0" applyNumberFormat="1" applyFont="1" applyBorder="1" applyAlignment="1" applyProtection="1">
      <alignment horizontal="left" vertical="center"/>
    </xf>
    <xf numFmtId="9" fontId="11" fillId="0" borderId="4" xfId="1" applyFont="1" applyBorder="1" applyAlignment="1" applyProtection="1">
      <alignment vertical="center"/>
    </xf>
    <xf numFmtId="9" fontId="11" fillId="0" borderId="4" xfId="1" applyFont="1" applyBorder="1" applyAlignment="1" applyProtection="1">
      <alignment horizontal="left" vertical="center"/>
    </xf>
    <xf numFmtId="9" fontId="11" fillId="0" borderId="12" xfId="1" applyFont="1" applyBorder="1" applyAlignment="1" applyProtection="1">
      <alignment horizontal="left" vertical="center"/>
    </xf>
    <xf numFmtId="9" fontId="11" fillId="0" borderId="12" xfId="1" applyFont="1" applyBorder="1" applyAlignment="1" applyProtection="1">
      <alignment horizontal="center" vertical="center"/>
    </xf>
    <xf numFmtId="176" fontId="10" fillId="0" borderId="3" xfId="0" applyNumberFormat="1" applyFont="1" applyBorder="1" applyAlignment="1" applyProtection="1">
      <alignment horizontal="center" vertical="center"/>
    </xf>
    <xf numFmtId="176" fontId="10" fillId="0" borderId="6" xfId="0" applyNumberFormat="1" applyFont="1" applyBorder="1" applyAlignment="1" applyProtection="1">
      <alignment horizontal="left" vertical="center"/>
    </xf>
    <xf numFmtId="176" fontId="11" fillId="0" borderId="12" xfId="0" applyNumberFormat="1" applyFont="1" applyBorder="1" applyAlignment="1" applyProtection="1">
      <alignment horizontal="left" vertical="center"/>
    </xf>
    <xf numFmtId="176" fontId="11" fillId="0" borderId="23" xfId="1" applyNumberFormat="1" applyFont="1" applyBorder="1" applyAlignment="1" applyProtection="1">
      <alignment horizontal="center" vertical="center"/>
    </xf>
    <xf numFmtId="9" fontId="11" fillId="0" borderId="3" xfId="1" applyFont="1" applyFill="1" applyBorder="1" applyAlignment="1" applyProtection="1">
      <alignment horizontal="left" vertical="center"/>
    </xf>
    <xf numFmtId="176" fontId="11" fillId="0" borderId="24" xfId="0" applyNumberFormat="1" applyFont="1" applyBorder="1" applyAlignment="1" applyProtection="1">
      <alignment horizontal="left" vertical="center"/>
    </xf>
    <xf numFmtId="176" fontId="11" fillId="0" borderId="28" xfId="0" applyNumberFormat="1" applyFont="1" applyBorder="1" applyAlignment="1" applyProtection="1">
      <alignment horizontal="center" vertical="center"/>
    </xf>
    <xf numFmtId="176" fontId="10" fillId="0" borderId="32" xfId="0" applyNumberFormat="1" applyFont="1" applyBorder="1" applyAlignment="1" applyProtection="1">
      <alignment horizontal="left" vertical="center"/>
    </xf>
    <xf numFmtId="176" fontId="11" fillId="0" borderId="23" xfId="0" applyNumberFormat="1" applyFont="1" applyBorder="1" applyAlignment="1" applyProtection="1">
      <alignment horizontal="center" vertical="center"/>
    </xf>
    <xf numFmtId="0" fontId="11" fillId="0" borderId="0" xfId="0" applyFont="1" applyFill="1" applyProtection="1">
      <alignment vertical="center"/>
      <protection locked="0"/>
    </xf>
    <xf numFmtId="0" fontId="11" fillId="0" borderId="20" xfId="0" applyFont="1" applyFill="1" applyBorder="1" applyAlignment="1" applyProtection="1">
      <alignment horizontal="center" vertical="center" wrapText="1"/>
    </xf>
    <xf numFmtId="0" fontId="11" fillId="0" borderId="20" xfId="0" applyFont="1" applyFill="1" applyBorder="1" applyAlignment="1" applyProtection="1">
      <alignment horizontal="justify" vertical="center" wrapText="1"/>
    </xf>
    <xf numFmtId="42" fontId="11" fillId="0" borderId="1" xfId="0" applyNumberFormat="1" applyFont="1" applyFill="1" applyBorder="1" applyAlignment="1" applyProtection="1">
      <alignment horizontal="center" vertical="center" wrapText="1"/>
      <protection locked="0"/>
    </xf>
    <xf numFmtId="42"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justify" vertical="center" wrapText="1"/>
    </xf>
    <xf numFmtId="0" fontId="10" fillId="0" borderId="2" xfId="0" applyFont="1" applyFill="1" applyBorder="1" applyAlignment="1" applyProtection="1">
      <alignment horizontal="center" vertical="center"/>
    </xf>
    <xf numFmtId="0" fontId="11" fillId="0" borderId="1" xfId="1" applyNumberFormat="1"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16" fillId="0" borderId="0" xfId="0" applyFont="1" applyFill="1" applyProtection="1">
      <alignment vertical="center"/>
      <protection locked="0"/>
    </xf>
    <xf numFmtId="0" fontId="10" fillId="0" borderId="8" xfId="2" applyFont="1" applyBorder="1" applyAlignment="1" applyProtection="1">
      <alignment vertical="center"/>
      <protection locked="0"/>
    </xf>
    <xf numFmtId="0" fontId="8" fillId="0" borderId="8" xfId="2" applyFont="1" applyBorder="1" applyAlignment="1" applyProtection="1">
      <alignment vertical="center"/>
      <protection locked="0"/>
    </xf>
    <xf numFmtId="0" fontId="10" fillId="0" borderId="9" xfId="2" applyFont="1" applyBorder="1" applyAlignment="1" applyProtection="1">
      <alignment vertical="center"/>
      <protection locked="0"/>
    </xf>
    <xf numFmtId="0" fontId="10" fillId="0" borderId="10" xfId="2" applyFont="1" applyBorder="1" applyAlignment="1" applyProtection="1">
      <alignment vertical="center"/>
      <protection locked="0"/>
    </xf>
    <xf numFmtId="0" fontId="10" fillId="0" borderId="22" xfId="2" applyFont="1" applyBorder="1" applyAlignment="1" applyProtection="1">
      <alignment vertical="center"/>
      <protection locked="0"/>
    </xf>
    <xf numFmtId="0" fontId="10" fillId="0" borderId="0" xfId="2" applyFont="1" applyProtection="1">
      <protection locked="0"/>
    </xf>
    <xf numFmtId="0" fontId="11" fillId="0" borderId="0" xfId="2" applyFont="1" applyProtection="1">
      <protection locked="0"/>
    </xf>
    <xf numFmtId="0" fontId="10" fillId="0" borderId="1" xfId="0" applyFont="1" applyBorder="1" applyAlignment="1" applyProtection="1">
      <alignment horizontal="center" vertical="center" wrapText="1"/>
    </xf>
    <xf numFmtId="0" fontId="10" fillId="0" borderId="1" xfId="0" applyFont="1" applyBorder="1" applyAlignment="1" applyProtection="1">
      <alignment vertical="center" wrapText="1"/>
    </xf>
    <xf numFmtId="0" fontId="11" fillId="0" borderId="1" xfId="0" applyFont="1" applyFill="1" applyBorder="1" applyAlignment="1" applyProtection="1">
      <alignment horizontal="center" vertical="center" wrapText="1"/>
    </xf>
    <xf numFmtId="0" fontId="10" fillId="0" borderId="37"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12" xfId="0" applyFont="1" applyBorder="1" applyAlignment="1" applyProtection="1">
      <alignment vertical="center" wrapText="1"/>
    </xf>
    <xf numFmtId="0" fontId="11" fillId="0" borderId="1" xfId="0" applyFont="1" applyFill="1" applyBorder="1" applyAlignment="1" applyProtection="1">
      <alignment horizontal="center" vertical="center"/>
    </xf>
    <xf numFmtId="0" fontId="20" fillId="0" borderId="1" xfId="2" applyFont="1" applyFill="1" applyBorder="1" applyAlignment="1" applyProtection="1">
      <alignment horizontal="center" vertical="center"/>
      <protection locked="0"/>
    </xf>
    <xf numFmtId="176" fontId="10" fillId="0" borderId="6" xfId="0" applyNumberFormat="1" applyFont="1" applyBorder="1" applyAlignment="1" applyProtection="1">
      <alignment horizontal="center" vertical="center"/>
      <protection locked="0"/>
    </xf>
    <xf numFmtId="176" fontId="11" fillId="0" borderId="24" xfId="1" applyNumberFormat="1" applyFont="1" applyBorder="1" applyAlignment="1" applyProtection="1">
      <alignment horizontal="center" vertical="center"/>
      <protection locked="0"/>
    </xf>
    <xf numFmtId="9" fontId="11" fillId="0" borderId="1" xfId="1" applyFont="1" applyFill="1" applyBorder="1" applyAlignment="1" applyProtection="1">
      <alignment horizontal="left" vertical="center"/>
    </xf>
    <xf numFmtId="178" fontId="11" fillId="0" borderId="6" xfId="1" applyNumberFormat="1" applyFont="1" applyBorder="1" applyAlignment="1" applyProtection="1">
      <alignment horizontal="center" vertical="center"/>
    </xf>
    <xf numFmtId="179" fontId="11" fillId="0" borderId="32" xfId="1" applyNumberFormat="1" applyFont="1" applyBorder="1" applyAlignment="1" applyProtection="1">
      <alignment horizontal="center" vertical="center"/>
      <protection locked="0"/>
    </xf>
    <xf numFmtId="179" fontId="11" fillId="0" borderId="12" xfId="1" applyNumberFormat="1" applyFont="1" applyBorder="1" applyAlignment="1" applyProtection="1">
      <alignment horizontal="center" vertical="center"/>
      <protection locked="0"/>
    </xf>
    <xf numFmtId="0" fontId="10" fillId="0" borderId="30" xfId="0" applyFont="1" applyBorder="1" applyAlignment="1" applyProtection="1">
      <alignment horizontal="left" vertical="center"/>
    </xf>
    <xf numFmtId="176" fontId="10" fillId="0" borderId="41" xfId="0" applyNumberFormat="1" applyFont="1" applyBorder="1" applyAlignment="1" applyProtection="1">
      <alignment horizontal="center" vertical="center"/>
      <protection locked="0"/>
    </xf>
    <xf numFmtId="42" fontId="33" fillId="0" borderId="4" xfId="0" applyNumberFormat="1" applyFont="1" applyFill="1" applyBorder="1" applyAlignment="1" applyProtection="1">
      <alignment horizontal="left" vertical="center" wrapText="1"/>
    </xf>
    <xf numFmtId="42" fontId="11" fillId="0" borderId="2" xfId="0" applyNumberFormat="1" applyFont="1" applyFill="1" applyBorder="1" applyAlignment="1" applyProtection="1">
      <alignment horizontal="center" vertical="center" wrapText="1"/>
    </xf>
    <xf numFmtId="176" fontId="11" fillId="0" borderId="44" xfId="0" applyNumberFormat="1" applyFont="1" applyBorder="1" applyAlignment="1" applyProtection="1">
      <alignment horizontal="left" vertical="center"/>
    </xf>
    <xf numFmtId="1" fontId="0" fillId="0" borderId="0" xfId="0" applyNumberFormat="1">
      <alignment vertical="center"/>
    </xf>
    <xf numFmtId="176" fontId="10" fillId="0" borderId="30" xfId="0" applyNumberFormat="1" applyFont="1" applyBorder="1" applyAlignment="1" applyProtection="1">
      <alignment horizontal="center" vertical="center"/>
      <protection locked="0"/>
    </xf>
    <xf numFmtId="181" fontId="11" fillId="0" borderId="32" xfId="1" applyNumberFormat="1" applyFont="1" applyBorder="1" applyAlignment="1" applyProtection="1">
      <alignment horizontal="center" vertical="center"/>
      <protection locked="0"/>
    </xf>
    <xf numFmtId="181" fontId="11" fillId="0" borderId="12" xfId="1" applyNumberFormat="1" applyFont="1" applyBorder="1" applyAlignment="1" applyProtection="1">
      <alignment horizontal="center" vertical="center"/>
      <protection locked="0"/>
    </xf>
    <xf numFmtId="181" fontId="11" fillId="0" borderId="6" xfId="1" applyNumberFormat="1" applyFont="1" applyBorder="1" applyAlignment="1" applyProtection="1">
      <alignment horizontal="center" vertical="center"/>
    </xf>
    <xf numFmtId="0" fontId="10" fillId="0" borderId="4" xfId="2"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1" fillId="0" borderId="1" xfId="2" applyFont="1" applyBorder="1" applyAlignment="1" applyProtection="1">
      <alignment horizontal="center" vertical="center" wrapText="1"/>
      <protection locked="0"/>
    </xf>
    <xf numFmtId="0" fontId="11" fillId="0" borderId="4" xfId="2" applyFont="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27" fillId="0" borderId="1" xfId="0" applyFont="1" applyFill="1" applyBorder="1" applyAlignment="1" applyProtection="1">
      <alignment horizontal="justify" vertical="center" wrapText="1"/>
    </xf>
    <xf numFmtId="0" fontId="21" fillId="0" borderId="1" xfId="0" applyFont="1" applyFill="1" applyBorder="1" applyAlignment="1" applyProtection="1">
      <alignment horizontal="justify" vertical="center" wrapText="1"/>
    </xf>
    <xf numFmtId="0" fontId="21" fillId="0" borderId="1" xfId="0" applyFont="1" applyFill="1" applyBorder="1" applyAlignment="1" applyProtection="1">
      <alignment vertical="center" wrapText="1"/>
    </xf>
    <xf numFmtId="0" fontId="21" fillId="0" borderId="2" xfId="0" applyFont="1" applyFill="1" applyBorder="1" applyAlignment="1" applyProtection="1">
      <alignment horizontal="left" vertical="center" wrapText="1"/>
    </xf>
    <xf numFmtId="0" fontId="21" fillId="0" borderId="3" xfId="0" applyFont="1" applyFill="1" applyBorder="1" applyAlignment="1" applyProtection="1">
      <alignment horizontal="left" vertical="center" wrapText="1"/>
    </xf>
    <xf numFmtId="0" fontId="21" fillId="0" borderId="9" xfId="0" applyFont="1" applyFill="1" applyBorder="1" applyAlignment="1" applyProtection="1">
      <alignment horizontal="center" vertical="center" wrapText="1"/>
    </xf>
    <xf numFmtId="0" fontId="21" fillId="0" borderId="19"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1" fillId="0" borderId="22" xfId="0" applyFont="1" applyFill="1" applyBorder="1" applyAlignment="1" applyProtection="1">
      <alignment horizontal="center" vertical="center" wrapText="1"/>
    </xf>
    <xf numFmtId="0" fontId="21" fillId="0" borderId="50"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wrapText="1"/>
    </xf>
    <xf numFmtId="9" fontId="3" fillId="0" borderId="1" xfId="1"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20"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11" fillId="0" borderId="1" xfId="0" applyFont="1" applyFill="1" applyBorder="1" applyAlignment="1" applyProtection="1">
      <alignment horizontal="left" vertical="center" wrapText="1"/>
    </xf>
    <xf numFmtId="0" fontId="10" fillId="0" borderId="9" xfId="0" applyFont="1" applyFill="1" applyBorder="1" applyAlignment="1" applyProtection="1">
      <alignment horizontal="left" vertical="center" wrapText="1"/>
    </xf>
    <xf numFmtId="0" fontId="10" fillId="0" borderId="17" xfId="0" applyFont="1" applyFill="1" applyBorder="1" applyAlignment="1" applyProtection="1">
      <alignment horizontal="left" vertical="center" wrapText="1"/>
    </xf>
    <xf numFmtId="0" fontId="10" fillId="0" borderId="22" xfId="0" applyFont="1" applyFill="1" applyBorder="1" applyAlignment="1" applyProtection="1">
      <alignment horizontal="left" vertical="center" wrapText="1"/>
    </xf>
    <xf numFmtId="0" fontId="10" fillId="0" borderId="18" xfId="0" applyFont="1" applyFill="1" applyBorder="1" applyAlignment="1" applyProtection="1">
      <alignment horizontal="left" vertical="center" wrapText="1"/>
    </xf>
    <xf numFmtId="0" fontId="11" fillId="0" borderId="2" xfId="2" applyFont="1" applyFill="1" applyBorder="1" applyAlignment="1" applyProtection="1">
      <alignment horizontal="center" vertical="center"/>
    </xf>
    <xf numFmtId="0" fontId="11" fillId="0" borderId="4" xfId="2" applyFont="1" applyFill="1" applyBorder="1" applyAlignment="1" applyProtection="1">
      <alignment horizontal="center" vertical="center"/>
    </xf>
    <xf numFmtId="0" fontId="10" fillId="0" borderId="1" xfId="0" applyFont="1" applyBorder="1" applyAlignment="1" applyProtection="1">
      <alignment horizontal="justify" vertical="center" wrapText="1"/>
    </xf>
    <xf numFmtId="0" fontId="10" fillId="0" borderId="1" xfId="0" applyFont="1" applyBorder="1" applyAlignment="1" applyProtection="1">
      <alignment vertical="center" wrapText="1"/>
    </xf>
    <xf numFmtId="0" fontId="10" fillId="0" borderId="18" xfId="0" applyFont="1" applyBorder="1" applyAlignment="1" applyProtection="1">
      <alignment horizontal="center" vertical="center" wrapText="1"/>
    </xf>
    <xf numFmtId="0" fontId="11" fillId="0" borderId="2"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wrapText="1"/>
    </xf>
    <xf numFmtId="0" fontId="10" fillId="0" borderId="4" xfId="0" applyFont="1" applyFill="1" applyBorder="1" applyAlignment="1" applyProtection="1">
      <alignment horizontal="center" vertical="center" wrapText="1"/>
    </xf>
    <xf numFmtId="0" fontId="10" fillId="0" borderId="9" xfId="0" applyFont="1" applyFill="1" applyBorder="1" applyAlignment="1" applyProtection="1">
      <alignment horizontal="center" vertical="center" wrapText="1"/>
    </xf>
    <xf numFmtId="0" fontId="10" fillId="0" borderId="17" xfId="0" applyFont="1" applyFill="1" applyBorder="1" applyAlignment="1" applyProtection="1">
      <alignment horizontal="center" vertical="center" wrapText="1"/>
    </xf>
    <xf numFmtId="0" fontId="10" fillId="0" borderId="22" xfId="0" applyFont="1" applyFill="1" applyBorder="1" applyAlignment="1" applyProtection="1">
      <alignment horizontal="center" vertical="center" wrapText="1"/>
    </xf>
    <xf numFmtId="0" fontId="10" fillId="0" borderId="18" xfId="0" applyFont="1" applyFill="1" applyBorder="1" applyAlignment="1" applyProtection="1">
      <alignment horizontal="center" vertical="center" wrapText="1"/>
    </xf>
    <xf numFmtId="0" fontId="10" fillId="0" borderId="1" xfId="0" applyFont="1" applyFill="1" applyBorder="1" applyAlignment="1" applyProtection="1">
      <alignment horizontal="justify"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justify" vertical="center" wrapText="1"/>
    </xf>
    <xf numFmtId="180" fontId="11" fillId="0" borderId="2" xfId="1" applyNumberFormat="1" applyFont="1" applyFill="1" applyBorder="1" applyAlignment="1" applyProtection="1">
      <alignment horizontal="center" vertical="center" wrapText="1"/>
    </xf>
    <xf numFmtId="180" fontId="11" fillId="0" borderId="3" xfId="1" applyNumberFormat="1" applyFont="1" applyFill="1" applyBorder="1" applyAlignment="1" applyProtection="1">
      <alignment horizontal="center" vertical="center" wrapText="1"/>
    </xf>
    <xf numFmtId="180" fontId="11" fillId="0" borderId="4" xfId="1" applyNumberFormat="1" applyFont="1" applyFill="1" applyBorder="1" applyAlignment="1" applyProtection="1">
      <alignment horizontal="center" vertical="center" wrapText="1"/>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20" fillId="0" borderId="2" xfId="0" applyFont="1" applyFill="1" applyBorder="1" applyAlignment="1" applyProtection="1">
      <alignment horizontal="center" vertical="center" wrapText="1"/>
      <protection locked="0"/>
    </xf>
    <xf numFmtId="0" fontId="20" fillId="0" borderId="3" xfId="0" applyFont="1" applyFill="1" applyBorder="1" applyAlignment="1" applyProtection="1">
      <alignment horizontal="center" vertical="center" wrapText="1"/>
      <protection locked="0"/>
    </xf>
    <xf numFmtId="0" fontId="20" fillId="0" borderId="4" xfId="0" applyFont="1" applyFill="1" applyBorder="1" applyAlignment="1" applyProtection="1">
      <alignment horizontal="center" vertical="center" wrapText="1"/>
      <protection locked="0"/>
    </xf>
    <xf numFmtId="0" fontId="20" fillId="0" borderId="45" xfId="0" applyFont="1" applyFill="1" applyBorder="1" applyAlignment="1" applyProtection="1">
      <alignment horizontal="left" vertical="center" wrapText="1"/>
    </xf>
    <xf numFmtId="0" fontId="20" fillId="0" borderId="22" xfId="0" applyFont="1" applyFill="1" applyBorder="1" applyAlignment="1" applyProtection="1">
      <alignment horizontal="center" vertical="center" wrapText="1"/>
      <protection locked="0"/>
    </xf>
    <xf numFmtId="0" fontId="20" fillId="0" borderId="18" xfId="0" applyFont="1" applyFill="1" applyBorder="1" applyAlignment="1" applyProtection="1">
      <alignment horizontal="center" vertical="center" wrapText="1"/>
      <protection locked="0"/>
    </xf>
    <xf numFmtId="0" fontId="20" fillId="0" borderId="48" xfId="0" applyFont="1" applyFill="1" applyBorder="1" applyAlignment="1" applyProtection="1">
      <alignment horizontal="left" vertical="center" wrapText="1"/>
    </xf>
    <xf numFmtId="0" fontId="20" fillId="0" borderId="49" xfId="0" applyFont="1" applyFill="1" applyBorder="1" applyAlignment="1" applyProtection="1">
      <alignment horizontal="left" vertical="center" wrapText="1"/>
    </xf>
    <xf numFmtId="0" fontId="11" fillId="0" borderId="36" xfId="0" applyFont="1" applyFill="1" applyBorder="1" applyAlignment="1" applyProtection="1">
      <alignment horizontal="center" vertical="center"/>
    </xf>
    <xf numFmtId="0" fontId="11" fillId="0" borderId="11" xfId="0" applyFont="1" applyFill="1" applyBorder="1" applyAlignment="1" applyProtection="1">
      <alignment horizontal="center" vertical="center"/>
    </xf>
    <xf numFmtId="0" fontId="11" fillId="0" borderId="37" xfId="0" applyFont="1" applyBorder="1" applyAlignment="1" applyProtection="1">
      <alignment horizontal="left" vertical="center" wrapText="1"/>
    </xf>
    <xf numFmtId="0" fontId="11" fillId="0" borderId="12" xfId="0" applyFont="1" applyBorder="1" applyAlignment="1" applyProtection="1">
      <alignment horizontal="left" vertical="center" wrapText="1"/>
    </xf>
    <xf numFmtId="0" fontId="11" fillId="0" borderId="39" xfId="0" applyFont="1" applyFill="1" applyBorder="1" applyAlignment="1" applyProtection="1">
      <alignment horizontal="center" vertical="center"/>
    </xf>
    <xf numFmtId="0" fontId="11" fillId="0" borderId="26" xfId="0" applyFont="1" applyFill="1" applyBorder="1" applyAlignment="1" applyProtection="1">
      <alignment horizontal="center" vertical="center"/>
    </xf>
    <xf numFmtId="0" fontId="11" fillId="0" borderId="2" xfId="0" applyFont="1" applyBorder="1" applyAlignment="1" applyProtection="1">
      <alignment horizontal="left" vertical="center" wrapText="1"/>
    </xf>
    <xf numFmtId="0" fontId="11" fillId="0" borderId="3" xfId="0" applyFont="1" applyBorder="1" applyAlignment="1" applyProtection="1">
      <alignment horizontal="left" vertical="center" wrapText="1"/>
    </xf>
    <xf numFmtId="0" fontId="10" fillId="0" borderId="27" xfId="0" applyFont="1" applyFill="1" applyBorder="1" applyAlignment="1" applyProtection="1">
      <alignment horizontal="left" vertical="center" wrapText="1"/>
    </xf>
    <xf numFmtId="0" fontId="10" fillId="0" borderId="29" xfId="0" applyFont="1" applyFill="1" applyBorder="1" applyAlignment="1" applyProtection="1">
      <alignment horizontal="left" vertical="center" wrapText="1"/>
    </xf>
    <xf numFmtId="0" fontId="10" fillId="0" borderId="31" xfId="0" applyFont="1" applyFill="1" applyBorder="1" applyAlignment="1" applyProtection="1">
      <alignment horizontal="left" vertical="center" wrapText="1"/>
    </xf>
    <xf numFmtId="0" fontId="10" fillId="0" borderId="38" xfId="0" applyFont="1" applyFill="1" applyBorder="1" applyAlignment="1" applyProtection="1">
      <alignment horizontal="left" vertical="center" wrapText="1"/>
    </xf>
    <xf numFmtId="0" fontId="20" fillId="0" borderId="36" xfId="0" applyFont="1" applyFill="1" applyBorder="1" applyAlignment="1" applyProtection="1">
      <alignment horizontal="center" vertical="center"/>
    </xf>
    <xf numFmtId="0" fontId="20" fillId="0" borderId="26" xfId="0" applyFont="1" applyFill="1" applyBorder="1" applyAlignment="1" applyProtection="1">
      <alignment horizontal="center" vertical="center"/>
    </xf>
    <xf numFmtId="0" fontId="20" fillId="0" borderId="11" xfId="0" applyFont="1" applyFill="1" applyBorder="1" applyAlignment="1" applyProtection="1">
      <alignment horizontal="center" vertical="center"/>
    </xf>
    <xf numFmtId="0" fontId="21" fillId="0" borderId="37"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12" xfId="0" applyFont="1" applyBorder="1" applyAlignment="1" applyProtection="1">
      <alignment horizontal="left" vertical="center" wrapText="1"/>
    </xf>
    <xf numFmtId="0" fontId="10" fillId="0" borderId="38" xfId="0" applyFont="1" applyBorder="1" applyAlignment="1" applyProtection="1">
      <alignment horizontal="left" vertical="center" wrapText="1"/>
    </xf>
    <xf numFmtId="0" fontId="10" fillId="0" borderId="29" xfId="0" applyFont="1" applyBorder="1" applyAlignment="1" applyProtection="1">
      <alignment horizontal="left" vertical="center" wrapText="1"/>
    </xf>
    <xf numFmtId="0" fontId="10" fillId="0" borderId="31" xfId="0" applyFont="1" applyBorder="1" applyAlignment="1" applyProtection="1">
      <alignment horizontal="left" vertical="center" wrapText="1"/>
    </xf>
    <xf numFmtId="0" fontId="11" fillId="0" borderId="38" xfId="0" applyFont="1" applyBorder="1" applyAlignment="1" applyProtection="1">
      <alignment horizontal="left" vertical="center" wrapText="1"/>
    </xf>
    <xf numFmtId="0" fontId="11" fillId="0" borderId="31" xfId="0" applyFont="1" applyBorder="1" applyAlignment="1" applyProtection="1">
      <alignment horizontal="left" vertical="center" wrapText="1"/>
    </xf>
    <xf numFmtId="0" fontId="10" fillId="0" borderId="37" xfId="0" applyFont="1" applyFill="1" applyBorder="1" applyAlignment="1" applyProtection="1">
      <alignment horizontal="left" vertical="center" wrapText="1"/>
    </xf>
    <xf numFmtId="0" fontId="10" fillId="0" borderId="12" xfId="0" applyFont="1" applyFill="1" applyBorder="1" applyAlignment="1" applyProtection="1">
      <alignment horizontal="left" vertical="center" wrapText="1"/>
    </xf>
    <xf numFmtId="0" fontId="11" fillId="0" borderId="37" xfId="0" applyFont="1" applyFill="1" applyBorder="1" applyAlignment="1" applyProtection="1">
      <alignment horizontal="left" vertical="center" wrapText="1"/>
    </xf>
    <xf numFmtId="0" fontId="11" fillId="0" borderId="3" xfId="0" applyFont="1" applyFill="1" applyBorder="1" applyAlignment="1" applyProtection="1">
      <alignment horizontal="left" vertical="center" wrapText="1"/>
    </xf>
    <xf numFmtId="0" fontId="11" fillId="0" borderId="12" xfId="0" applyFont="1" applyFill="1" applyBorder="1" applyAlignment="1" applyProtection="1">
      <alignment horizontal="left" vertical="center" wrapText="1"/>
    </xf>
    <xf numFmtId="0" fontId="3" fillId="0" borderId="37" xfId="0" applyFont="1" applyBorder="1" applyAlignment="1" applyProtection="1">
      <alignment horizontal="left" vertical="center" wrapText="1"/>
    </xf>
    <xf numFmtId="0" fontId="3" fillId="0" borderId="3" xfId="0" applyFont="1" applyBorder="1" applyAlignment="1" applyProtection="1">
      <alignment horizontal="left" vertical="center" wrapText="1"/>
    </xf>
    <xf numFmtId="0" fontId="3" fillId="0" borderId="12" xfId="0" applyFont="1" applyBorder="1" applyAlignment="1" applyProtection="1">
      <alignment horizontal="left" vertical="center" wrapText="1"/>
    </xf>
    <xf numFmtId="0" fontId="11" fillId="0" borderId="29" xfId="0" applyFont="1" applyBorder="1" applyAlignment="1" applyProtection="1">
      <alignment horizontal="left" vertical="center" wrapText="1"/>
    </xf>
    <xf numFmtId="0" fontId="10" fillId="0" borderId="37"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12" xfId="0" applyFont="1" applyBorder="1" applyAlignment="1" applyProtection="1">
      <alignment vertical="center" wrapText="1"/>
    </xf>
    <xf numFmtId="0" fontId="10" fillId="0" borderId="37" xfId="0" applyFont="1" applyBorder="1" applyAlignment="1" applyProtection="1">
      <alignment horizontal="left" vertical="center" wrapText="1"/>
    </xf>
    <xf numFmtId="0" fontId="11" fillId="0" borderId="5" xfId="0" applyFont="1" applyFill="1" applyBorder="1" applyAlignment="1" applyProtection="1">
      <alignment horizontal="center" vertical="center" wrapText="1"/>
    </xf>
    <xf numFmtId="0" fontId="11" fillId="0" borderId="43" xfId="0" applyFont="1" applyFill="1" applyBorder="1" applyAlignment="1" applyProtection="1">
      <alignment horizontal="center" vertical="center" wrapText="1"/>
    </xf>
    <xf numFmtId="0" fontId="11" fillId="0" borderId="6" xfId="0" applyFont="1" applyBorder="1" applyAlignment="1" applyProtection="1">
      <alignment horizontal="left" vertical="center" wrapText="1"/>
    </xf>
    <xf numFmtId="0" fontId="11" fillId="0" borderId="30" xfId="0" applyFont="1" applyBorder="1" applyAlignment="1" applyProtection="1">
      <alignment horizontal="left" vertical="center" wrapText="1"/>
    </xf>
    <xf numFmtId="0" fontId="10" fillId="0" borderId="9" xfId="0" applyFont="1" applyFill="1" applyBorder="1" applyAlignment="1" applyProtection="1">
      <alignment horizontal="left" vertical="center"/>
    </xf>
    <xf numFmtId="0" fontId="10" fillId="0" borderId="10" xfId="0" applyFont="1" applyFill="1" applyBorder="1" applyAlignment="1" applyProtection="1">
      <alignment horizontal="left" vertical="center"/>
    </xf>
    <xf numFmtId="0" fontId="10" fillId="0" borderId="22" xfId="0" applyFont="1" applyFill="1" applyBorder="1" applyAlignment="1" applyProtection="1">
      <alignment horizontal="left" vertical="center"/>
    </xf>
    <xf numFmtId="0" fontId="11" fillId="0" borderId="1" xfId="0" applyFont="1" applyFill="1" applyBorder="1" applyAlignment="1" applyProtection="1">
      <alignment horizontal="center" vertical="center"/>
    </xf>
    <xf numFmtId="0" fontId="2" fillId="0" borderId="3" xfId="0" applyFont="1" applyFill="1" applyBorder="1" applyAlignment="1" applyProtection="1">
      <alignment horizontal="center" vertical="center"/>
    </xf>
    <xf numFmtId="0" fontId="11" fillId="0" borderId="8" xfId="0" applyFont="1" applyFill="1" applyBorder="1" applyAlignment="1" applyProtection="1">
      <alignment horizontal="left" vertical="center" wrapText="1"/>
    </xf>
    <xf numFmtId="0" fontId="11" fillId="0" borderId="15" xfId="0" applyFont="1" applyFill="1" applyBorder="1" applyAlignment="1" applyProtection="1">
      <alignment horizontal="left" vertical="center" wrapText="1"/>
    </xf>
    <xf numFmtId="0" fontId="11" fillId="0" borderId="8" xfId="0" applyFont="1" applyFill="1" applyBorder="1" applyAlignment="1" applyProtection="1">
      <alignment vertical="center" wrapText="1"/>
    </xf>
    <xf numFmtId="0" fontId="11" fillId="0" borderId="15" xfId="0" applyFont="1" applyFill="1" applyBorder="1" applyAlignment="1" applyProtection="1">
      <alignment vertical="center" wrapText="1"/>
    </xf>
    <xf numFmtId="0" fontId="11" fillId="0" borderId="8" xfId="0" applyFont="1" applyFill="1" applyBorder="1" applyAlignment="1" applyProtection="1">
      <alignment horizontal="left" vertical="center"/>
    </xf>
    <xf numFmtId="0" fontId="11" fillId="0" borderId="15" xfId="0" applyFont="1" applyFill="1" applyBorder="1" applyAlignment="1" applyProtection="1">
      <alignment horizontal="left" vertical="center"/>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2" xfId="0" applyFont="1" applyFill="1" applyBorder="1" applyAlignment="1" applyProtection="1">
      <alignment horizontal="center" vertical="center" wrapText="1"/>
    </xf>
    <xf numFmtId="0" fontId="11" fillId="0" borderId="18" xfId="0" applyFont="1" applyFill="1" applyBorder="1" applyAlignment="1" applyProtection="1">
      <alignment horizontal="center" vertical="center" wrapText="1"/>
    </xf>
    <xf numFmtId="0" fontId="12" fillId="0" borderId="2" xfId="0" applyFont="1" applyFill="1" applyBorder="1" applyAlignment="1" applyProtection="1">
      <alignment horizontal="center" vertical="center"/>
    </xf>
    <xf numFmtId="0" fontId="12" fillId="0" borderId="3" xfId="0" applyFont="1" applyFill="1" applyBorder="1" applyAlignment="1" applyProtection="1">
      <alignment horizontal="center" vertical="center"/>
    </xf>
    <xf numFmtId="0" fontId="12" fillId="0" borderId="4" xfId="0" applyFont="1" applyFill="1" applyBorder="1" applyAlignment="1" applyProtection="1">
      <alignment horizontal="center" vertical="center"/>
    </xf>
    <xf numFmtId="0" fontId="10" fillId="0" borderId="9" xfId="0" applyFont="1" applyFill="1" applyBorder="1" applyAlignment="1" applyProtection="1">
      <alignment horizontal="right" vertical="center" wrapText="1"/>
    </xf>
    <xf numFmtId="0" fontId="10" fillId="0" borderId="17" xfId="0" applyFont="1" applyFill="1" applyBorder="1" applyAlignment="1" applyProtection="1">
      <alignment horizontal="right" vertical="center" wrapText="1"/>
    </xf>
    <xf numFmtId="0" fontId="10" fillId="0" borderId="22" xfId="0" applyFont="1" applyFill="1" applyBorder="1" applyAlignment="1" applyProtection="1">
      <alignment horizontal="right" vertical="center" wrapText="1"/>
    </xf>
    <xf numFmtId="0" fontId="10" fillId="0" borderId="18" xfId="0" applyFont="1" applyFill="1" applyBorder="1" applyAlignment="1" applyProtection="1">
      <alignment horizontal="right" vertical="center" wrapText="1"/>
    </xf>
    <xf numFmtId="0" fontId="11" fillId="0" borderId="2" xfId="0" applyFont="1" applyFill="1" applyBorder="1" applyAlignment="1" applyProtection="1">
      <alignment horizontal="right" vertical="center" wrapText="1"/>
    </xf>
    <xf numFmtId="0" fontId="11" fillId="0" borderId="4" xfId="0" applyFont="1" applyFill="1" applyBorder="1" applyAlignment="1" applyProtection="1">
      <alignment horizontal="right" vertical="center" wrapText="1"/>
    </xf>
    <xf numFmtId="0" fontId="1" fillId="0" borderId="0" xfId="0" applyFont="1" applyFill="1" applyBorder="1" applyAlignment="1">
      <alignment horizontal="center" vertical="center" wrapText="1"/>
    </xf>
  </cellXfs>
  <cellStyles count="3">
    <cellStyle name="一般" xfId="0" builtinId="0"/>
    <cellStyle name="一般 2" xfId="2"/>
    <cellStyle name="百分比" xfId="1" builtinId="5"/>
  </cellStyles>
  <dxfs count="150">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ont>
        <color rgb="FFFF0000"/>
      </font>
      <fill>
        <gradientFill degree="90">
          <stop position="0">
            <color rgb="FFFFE7E5"/>
          </stop>
          <stop position="1">
            <color auto="1"/>
          </stop>
        </gradientFill>
      </fill>
    </dxf>
    <dxf>
      <font>
        <color rgb="FFFF0000"/>
      </font>
      <fill>
        <gradientFill degree="90">
          <stop position="0">
            <color rgb="FFFFE7E5"/>
          </stop>
          <stop position="1">
            <color rgb="FFFFE7E5"/>
          </stop>
        </gradient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rgb="FFFF0000"/>
      </font>
      <fill>
        <gradientFill degree="90">
          <stop position="0">
            <color rgb="FFFFD8D5"/>
          </stop>
          <stop position="1">
            <color rgb="FFFFD8D5"/>
          </stop>
        </gradientFill>
      </fill>
    </dxf>
    <dxf>
      <fill>
        <patternFill>
          <bgColor rgb="FFFFFF99"/>
        </patternFill>
      </fill>
    </dxf>
    <dxf>
      <fill>
        <patternFill>
          <bgColor rgb="FFFFFF99"/>
        </patternFill>
      </fill>
    </dxf>
    <dxf>
      <fill>
        <patternFill>
          <bgColor rgb="FFFFFF99"/>
        </patternFill>
      </fill>
    </dxf>
  </dxfs>
  <tableStyles count="0" defaultTableStyle="TableStyleMedium2" defaultPivotStyle="PivotStyleLight16"/>
  <colors>
    <mruColors>
      <color rgb="FFFFFF99"/>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31649;&#29702;&#22296;&#38538;(104-106)/D02-&#25972;&#21512;&#22411;&#24515;&#29702;&#20581;&#24247;&#24037;&#20316;&#35336;&#30059;/04-&#32771;&#35413;&#30456;&#38364;&#34920;&#21934;(&#35336;&#30059;&#24037;&#20316;&#35498;&#26126;&#26360;&#12289;&#20316;&#26989;&#31243;&#24207;&#12289;&#32771;&#35413;&#38917;&#30446;&#12289;&#34920;&#21934;)/03-&#38651;&#23376;&#34920;&#21934;/107&#24180;&#24230;/01-&#25351;&#27161;&#36664;&#20837;&#38651;&#33126;&#20171;&#38754;/107&#24180;&#24230;&#25972;&#21512;&#22411;&#24515;&#29702;&#20581;&#24247;&#24037;&#20316;&#35336;&#30059;&#23526;&#22320;&#32771;&#35413;&#21443;&#32771;&#36039;&#26009;&#34920;&#21934;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資料"/>
      <sheetName val="1.1"/>
      <sheetName val="1.2.1"/>
      <sheetName val="1.2.2"/>
      <sheetName val="1.3.1"/>
      <sheetName val="1.3.2"/>
      <sheetName val="1.3.3"/>
      <sheetName val="1.3.4"/>
      <sheetName val="1.4.1"/>
      <sheetName val="1.4.2"/>
      <sheetName val="2.3"/>
      <sheetName val="3.1&amp;3.2"/>
      <sheetName val="4.1"/>
      <sheetName val="工作表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C1" t="str">
            <v>請選擇</v>
          </cell>
          <cell r="D1" t="str">
            <v>請選擇</v>
          </cell>
          <cell r="F1" t="str">
            <v>請選擇</v>
          </cell>
          <cell r="G1"/>
          <cell r="K1" t="str">
            <v>關訪員</v>
          </cell>
          <cell r="L1" t="str">
            <v>行政</v>
          </cell>
          <cell r="M1" t="str">
            <v>上限</v>
          </cell>
          <cell r="N1" t="str">
            <v>分擔</v>
          </cell>
        </row>
        <row r="2">
          <cell r="C2" t="str">
            <v>臺北市</v>
          </cell>
          <cell r="D2">
            <v>1</v>
          </cell>
          <cell r="E2">
            <v>0.04</v>
          </cell>
          <cell r="F2">
            <v>1</v>
          </cell>
          <cell r="G2">
            <v>3</v>
          </cell>
          <cell r="H2">
            <v>2</v>
          </cell>
          <cell r="I2">
            <v>4</v>
          </cell>
          <cell r="J2">
            <v>2</v>
          </cell>
        </row>
        <row r="3">
          <cell r="C3" t="str">
            <v>新北市</v>
          </cell>
          <cell r="D3">
            <v>2</v>
          </cell>
          <cell r="E3">
            <v>0.04</v>
          </cell>
          <cell r="F3">
            <v>0</v>
          </cell>
          <cell r="G3">
            <v>3</v>
          </cell>
          <cell r="H3">
            <v>2</v>
          </cell>
          <cell r="I3">
            <v>4</v>
          </cell>
          <cell r="J3">
            <v>2</v>
          </cell>
          <cell r="K3">
            <v>29</v>
          </cell>
          <cell r="L3">
            <v>3</v>
          </cell>
          <cell r="M3">
            <v>32</v>
          </cell>
          <cell r="N3">
            <v>14</v>
          </cell>
        </row>
        <row r="4">
          <cell r="C4" t="str">
            <v>基隆市</v>
          </cell>
          <cell r="D4">
            <v>3</v>
          </cell>
          <cell r="E4">
            <v>0.15</v>
          </cell>
          <cell r="G4">
            <v>2</v>
          </cell>
          <cell r="H4">
            <v>2</v>
          </cell>
          <cell r="I4">
            <v>2</v>
          </cell>
          <cell r="J4">
            <v>1</v>
          </cell>
          <cell r="K4">
            <v>5</v>
          </cell>
          <cell r="L4">
            <v>2</v>
          </cell>
          <cell r="M4">
            <v>7</v>
          </cell>
          <cell r="N4">
            <v>3</v>
          </cell>
        </row>
        <row r="5">
          <cell r="C5" t="str">
            <v>宜蘭縣</v>
          </cell>
          <cell r="D5">
            <v>4</v>
          </cell>
          <cell r="E5">
            <v>0.1</v>
          </cell>
          <cell r="G5">
            <v>2</v>
          </cell>
          <cell r="H5">
            <v>2</v>
          </cell>
          <cell r="I5">
            <v>3</v>
          </cell>
          <cell r="J5">
            <v>1</v>
          </cell>
          <cell r="K5">
            <v>7</v>
          </cell>
          <cell r="L5">
            <v>4</v>
          </cell>
          <cell r="M5">
            <v>11</v>
          </cell>
          <cell r="N5">
            <v>3</v>
          </cell>
        </row>
        <row r="6">
          <cell r="C6" t="str">
            <v>連江縣</v>
          </cell>
          <cell r="E6">
            <v>0.15</v>
          </cell>
          <cell r="G6">
            <v>1</v>
          </cell>
          <cell r="H6">
            <v>1</v>
          </cell>
          <cell r="I6">
            <v>1</v>
          </cell>
          <cell r="J6">
            <v>1</v>
          </cell>
          <cell r="K6">
            <v>1</v>
          </cell>
          <cell r="L6">
            <v>1</v>
          </cell>
          <cell r="M6">
            <v>2</v>
          </cell>
          <cell r="N6">
            <v>1</v>
          </cell>
        </row>
        <row r="7">
          <cell r="C7" t="str">
            <v>金門縣</v>
          </cell>
          <cell r="E7">
            <v>0.15</v>
          </cell>
          <cell r="G7">
            <v>1</v>
          </cell>
          <cell r="H7">
            <v>1</v>
          </cell>
          <cell r="I7">
            <v>1</v>
          </cell>
          <cell r="J7">
            <v>1</v>
          </cell>
          <cell r="K7">
            <v>2</v>
          </cell>
          <cell r="L7">
            <v>2</v>
          </cell>
          <cell r="M7">
            <v>4</v>
          </cell>
          <cell r="N7">
            <v>1</v>
          </cell>
        </row>
        <row r="8">
          <cell r="C8" t="str">
            <v>桃園市</v>
          </cell>
          <cell r="E8">
            <v>0.04</v>
          </cell>
          <cell r="G8">
            <v>3</v>
          </cell>
          <cell r="H8">
            <v>2</v>
          </cell>
          <cell r="I8">
            <v>4</v>
          </cell>
          <cell r="J8">
            <v>2</v>
          </cell>
          <cell r="K8">
            <v>13</v>
          </cell>
          <cell r="L8">
            <v>1</v>
          </cell>
          <cell r="M8">
            <v>14</v>
          </cell>
          <cell r="N8">
            <v>8</v>
          </cell>
        </row>
        <row r="9">
          <cell r="C9" t="str">
            <v>新竹市</v>
          </cell>
          <cell r="E9">
            <v>0.15</v>
          </cell>
          <cell r="G9">
            <v>2</v>
          </cell>
          <cell r="H9">
            <v>2</v>
          </cell>
          <cell r="I9">
            <v>2</v>
          </cell>
          <cell r="J9">
            <v>1</v>
          </cell>
          <cell r="K9">
            <v>5</v>
          </cell>
          <cell r="L9">
            <v>1</v>
          </cell>
          <cell r="M9">
            <v>6</v>
          </cell>
          <cell r="N9">
            <v>3</v>
          </cell>
        </row>
        <row r="10">
          <cell r="C10" t="str">
            <v>新竹縣</v>
          </cell>
          <cell r="E10">
            <v>0.1</v>
          </cell>
          <cell r="G10">
            <v>2</v>
          </cell>
          <cell r="H10">
            <v>2</v>
          </cell>
          <cell r="I10">
            <v>3</v>
          </cell>
          <cell r="J10">
            <v>1</v>
          </cell>
          <cell r="K10">
            <v>8</v>
          </cell>
          <cell r="L10">
            <v>2</v>
          </cell>
          <cell r="M10">
            <v>10</v>
          </cell>
          <cell r="N10">
            <v>3</v>
          </cell>
        </row>
        <row r="11">
          <cell r="C11" t="str">
            <v>苗栗縣</v>
          </cell>
          <cell r="E11">
            <v>0.1</v>
          </cell>
          <cell r="G11">
            <v>2</v>
          </cell>
          <cell r="H11">
            <v>2</v>
          </cell>
          <cell r="I11">
            <v>3</v>
          </cell>
          <cell r="J11">
            <v>1</v>
          </cell>
          <cell r="K11">
            <v>8</v>
          </cell>
          <cell r="L11">
            <v>2</v>
          </cell>
          <cell r="M11">
            <v>10</v>
          </cell>
          <cell r="N11">
            <v>3</v>
          </cell>
        </row>
        <row r="12">
          <cell r="C12" t="str">
            <v>臺中市</v>
          </cell>
          <cell r="E12">
            <v>0.04</v>
          </cell>
          <cell r="G12">
            <v>3</v>
          </cell>
          <cell r="H12">
            <v>2</v>
          </cell>
          <cell r="I12">
            <v>4</v>
          </cell>
          <cell r="J12">
            <v>2</v>
          </cell>
          <cell r="K12">
            <v>19</v>
          </cell>
          <cell r="L12">
            <v>5</v>
          </cell>
          <cell r="M12">
            <v>24</v>
          </cell>
          <cell r="N12">
            <v>11</v>
          </cell>
        </row>
        <row r="13">
          <cell r="C13" t="str">
            <v>彰化縣</v>
          </cell>
          <cell r="E13">
            <v>0.06</v>
          </cell>
          <cell r="G13">
            <v>2</v>
          </cell>
          <cell r="H13">
            <v>2</v>
          </cell>
          <cell r="I13">
            <v>3</v>
          </cell>
          <cell r="J13">
            <v>1</v>
          </cell>
          <cell r="K13">
            <v>11</v>
          </cell>
          <cell r="L13">
            <v>3</v>
          </cell>
          <cell r="M13">
            <v>14</v>
          </cell>
          <cell r="N13">
            <v>5</v>
          </cell>
        </row>
        <row r="14">
          <cell r="C14" t="str">
            <v>南投縣</v>
          </cell>
          <cell r="E14">
            <v>0.1</v>
          </cell>
          <cell r="G14">
            <v>2</v>
          </cell>
          <cell r="H14">
            <v>2</v>
          </cell>
          <cell r="I14">
            <v>3</v>
          </cell>
          <cell r="J14">
            <v>1</v>
          </cell>
          <cell r="K14">
            <v>10</v>
          </cell>
          <cell r="L14">
            <v>2</v>
          </cell>
          <cell r="M14">
            <v>12</v>
          </cell>
          <cell r="N14">
            <v>3</v>
          </cell>
        </row>
        <row r="15">
          <cell r="C15" t="str">
            <v>雲林縣</v>
          </cell>
          <cell r="E15">
            <v>0.1</v>
          </cell>
          <cell r="G15">
            <v>2</v>
          </cell>
          <cell r="H15">
            <v>2</v>
          </cell>
          <cell r="I15">
            <v>3</v>
          </cell>
          <cell r="J15">
            <v>1</v>
          </cell>
          <cell r="K15">
            <v>9</v>
          </cell>
          <cell r="L15">
            <v>3</v>
          </cell>
          <cell r="M15">
            <v>12</v>
          </cell>
          <cell r="N15">
            <v>3</v>
          </cell>
        </row>
        <row r="16">
          <cell r="C16" t="str">
            <v>嘉義縣</v>
          </cell>
          <cell r="E16">
            <v>0.1</v>
          </cell>
          <cell r="G16">
            <v>2</v>
          </cell>
          <cell r="H16">
            <v>2</v>
          </cell>
          <cell r="I16">
            <v>3</v>
          </cell>
          <cell r="J16">
            <v>1</v>
          </cell>
          <cell r="K16">
            <v>7</v>
          </cell>
          <cell r="L16">
            <v>2</v>
          </cell>
          <cell r="M16">
            <v>9</v>
          </cell>
          <cell r="N16">
            <v>2</v>
          </cell>
        </row>
        <row r="17">
          <cell r="C17" t="str">
            <v>嘉義市</v>
          </cell>
          <cell r="E17">
            <v>0.15</v>
          </cell>
          <cell r="G17">
            <v>2</v>
          </cell>
          <cell r="H17">
            <v>2</v>
          </cell>
          <cell r="I17">
            <v>3</v>
          </cell>
          <cell r="J17">
            <v>1</v>
          </cell>
          <cell r="K17">
            <v>5</v>
          </cell>
          <cell r="L17">
            <v>1</v>
          </cell>
          <cell r="M17">
            <v>6</v>
          </cell>
          <cell r="N17">
            <v>3</v>
          </cell>
        </row>
        <row r="18">
          <cell r="C18" t="str">
            <v>臺南市</v>
          </cell>
          <cell r="E18">
            <v>0.04</v>
          </cell>
          <cell r="G18">
            <v>3</v>
          </cell>
          <cell r="H18">
            <v>2</v>
          </cell>
          <cell r="I18">
            <v>4</v>
          </cell>
          <cell r="J18">
            <v>2</v>
          </cell>
          <cell r="K18">
            <v>17</v>
          </cell>
          <cell r="L18">
            <v>3</v>
          </cell>
          <cell r="M18">
            <v>20</v>
          </cell>
          <cell r="N18">
            <v>8</v>
          </cell>
        </row>
        <row r="19">
          <cell r="C19" t="str">
            <v>高雄市</v>
          </cell>
          <cell r="E19">
            <v>0.04</v>
          </cell>
          <cell r="G19">
            <v>3</v>
          </cell>
          <cell r="H19">
            <v>2</v>
          </cell>
          <cell r="I19">
            <v>4</v>
          </cell>
          <cell r="J19">
            <v>2</v>
          </cell>
          <cell r="K19">
            <v>26</v>
          </cell>
          <cell r="L19">
            <v>4</v>
          </cell>
          <cell r="M19">
            <v>30</v>
          </cell>
          <cell r="N19">
            <v>12</v>
          </cell>
        </row>
        <row r="20">
          <cell r="C20" t="str">
            <v>屏東縣</v>
          </cell>
          <cell r="E20">
            <v>0.06</v>
          </cell>
          <cell r="G20">
            <v>2</v>
          </cell>
          <cell r="H20">
            <v>2</v>
          </cell>
          <cell r="I20">
            <v>3</v>
          </cell>
          <cell r="J20">
            <v>1</v>
          </cell>
          <cell r="K20">
            <v>12</v>
          </cell>
          <cell r="L20">
            <v>1</v>
          </cell>
          <cell r="M20">
            <v>13</v>
          </cell>
          <cell r="N20">
            <v>2</v>
          </cell>
        </row>
        <row r="21">
          <cell r="C21" t="str">
            <v>澎湖縣</v>
          </cell>
          <cell r="E21">
            <v>0.15</v>
          </cell>
          <cell r="G21">
            <v>1</v>
          </cell>
          <cell r="H21">
            <v>1</v>
          </cell>
          <cell r="I21">
            <v>1</v>
          </cell>
          <cell r="J21">
            <v>1</v>
          </cell>
          <cell r="K21">
            <v>3</v>
          </cell>
          <cell r="L21">
            <v>2</v>
          </cell>
          <cell r="M21">
            <v>5</v>
          </cell>
          <cell r="N21">
            <v>1</v>
          </cell>
        </row>
        <row r="22">
          <cell r="C22" t="str">
            <v>花蓮縣</v>
          </cell>
          <cell r="E22">
            <v>0.15</v>
          </cell>
          <cell r="G22">
            <v>1</v>
          </cell>
          <cell r="H22">
            <v>2</v>
          </cell>
          <cell r="I22">
            <v>3</v>
          </cell>
          <cell r="J22">
            <v>1</v>
          </cell>
          <cell r="K22">
            <v>8</v>
          </cell>
          <cell r="L22">
            <v>3</v>
          </cell>
          <cell r="M22">
            <v>11</v>
          </cell>
          <cell r="N22">
            <v>2</v>
          </cell>
        </row>
        <row r="23">
          <cell r="C23" t="str">
            <v>臺東縣</v>
          </cell>
          <cell r="E23">
            <v>0.15</v>
          </cell>
          <cell r="G23">
            <v>1</v>
          </cell>
          <cell r="H23">
            <v>2</v>
          </cell>
          <cell r="I23">
            <v>3</v>
          </cell>
          <cell r="J23">
            <v>1</v>
          </cell>
          <cell r="K23">
            <v>7</v>
          </cell>
          <cell r="L23">
            <v>1</v>
          </cell>
          <cell r="M23">
            <v>8</v>
          </cell>
          <cell r="N23">
            <v>2</v>
          </cell>
        </row>
        <row r="27">
          <cell r="C27"/>
        </row>
        <row r="28">
          <cell r="C28"/>
        </row>
        <row r="29">
          <cell r="C29"/>
        </row>
        <row r="30">
          <cell r="C30"/>
        </row>
        <row r="31">
          <cell r="C31"/>
        </row>
        <row r="32">
          <cell r="C32"/>
        </row>
        <row r="33">
          <cell r="C33"/>
        </row>
        <row r="34">
          <cell r="C34"/>
        </row>
        <row r="35">
          <cell r="C35"/>
        </row>
        <row r="36">
          <cell r="C36"/>
        </row>
        <row r="37">
          <cell r="C37"/>
        </row>
        <row r="38">
          <cell r="C38"/>
        </row>
        <row r="39">
          <cell r="C39"/>
        </row>
        <row r="40">
          <cell r="C40"/>
        </row>
        <row r="41">
          <cell r="C41"/>
        </row>
        <row r="42">
          <cell r="C42"/>
        </row>
        <row r="43">
          <cell r="C43"/>
        </row>
        <row r="44">
          <cell r="C44"/>
        </row>
        <row r="45">
          <cell r="C45"/>
        </row>
        <row r="46">
          <cell r="C46"/>
        </row>
        <row r="47">
          <cell r="C47"/>
        </row>
        <row r="48">
          <cell r="C48"/>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tabSelected="1" zoomScale="85" zoomScaleNormal="85" workbookViewId="0">
      <selection activeCell="F12" sqref="F12"/>
    </sheetView>
  </sheetViews>
  <sheetFormatPr defaultRowHeight="19.5"/>
  <cols>
    <col min="1" max="1" width="15.625" style="6" customWidth="1"/>
    <col min="2" max="2" width="22.625" style="5" customWidth="1"/>
    <col min="3" max="3" width="8.625" style="5" customWidth="1"/>
    <col min="4" max="4" width="13.75" style="5" customWidth="1"/>
    <col min="5" max="16384" width="9" style="5"/>
  </cols>
  <sheetData>
    <row r="1" spans="1:4" s="1" customFormat="1" ht="35.1" customHeight="1">
      <c r="A1" s="187" t="s">
        <v>17</v>
      </c>
      <c r="B1" s="3" t="s">
        <v>535</v>
      </c>
      <c r="C1" s="298"/>
      <c r="D1" s="188"/>
    </row>
    <row r="2" spans="1:4" s="1" customFormat="1" ht="35.1" customHeight="1">
      <c r="A2" s="187" t="s">
        <v>19</v>
      </c>
      <c r="B2" s="329"/>
      <c r="C2" s="2" t="s">
        <v>20</v>
      </c>
      <c r="D2" s="329"/>
    </row>
    <row r="3" spans="1:4" s="1" customFormat="1" ht="35.1" customHeight="1">
      <c r="A3" s="187" t="s">
        <v>21</v>
      </c>
      <c r="B3" s="330"/>
      <c r="C3" s="299"/>
      <c r="D3" s="189"/>
    </row>
    <row r="4" spans="1:4" s="1" customFormat="1" ht="35.1" customHeight="1">
      <c r="A4" s="187" t="s">
        <v>22</v>
      </c>
      <c r="B4" s="330"/>
      <c r="C4" s="2" t="s">
        <v>20</v>
      </c>
      <c r="D4" s="330"/>
    </row>
    <row r="5" spans="1:4" s="1" customFormat="1" ht="35.1" customHeight="1">
      <c r="A5" s="187" t="s">
        <v>23</v>
      </c>
      <c r="B5" s="331"/>
      <c r="C5" s="300"/>
      <c r="D5" s="190"/>
    </row>
    <row r="6" spans="1:4" s="1" customFormat="1" ht="35.1" customHeight="1">
      <c r="A6" s="187" t="s">
        <v>24</v>
      </c>
      <c r="B6" s="331"/>
      <c r="C6" s="301"/>
      <c r="D6" s="191"/>
    </row>
    <row r="7" spans="1:4" s="1" customFormat="1" ht="35.1" customHeight="1">
      <c r="A7" s="192" t="s">
        <v>25</v>
      </c>
      <c r="B7" s="332"/>
      <c r="C7" s="302"/>
      <c r="D7" s="193"/>
    </row>
    <row r="9" spans="1:4" ht="16.5">
      <c r="A9" s="303" t="s">
        <v>26</v>
      </c>
    </row>
    <row r="10" spans="1:4" ht="16.5">
      <c r="A10" s="304" t="s">
        <v>340</v>
      </c>
    </row>
    <row r="11" spans="1:4" ht="16.5">
      <c r="A11" s="304" t="s">
        <v>27</v>
      </c>
    </row>
    <row r="12" spans="1:4" ht="16.5">
      <c r="A12" s="304" t="s">
        <v>28</v>
      </c>
    </row>
  </sheetData>
  <sheetProtection algorithmName="SHA-512" hashValue="rDIVS2gZWcVwlFkbU18xOc+v57whpw8x+NxKRhNFRYltZBFB+L5sGjz4iNWwPxWhCwMy1/fkj7wSGUorlvmhbw==" saltValue="4uQm3SczTocYe+r9VESrmA==" spinCount="100000" sheet="1" objects="1" scenarios="1"/>
  <phoneticPr fontId="9" type="noConversion"/>
  <conditionalFormatting sqref="B2:B7 D2 D4">
    <cfRule type="containsBlanks" dxfId="149" priority="4">
      <formula>LEN(TRIM(B2))=0</formula>
    </cfRule>
  </conditionalFormatting>
  <conditionalFormatting sqref="B1">
    <cfRule type="containsBlanks" dxfId="148" priority="2">
      <formula>LEN(TRIM(B1))=0</formula>
    </cfRule>
    <cfRule type="containsText" dxfId="147" priority="1" operator="containsText" text="請選擇">
      <formula>NOT(ISERROR(SEARCH("請選擇",B1)))</formula>
    </cfRule>
  </conditionalFormatting>
  <printOptions horizontalCentered="1"/>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工作表1!$A$1:$A$3</xm:f>
          </x14:formula1>
          <xm:sqref>B1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32"/>
  <sheetViews>
    <sheetView zoomScale="77" zoomScaleNormal="77" workbookViewId="0">
      <selection activeCell="R24" sqref="R24"/>
    </sheetView>
  </sheetViews>
  <sheetFormatPr defaultRowHeight="16.5"/>
  <cols>
    <col min="1" max="1" width="5.5" style="205" bestFit="1" customWidth="1"/>
    <col min="2" max="2" width="6.75" style="205" customWidth="1"/>
    <col min="3" max="3" width="6.125" style="205" customWidth="1"/>
    <col min="4" max="4" width="7.5" style="205" customWidth="1"/>
    <col min="5" max="6" width="6.5" style="205" customWidth="1"/>
    <col min="7" max="7" width="7" style="205" customWidth="1"/>
    <col min="8" max="8" width="8.5" style="205" customWidth="1"/>
    <col min="9" max="9" width="10.875" style="205" customWidth="1"/>
    <col min="10" max="10" width="10.75" style="205" customWidth="1"/>
    <col min="11" max="12" width="6.5" style="205" customWidth="1"/>
    <col min="13" max="13" width="6.75" style="205" customWidth="1"/>
    <col min="14" max="14" width="8.5" style="205" customWidth="1"/>
    <col min="15" max="15" width="10.625" style="205" customWidth="1"/>
    <col min="16" max="16" width="10.5" style="205" customWidth="1"/>
    <col min="17" max="18" width="6.5" style="205" customWidth="1"/>
    <col min="19" max="19" width="6.875" style="205" customWidth="1"/>
    <col min="20" max="20" width="8.5" style="205" customWidth="1"/>
    <col min="21" max="21" width="10.25" style="205" customWidth="1"/>
    <col min="22" max="22" width="10.5" style="205" customWidth="1"/>
    <col min="23" max="24" width="9" style="205"/>
    <col min="25" max="29" width="6.5" style="205" customWidth="1"/>
    <col min="30" max="30" width="7.375" style="205" customWidth="1"/>
    <col min="31" max="31" width="8.25" style="205" customWidth="1"/>
    <col min="32" max="32" width="10.5" style="205" customWidth="1"/>
    <col min="33" max="33" width="10.625" style="205" customWidth="1"/>
    <col min="34" max="34" width="9" style="205"/>
    <col min="35" max="35" width="11" style="205" customWidth="1"/>
    <col min="36" max="16384" width="9" style="205"/>
  </cols>
  <sheetData>
    <row r="1" spans="1:36" ht="19.5">
      <c r="A1" s="204" t="s">
        <v>280</v>
      </c>
    </row>
    <row r="2" spans="1:36" ht="20.100000000000001" customHeight="1">
      <c r="A2" s="333" t="s">
        <v>230</v>
      </c>
      <c r="B2" s="333"/>
      <c r="C2" s="333"/>
      <c r="D2" s="333"/>
      <c r="E2" s="333"/>
      <c r="F2" s="333"/>
      <c r="G2" s="333"/>
      <c r="H2" s="333"/>
      <c r="I2" s="333"/>
      <c r="J2" s="333"/>
      <c r="K2" s="333"/>
      <c r="L2" s="333"/>
      <c r="M2" s="333"/>
      <c r="N2" s="333"/>
      <c r="O2" s="333"/>
      <c r="P2" s="333"/>
      <c r="Q2" s="333"/>
      <c r="R2" s="333"/>
      <c r="S2" s="333"/>
      <c r="T2" s="333"/>
      <c r="U2" s="333"/>
      <c r="V2" s="333"/>
      <c r="W2" s="333"/>
      <c r="X2" s="333"/>
      <c r="Y2" s="333"/>
      <c r="Z2" s="333"/>
      <c r="AA2" s="333"/>
      <c r="AB2" s="333"/>
      <c r="AC2" s="333"/>
      <c r="AD2" s="333"/>
      <c r="AE2" s="333"/>
      <c r="AF2" s="333"/>
      <c r="AG2" s="333"/>
      <c r="AH2" s="335" t="s">
        <v>231</v>
      </c>
      <c r="AI2" s="335" t="s">
        <v>232</v>
      </c>
      <c r="AJ2" s="335" t="s">
        <v>308</v>
      </c>
    </row>
    <row r="3" spans="1:36" ht="24" customHeight="1">
      <c r="A3" s="333" t="s">
        <v>0</v>
      </c>
      <c r="B3" s="339" t="s">
        <v>1</v>
      </c>
      <c r="C3" s="340"/>
      <c r="D3" s="341"/>
      <c r="E3" s="333" t="s">
        <v>2</v>
      </c>
      <c r="F3" s="333"/>
      <c r="G3" s="333"/>
      <c r="H3" s="333"/>
      <c r="I3" s="333"/>
      <c r="J3" s="333"/>
      <c r="K3" s="333"/>
      <c r="L3" s="333"/>
      <c r="M3" s="333"/>
      <c r="N3" s="333"/>
      <c r="O3" s="333"/>
      <c r="P3" s="333"/>
      <c r="Q3" s="333"/>
      <c r="R3" s="333"/>
      <c r="S3" s="333"/>
      <c r="T3" s="333"/>
      <c r="U3" s="333"/>
      <c r="V3" s="333"/>
      <c r="W3" s="333"/>
      <c r="X3" s="333"/>
      <c r="Y3" s="333" t="s">
        <v>3</v>
      </c>
      <c r="Z3" s="333"/>
      <c r="AA3" s="333"/>
      <c r="AB3" s="333"/>
      <c r="AC3" s="333"/>
      <c r="AD3" s="333"/>
      <c r="AE3" s="333"/>
      <c r="AF3" s="333"/>
      <c r="AG3" s="333"/>
      <c r="AH3" s="335"/>
      <c r="AI3" s="335"/>
      <c r="AJ3" s="335"/>
    </row>
    <row r="4" spans="1:36" ht="39.75" customHeight="1">
      <c r="A4" s="333"/>
      <c r="B4" s="342"/>
      <c r="C4" s="343"/>
      <c r="D4" s="344"/>
      <c r="E4" s="333" t="s">
        <v>4</v>
      </c>
      <c r="F4" s="333"/>
      <c r="G4" s="333"/>
      <c r="H4" s="333"/>
      <c r="I4" s="333"/>
      <c r="J4" s="333"/>
      <c r="K4" s="333" t="s">
        <v>5</v>
      </c>
      <c r="L4" s="333"/>
      <c r="M4" s="333"/>
      <c r="N4" s="333"/>
      <c r="O4" s="333"/>
      <c r="P4" s="333"/>
      <c r="Q4" s="333" t="s">
        <v>16</v>
      </c>
      <c r="R4" s="333"/>
      <c r="S4" s="333"/>
      <c r="T4" s="333"/>
      <c r="U4" s="333"/>
      <c r="V4" s="333"/>
      <c r="W4" s="333" t="s">
        <v>35</v>
      </c>
      <c r="X4" s="333"/>
      <c r="Y4" s="335" t="s">
        <v>6</v>
      </c>
      <c r="Z4" s="335"/>
      <c r="AA4" s="335"/>
      <c r="AB4" s="335"/>
      <c r="AC4" s="333" t="s">
        <v>233</v>
      </c>
      <c r="AD4" s="333" t="s">
        <v>234</v>
      </c>
      <c r="AE4" s="337" t="s">
        <v>235</v>
      </c>
      <c r="AF4" s="337" t="s">
        <v>236</v>
      </c>
      <c r="AG4" s="337" t="s">
        <v>237</v>
      </c>
      <c r="AH4" s="335"/>
      <c r="AI4" s="335"/>
      <c r="AJ4" s="335"/>
    </row>
    <row r="5" spans="1:36" ht="66">
      <c r="A5" s="333"/>
      <c r="B5" s="245" t="s">
        <v>7</v>
      </c>
      <c r="C5" s="242" t="s">
        <v>8</v>
      </c>
      <c r="D5" s="242" t="s">
        <v>9</v>
      </c>
      <c r="E5" s="242" t="s">
        <v>10</v>
      </c>
      <c r="F5" s="242" t="s">
        <v>11</v>
      </c>
      <c r="G5" s="242" t="s">
        <v>238</v>
      </c>
      <c r="H5" s="242" t="s">
        <v>239</v>
      </c>
      <c r="I5" s="242" t="s">
        <v>240</v>
      </c>
      <c r="J5" s="243" t="s">
        <v>241</v>
      </c>
      <c r="K5" s="242" t="s">
        <v>10</v>
      </c>
      <c r="L5" s="242" t="s">
        <v>11</v>
      </c>
      <c r="M5" s="242" t="s">
        <v>242</v>
      </c>
      <c r="N5" s="242" t="s">
        <v>243</v>
      </c>
      <c r="O5" s="242" t="s">
        <v>244</v>
      </c>
      <c r="P5" s="243" t="s">
        <v>245</v>
      </c>
      <c r="Q5" s="242" t="s">
        <v>10</v>
      </c>
      <c r="R5" s="242" t="s">
        <v>11</v>
      </c>
      <c r="S5" s="242" t="s">
        <v>246</v>
      </c>
      <c r="T5" s="242" t="s">
        <v>247</v>
      </c>
      <c r="U5" s="242" t="s">
        <v>248</v>
      </c>
      <c r="V5" s="243" t="s">
        <v>249</v>
      </c>
      <c r="W5" s="242" t="s">
        <v>250</v>
      </c>
      <c r="X5" s="243" t="s">
        <v>251</v>
      </c>
      <c r="Y5" s="244" t="s">
        <v>12</v>
      </c>
      <c r="Z5" s="244" t="s">
        <v>13</v>
      </c>
      <c r="AA5" s="244" t="s">
        <v>14</v>
      </c>
      <c r="AB5" s="242" t="s">
        <v>252</v>
      </c>
      <c r="AC5" s="333"/>
      <c r="AD5" s="333"/>
      <c r="AE5" s="338"/>
      <c r="AF5" s="338"/>
      <c r="AG5" s="338"/>
      <c r="AH5" s="335"/>
      <c r="AI5" s="335"/>
      <c r="AJ5" s="335"/>
    </row>
    <row r="6" spans="1:36" ht="30" customHeight="1">
      <c r="A6" s="235">
        <v>107</v>
      </c>
      <c r="B6" s="210">
        <f>VLOOKUP(基本資料!B1,工作表1!A:I,6,0)</f>
        <v>5</v>
      </c>
      <c r="C6" s="210">
        <f>VLOOKUP(基本資料!B1,工作表1!A:I,8,0)</f>
        <v>0</v>
      </c>
      <c r="D6" s="210">
        <f>B6+C6</f>
        <v>5</v>
      </c>
      <c r="E6" s="4"/>
      <c r="F6" s="4"/>
      <c r="G6" s="210">
        <f>E6+F6</f>
        <v>0</v>
      </c>
      <c r="H6" s="312"/>
      <c r="I6" s="312"/>
      <c r="J6" s="210">
        <f>H6+(I6/12)</f>
        <v>0</v>
      </c>
      <c r="K6" s="4"/>
      <c r="L6" s="4"/>
      <c r="M6" s="210">
        <f>K6+L6</f>
        <v>0</v>
      </c>
      <c r="N6" s="312"/>
      <c r="O6" s="312"/>
      <c r="P6" s="210">
        <f>N6+(O6/12)</f>
        <v>0</v>
      </c>
      <c r="Q6" s="4"/>
      <c r="R6" s="4"/>
      <c r="S6" s="210">
        <f>Q6+R6</f>
        <v>0</v>
      </c>
      <c r="T6" s="312"/>
      <c r="U6" s="312"/>
      <c r="V6" s="210">
        <f>T6+(U6/12)</f>
        <v>0</v>
      </c>
      <c r="W6" s="210">
        <f>G6+M6+S6</f>
        <v>0</v>
      </c>
      <c r="X6" s="210">
        <f>J6+P6+V6</f>
        <v>0</v>
      </c>
      <c r="Y6" s="4"/>
      <c r="Z6" s="4"/>
      <c r="AA6" s="4"/>
      <c r="AB6" s="210">
        <f>AA6+Y6+Z6</f>
        <v>0</v>
      </c>
      <c r="AC6" s="4"/>
      <c r="AD6" s="210">
        <f>AB6+AC6</f>
        <v>0</v>
      </c>
      <c r="AE6" s="312"/>
      <c r="AF6" s="312"/>
      <c r="AG6" s="210">
        <f>AE6+(AF6/12)</f>
        <v>0</v>
      </c>
      <c r="AH6" s="210">
        <f>G6+M6+S6+AD6</f>
        <v>0</v>
      </c>
      <c r="AI6" s="210">
        <f>J6+P6+V6+AG6</f>
        <v>0</v>
      </c>
      <c r="AJ6" s="201" t="str">
        <f>IF(AND(B6&lt;=X6,C6&lt;=AG6,D6&lt;=AI6),"符合","不符合")</f>
        <v>不符合</v>
      </c>
    </row>
    <row r="7" spans="1:36" ht="30" customHeight="1">
      <c r="A7" s="235">
        <v>108</v>
      </c>
      <c r="B7" s="210">
        <f>VLOOKUP(基本資料!B1,工作表1!A:E,2,0)</f>
        <v>5</v>
      </c>
      <c r="C7" s="210">
        <f>VLOOKUP(基本資料!B1,工作表1!A:I,4,0)</f>
        <v>0</v>
      </c>
      <c r="D7" s="210">
        <f>B7+C7</f>
        <v>5</v>
      </c>
      <c r="E7" s="4"/>
      <c r="F7" s="4"/>
      <c r="G7" s="210">
        <f>E7+F7</f>
        <v>0</v>
      </c>
      <c r="H7" s="312"/>
      <c r="I7" s="312"/>
      <c r="J7" s="210">
        <f>H7+(I7/12)</f>
        <v>0</v>
      </c>
      <c r="K7" s="4"/>
      <c r="L7" s="4"/>
      <c r="M7" s="210">
        <f>K7+L7</f>
        <v>0</v>
      </c>
      <c r="N7" s="312"/>
      <c r="O7" s="312"/>
      <c r="P7" s="210">
        <f>N7+(O7/12)</f>
        <v>0</v>
      </c>
      <c r="Q7" s="4"/>
      <c r="R7" s="4"/>
      <c r="S7" s="210">
        <f>Q7+R7</f>
        <v>0</v>
      </c>
      <c r="T7" s="312"/>
      <c r="U7" s="312"/>
      <c r="V7" s="210">
        <f>T7+(U7/12)</f>
        <v>0</v>
      </c>
      <c r="W7" s="210">
        <f>G7+M7+S7</f>
        <v>0</v>
      </c>
      <c r="X7" s="210">
        <f>J7+P7+V7</f>
        <v>0</v>
      </c>
      <c r="Y7" s="4"/>
      <c r="Z7" s="4"/>
      <c r="AA7" s="4"/>
      <c r="AB7" s="210">
        <f>AA7+Y7+Z7</f>
        <v>0</v>
      </c>
      <c r="AC7" s="4"/>
      <c r="AD7" s="210">
        <f>AB7+AC7</f>
        <v>0</v>
      </c>
      <c r="AE7" s="312"/>
      <c r="AF7" s="312"/>
      <c r="AG7" s="210">
        <f>AE7+(AF7/12)</f>
        <v>0</v>
      </c>
      <c r="AH7" s="210">
        <f>G7+M7+S7+AD7</f>
        <v>0</v>
      </c>
      <c r="AI7" s="210">
        <f>J7+P7+V7+AG7</f>
        <v>0</v>
      </c>
      <c r="AJ7" s="201" t="str">
        <f>IF(AND(B7&lt;=X7,C7&lt;=AG7,D7&lt;=AI7),"符合","不符合")</f>
        <v>不符合</v>
      </c>
    </row>
    <row r="9" spans="1:36" ht="19.5">
      <c r="A9" s="204" t="s">
        <v>309</v>
      </c>
    </row>
    <row r="10" spans="1:36" ht="20.100000000000001" customHeight="1">
      <c r="A10" s="333" t="s">
        <v>253</v>
      </c>
      <c r="B10" s="333"/>
      <c r="C10" s="333"/>
      <c r="D10" s="333"/>
      <c r="E10" s="333"/>
      <c r="F10" s="333"/>
      <c r="G10" s="333"/>
      <c r="H10" s="333"/>
      <c r="I10" s="333"/>
      <c r="J10" s="333"/>
      <c r="K10" s="333"/>
      <c r="L10" s="333"/>
      <c r="M10" s="333"/>
      <c r="N10" s="333"/>
      <c r="O10" s="333"/>
      <c r="P10" s="333"/>
      <c r="Q10" s="333"/>
      <c r="R10" s="333"/>
      <c r="S10" s="333"/>
      <c r="T10" s="333"/>
      <c r="U10" s="333"/>
      <c r="V10" s="333"/>
      <c r="W10" s="333"/>
      <c r="X10" s="333"/>
      <c r="Y10" s="333"/>
      <c r="Z10" s="333"/>
      <c r="AA10" s="333"/>
      <c r="AB10" s="333"/>
      <c r="AC10" s="333"/>
      <c r="AD10" s="333"/>
      <c r="AE10" s="333"/>
      <c r="AF10" s="333"/>
      <c r="AG10" s="333"/>
      <c r="AH10" s="335" t="s">
        <v>231</v>
      </c>
      <c r="AI10" s="335" t="s">
        <v>254</v>
      </c>
      <c r="AJ10" s="335" t="s">
        <v>29</v>
      </c>
    </row>
    <row r="11" spans="1:36" ht="26.25" customHeight="1">
      <c r="A11" s="333" t="s">
        <v>0</v>
      </c>
      <c r="B11" s="334" t="s">
        <v>255</v>
      </c>
      <c r="C11" s="334"/>
      <c r="D11" s="334"/>
      <c r="E11" s="333" t="s">
        <v>2</v>
      </c>
      <c r="F11" s="333"/>
      <c r="G11" s="333"/>
      <c r="H11" s="333"/>
      <c r="I11" s="333"/>
      <c r="J11" s="333"/>
      <c r="K11" s="333"/>
      <c r="L11" s="333"/>
      <c r="M11" s="333"/>
      <c r="N11" s="333"/>
      <c r="O11" s="333"/>
      <c r="P11" s="333"/>
      <c r="Q11" s="333"/>
      <c r="R11" s="333"/>
      <c r="S11" s="333"/>
      <c r="T11" s="333"/>
      <c r="U11" s="333"/>
      <c r="V11" s="333"/>
      <c r="W11" s="333"/>
      <c r="X11" s="333"/>
      <c r="Y11" s="333" t="s">
        <v>3</v>
      </c>
      <c r="Z11" s="333"/>
      <c r="AA11" s="333"/>
      <c r="AB11" s="333"/>
      <c r="AC11" s="333"/>
      <c r="AD11" s="333"/>
      <c r="AE11" s="333"/>
      <c r="AF11" s="333"/>
      <c r="AG11" s="333"/>
      <c r="AH11" s="335"/>
      <c r="AI11" s="335"/>
      <c r="AJ11" s="335"/>
    </row>
    <row r="12" spans="1:36" ht="67.5" customHeight="1">
      <c r="A12" s="333"/>
      <c r="B12" s="334"/>
      <c r="C12" s="334"/>
      <c r="D12" s="334"/>
      <c r="E12" s="333" t="s">
        <v>4</v>
      </c>
      <c r="F12" s="333"/>
      <c r="G12" s="333"/>
      <c r="H12" s="333"/>
      <c r="I12" s="333"/>
      <c r="J12" s="333"/>
      <c r="K12" s="333" t="s">
        <v>5</v>
      </c>
      <c r="L12" s="333"/>
      <c r="M12" s="333"/>
      <c r="N12" s="333"/>
      <c r="O12" s="333"/>
      <c r="P12" s="333"/>
      <c r="Q12" s="333" t="s">
        <v>34</v>
      </c>
      <c r="R12" s="333"/>
      <c r="S12" s="333"/>
      <c r="T12" s="333"/>
      <c r="U12" s="333"/>
      <c r="V12" s="333"/>
      <c r="W12" s="333" t="s">
        <v>30</v>
      </c>
      <c r="X12" s="333"/>
      <c r="Y12" s="335" t="s">
        <v>6</v>
      </c>
      <c r="Z12" s="335"/>
      <c r="AA12" s="335"/>
      <c r="AB12" s="335"/>
      <c r="AC12" s="333" t="s">
        <v>233</v>
      </c>
      <c r="AD12" s="333" t="s">
        <v>234</v>
      </c>
      <c r="AE12" s="336" t="s">
        <v>256</v>
      </c>
      <c r="AF12" s="336" t="s">
        <v>257</v>
      </c>
      <c r="AG12" s="336" t="s">
        <v>258</v>
      </c>
      <c r="AH12" s="335"/>
      <c r="AI12" s="335"/>
      <c r="AJ12" s="335"/>
    </row>
    <row r="13" spans="1:36" ht="81.75" customHeight="1">
      <c r="A13" s="333"/>
      <c r="B13" s="211" t="s">
        <v>7</v>
      </c>
      <c r="C13" s="211" t="s">
        <v>31</v>
      </c>
      <c r="D13" s="211" t="s">
        <v>9</v>
      </c>
      <c r="E13" s="211" t="s">
        <v>279</v>
      </c>
      <c r="F13" s="211" t="s">
        <v>11</v>
      </c>
      <c r="G13" s="211" t="s">
        <v>238</v>
      </c>
      <c r="H13" s="211" t="s">
        <v>239</v>
      </c>
      <c r="I13" s="211" t="s">
        <v>240</v>
      </c>
      <c r="J13" s="212" t="s">
        <v>259</v>
      </c>
      <c r="K13" s="211" t="s">
        <v>10</v>
      </c>
      <c r="L13" s="211" t="s">
        <v>11</v>
      </c>
      <c r="M13" s="211" t="s">
        <v>242</v>
      </c>
      <c r="N13" s="211" t="s">
        <v>260</v>
      </c>
      <c r="O13" s="211" t="s">
        <v>261</v>
      </c>
      <c r="P13" s="212" t="s">
        <v>262</v>
      </c>
      <c r="Q13" s="211" t="s">
        <v>10</v>
      </c>
      <c r="R13" s="211" t="s">
        <v>11</v>
      </c>
      <c r="S13" s="211" t="s">
        <v>246</v>
      </c>
      <c r="T13" s="212" t="s">
        <v>263</v>
      </c>
      <c r="U13" s="212" t="s">
        <v>264</v>
      </c>
      <c r="V13" s="212" t="s">
        <v>265</v>
      </c>
      <c r="W13" s="211" t="s">
        <v>250</v>
      </c>
      <c r="X13" s="212" t="s">
        <v>266</v>
      </c>
      <c r="Y13" s="213" t="s">
        <v>12</v>
      </c>
      <c r="Z13" s="213" t="s">
        <v>13</v>
      </c>
      <c r="AA13" s="213" t="s">
        <v>14</v>
      </c>
      <c r="AB13" s="211" t="s">
        <v>252</v>
      </c>
      <c r="AC13" s="333"/>
      <c r="AD13" s="333"/>
      <c r="AE13" s="336"/>
      <c r="AF13" s="336"/>
      <c r="AG13" s="336"/>
      <c r="AH13" s="335"/>
      <c r="AI13" s="335"/>
      <c r="AJ13" s="335"/>
    </row>
    <row r="14" spans="1:36" ht="30" customHeight="1">
      <c r="A14" s="235">
        <v>107</v>
      </c>
      <c r="B14" s="4"/>
      <c r="C14" s="4"/>
      <c r="D14" s="210">
        <f>B14+C14</f>
        <v>0</v>
      </c>
      <c r="E14" s="4"/>
      <c r="F14" s="4"/>
      <c r="G14" s="210">
        <f>E14+F14</f>
        <v>0</v>
      </c>
      <c r="H14" s="312"/>
      <c r="I14" s="312"/>
      <c r="J14" s="210">
        <f>H14+(I14/12)</f>
        <v>0</v>
      </c>
      <c r="K14" s="4"/>
      <c r="L14" s="4"/>
      <c r="M14" s="210">
        <f>K14+L14</f>
        <v>0</v>
      </c>
      <c r="N14" s="312"/>
      <c r="O14" s="312"/>
      <c r="P14" s="210">
        <f>N14+(O14/12)</f>
        <v>0</v>
      </c>
      <c r="Q14" s="4"/>
      <c r="R14" s="4"/>
      <c r="S14" s="210">
        <f>Q14+R14</f>
        <v>0</v>
      </c>
      <c r="T14" s="312"/>
      <c r="U14" s="312"/>
      <c r="V14" s="210">
        <f>T14+(U14/12)</f>
        <v>0</v>
      </c>
      <c r="W14" s="210">
        <f>G14+M14+S14</f>
        <v>0</v>
      </c>
      <c r="X14" s="210">
        <f>J14+P14+V14</f>
        <v>0</v>
      </c>
      <c r="Y14" s="4"/>
      <c r="Z14" s="4"/>
      <c r="AA14" s="4"/>
      <c r="AB14" s="210">
        <f>AA14+Y14+Z14</f>
        <v>0</v>
      </c>
      <c r="AC14" s="4"/>
      <c r="AD14" s="210">
        <f>AC14+AB14</f>
        <v>0</v>
      </c>
      <c r="AE14" s="312"/>
      <c r="AF14" s="312"/>
      <c r="AG14" s="210">
        <f>AE14+(AF14/12)</f>
        <v>0</v>
      </c>
      <c r="AH14" s="210">
        <f>G14+M14+S14+AD14</f>
        <v>0</v>
      </c>
      <c r="AI14" s="210">
        <f>J14+P14+V14+AG14</f>
        <v>0</v>
      </c>
      <c r="AJ14" s="202" t="str">
        <f>IF(AND(D14&lt;=AI14,AI14&gt;=D14*120%),"A",IF(AND(D14&lt;=AI14,AI14*110%&lt;=AI14&lt;D14*120%),"B",IF(D14&lt;=AI14,"C",IF(AND(D14&gt;AI14,AI14&lt;=D14*90%),"E",IF(D14&gt;AI14,"D",)))))</f>
        <v>A</v>
      </c>
    </row>
    <row r="15" spans="1:36" ht="30" customHeight="1">
      <c r="A15" s="235">
        <v>108</v>
      </c>
      <c r="B15" s="4"/>
      <c r="C15" s="4"/>
      <c r="D15" s="210">
        <f>B15+C15</f>
        <v>0</v>
      </c>
      <c r="E15" s="4"/>
      <c r="F15" s="4"/>
      <c r="G15" s="210">
        <f>E15+F15</f>
        <v>0</v>
      </c>
      <c r="H15" s="312"/>
      <c r="I15" s="312"/>
      <c r="J15" s="210">
        <f>H15+(I15/12)</f>
        <v>0</v>
      </c>
      <c r="K15" s="4"/>
      <c r="L15" s="4"/>
      <c r="M15" s="210">
        <f>K15+L15</f>
        <v>0</v>
      </c>
      <c r="N15" s="312"/>
      <c r="O15" s="312"/>
      <c r="P15" s="210">
        <f>N15+(O15/12)</f>
        <v>0</v>
      </c>
      <c r="Q15" s="4"/>
      <c r="R15" s="4"/>
      <c r="S15" s="210">
        <f>Q15+R15</f>
        <v>0</v>
      </c>
      <c r="T15" s="312"/>
      <c r="U15" s="312"/>
      <c r="V15" s="210">
        <f>T15+(U15/12)</f>
        <v>0</v>
      </c>
      <c r="W15" s="210">
        <f>G15+M15+S15</f>
        <v>0</v>
      </c>
      <c r="X15" s="210">
        <f>J15+P15+V15</f>
        <v>0</v>
      </c>
      <c r="Y15" s="4"/>
      <c r="Z15" s="4"/>
      <c r="AA15" s="4"/>
      <c r="AB15" s="210">
        <f>AA15+Y15+Z15</f>
        <v>0</v>
      </c>
      <c r="AC15" s="4"/>
      <c r="AD15" s="210">
        <f>AC15+AB15</f>
        <v>0</v>
      </c>
      <c r="AE15" s="312"/>
      <c r="AF15" s="312"/>
      <c r="AG15" s="210">
        <f>AE15+(AF15/12)</f>
        <v>0</v>
      </c>
      <c r="AH15" s="210">
        <f>G15+M15+S15+AD15</f>
        <v>0</v>
      </c>
      <c r="AI15" s="210">
        <f>J15+P15+V15+AG15</f>
        <v>0</v>
      </c>
      <c r="AJ15" s="202" t="str">
        <f>IF(AND(D15&lt;=AI15,AI15&gt;=D15*120%),"A",IF(AND(D15&lt;=AI15,AI15*110%&lt;=AI15&lt;D15*120%),"B",IF(D15&lt;=AI15,"C",IF(AND(D15&gt;AI15,AI15&lt;=D15*90%),"E",IF(D15&gt;AI15,"D",)))))</f>
        <v>A</v>
      </c>
    </row>
    <row r="18" spans="1:2">
      <c r="A18" s="207" t="s">
        <v>32</v>
      </c>
    </row>
    <row r="19" spans="1:2">
      <c r="A19" s="208" t="s">
        <v>267</v>
      </c>
    </row>
    <row r="20" spans="1:2">
      <c r="A20" s="208" t="s">
        <v>268</v>
      </c>
    </row>
    <row r="21" spans="1:2">
      <c r="A21" s="208" t="s">
        <v>269</v>
      </c>
    </row>
    <row r="22" spans="1:2">
      <c r="A22" s="208" t="s">
        <v>270</v>
      </c>
    </row>
    <row r="23" spans="1:2">
      <c r="A23" s="208" t="s">
        <v>271</v>
      </c>
    </row>
    <row r="24" spans="1:2">
      <c r="A24" s="208" t="s">
        <v>272</v>
      </c>
    </row>
    <row r="25" spans="1:2">
      <c r="A25" s="208"/>
    </row>
    <row r="26" spans="1:2">
      <c r="A26" s="207" t="s">
        <v>33</v>
      </c>
    </row>
    <row r="27" spans="1:2">
      <c r="A27" s="208" t="s">
        <v>273</v>
      </c>
      <c r="B27" s="208"/>
    </row>
    <row r="28" spans="1:2" ht="16.5" customHeight="1">
      <c r="A28" s="208" t="s">
        <v>274</v>
      </c>
      <c r="B28" s="208"/>
    </row>
    <row r="29" spans="1:2" ht="16.5" customHeight="1">
      <c r="A29" s="208" t="s">
        <v>275</v>
      </c>
      <c r="B29" s="208"/>
    </row>
    <row r="30" spans="1:2" ht="16.5" customHeight="1">
      <c r="A30" s="208" t="s">
        <v>276</v>
      </c>
    </row>
    <row r="31" spans="1:2" ht="16.5" customHeight="1">
      <c r="A31" s="209" t="s">
        <v>277</v>
      </c>
    </row>
    <row r="32" spans="1:2" ht="16.5" customHeight="1">
      <c r="A32" s="209" t="s">
        <v>278</v>
      </c>
    </row>
  </sheetData>
  <sheetProtection password="EACF" sheet="1" objects="1" scenarios="1"/>
  <mergeCells count="36">
    <mergeCell ref="AH2:AH5"/>
    <mergeCell ref="AF4:AF5"/>
    <mergeCell ref="Q4:V4"/>
    <mergeCell ref="W4:X4"/>
    <mergeCell ref="Y4:AB4"/>
    <mergeCell ref="A2:AG2"/>
    <mergeCell ref="AI2:AI5"/>
    <mergeCell ref="AE4:AE5"/>
    <mergeCell ref="AH10:AH13"/>
    <mergeCell ref="AI10:AI13"/>
    <mergeCell ref="AJ10:AJ13"/>
    <mergeCell ref="A10:AG10"/>
    <mergeCell ref="AJ2:AJ5"/>
    <mergeCell ref="A3:A5"/>
    <mergeCell ref="E3:X3"/>
    <mergeCell ref="Y3:AG3"/>
    <mergeCell ref="E4:J4"/>
    <mergeCell ref="K4:P4"/>
    <mergeCell ref="AC4:AC5"/>
    <mergeCell ref="AD4:AD5"/>
    <mergeCell ref="AG4:AG5"/>
    <mergeCell ref="B3:D4"/>
    <mergeCell ref="A11:A13"/>
    <mergeCell ref="B11:D12"/>
    <mergeCell ref="E11:X11"/>
    <mergeCell ref="Y11:AG11"/>
    <mergeCell ref="E12:J12"/>
    <mergeCell ref="K12:P12"/>
    <mergeCell ref="Q12:V12"/>
    <mergeCell ref="W12:X12"/>
    <mergeCell ref="Y12:AB12"/>
    <mergeCell ref="AC12:AC13"/>
    <mergeCell ref="AD12:AD13"/>
    <mergeCell ref="AE12:AE13"/>
    <mergeCell ref="AF12:AF13"/>
    <mergeCell ref="AG12:AG13"/>
  </mergeCells>
  <phoneticPr fontId="4" type="noConversion"/>
  <conditionalFormatting sqref="AJ6:AJ7">
    <cfRule type="containsText" dxfId="146" priority="29" operator="containsText" text="不符合">
      <formula>NOT(ISERROR(SEARCH("不符合",AJ6)))</formula>
    </cfRule>
  </conditionalFormatting>
  <conditionalFormatting sqref="E6:F7">
    <cfRule type="containsBlanks" dxfId="145" priority="20">
      <formula>LEN(TRIM(E6))=0</formula>
    </cfRule>
  </conditionalFormatting>
  <conditionalFormatting sqref="K6:L7">
    <cfRule type="containsBlanks" dxfId="144" priority="19">
      <formula>LEN(TRIM(K6))=0</formula>
    </cfRule>
  </conditionalFormatting>
  <conditionalFormatting sqref="Q6:R7">
    <cfRule type="containsBlanks" dxfId="143" priority="18">
      <formula>LEN(TRIM(Q6))=0</formula>
    </cfRule>
  </conditionalFormatting>
  <conditionalFormatting sqref="Y6:AA7">
    <cfRule type="containsBlanks" dxfId="142" priority="17">
      <formula>LEN(TRIM(Y6))=0</formula>
    </cfRule>
  </conditionalFormatting>
  <conditionalFormatting sqref="B14:C15">
    <cfRule type="containsBlanks" dxfId="141" priority="7">
      <formula>LEN(TRIM(B14))=0</formula>
    </cfRule>
  </conditionalFormatting>
  <conditionalFormatting sqref="E14:F15">
    <cfRule type="containsBlanks" dxfId="140" priority="6">
      <formula>LEN(TRIM(E14))=0</formula>
    </cfRule>
  </conditionalFormatting>
  <conditionalFormatting sqref="K14:L15">
    <cfRule type="containsBlanks" dxfId="139" priority="5">
      <formula>LEN(TRIM(K14))=0</formula>
    </cfRule>
  </conditionalFormatting>
  <conditionalFormatting sqref="Q14:R15">
    <cfRule type="containsBlanks" dxfId="138" priority="4">
      <formula>LEN(TRIM(Q14))=0</formula>
    </cfRule>
  </conditionalFormatting>
  <conditionalFormatting sqref="Y14:AA15">
    <cfRule type="containsBlanks" dxfId="137" priority="3">
      <formula>LEN(TRIM(Y14))=0</formula>
    </cfRule>
  </conditionalFormatting>
  <conditionalFormatting sqref="AC6:AC7">
    <cfRule type="containsBlanks" dxfId="136" priority="10">
      <formula>LEN(TRIM(AC6))=0</formula>
    </cfRule>
  </conditionalFormatting>
  <conditionalFormatting sqref="AJ14:AJ15">
    <cfRule type="containsText" dxfId="135" priority="8" operator="containsText" text="E">
      <formula>NOT(ISERROR(SEARCH("E",AJ14)))</formula>
    </cfRule>
    <cfRule type="containsText" dxfId="134" priority="9" operator="containsText" text="D">
      <formula>NOT(ISERROR(SEARCH("D",AJ14)))</formula>
    </cfRule>
  </conditionalFormatting>
  <conditionalFormatting sqref="AC14:AC15">
    <cfRule type="containsBlanks" dxfId="133" priority="2">
      <formula>LEN(TRIM(AC14))=0</formula>
    </cfRule>
  </conditionalFormatting>
  <conditionalFormatting sqref="N6:O7 T6:U7 AE6:AF7 AE14:AF15 T14:U15 N14:O15 H14:I15 H6:I7">
    <cfRule type="containsBlanks" dxfId="132" priority="1">
      <formula>LEN(TRIM(H6))=0</formula>
    </cfRule>
  </conditionalFormatting>
  <pageMargins left="0.19685039370078741" right="0.19685039370078741" top="0.19685039370078741" bottom="0.19685039370078741" header="0.31496062992125984" footer="0.31496062992125984"/>
  <pageSetup paperSize="8" scale="72"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zoomScale="85" zoomScaleNormal="85" workbookViewId="0">
      <selection activeCell="J7" sqref="J7"/>
    </sheetView>
  </sheetViews>
  <sheetFormatPr defaultRowHeight="16.5"/>
  <cols>
    <col min="1" max="1" width="5.5" style="219" customWidth="1"/>
    <col min="2" max="2" width="13.875" style="219" customWidth="1"/>
    <col min="3" max="3" width="20.75" style="219" customWidth="1"/>
    <col min="4" max="4" width="17.375" style="219" customWidth="1"/>
    <col min="5" max="5" width="18.875" style="219" customWidth="1"/>
    <col min="6" max="6" width="15" style="219" customWidth="1"/>
    <col min="7" max="7" width="22.5" style="219" customWidth="1"/>
    <col min="8" max="9" width="13.5" style="219" customWidth="1"/>
    <col min="10" max="10" width="15.75" style="219" customWidth="1"/>
    <col min="11" max="11" width="23.75" style="219" customWidth="1"/>
    <col min="12" max="12" width="14.375" style="219" customWidth="1"/>
    <col min="13" max="13" width="16.625" style="219" customWidth="1"/>
    <col min="14" max="16384" width="9" style="219"/>
  </cols>
  <sheetData>
    <row r="1" spans="1:12" ht="24.95" customHeight="1">
      <c r="A1" s="218" t="s">
        <v>49</v>
      </c>
    </row>
    <row r="2" spans="1:12" ht="20.100000000000001" customHeight="1">
      <c r="A2" s="232" t="s">
        <v>69</v>
      </c>
    </row>
    <row r="3" spans="1:12" ht="24.95" customHeight="1">
      <c r="A3" s="126" t="s">
        <v>62</v>
      </c>
      <c r="B3" s="126" t="s">
        <v>36</v>
      </c>
      <c r="C3" s="126" t="s">
        <v>37</v>
      </c>
      <c r="D3" s="126" t="s">
        <v>38</v>
      </c>
      <c r="E3" s="126" t="s">
        <v>39</v>
      </c>
      <c r="F3" s="126" t="s">
        <v>40</v>
      </c>
      <c r="G3" s="126" t="s">
        <v>41</v>
      </c>
      <c r="H3" s="126" t="s">
        <v>42</v>
      </c>
      <c r="I3" s="221"/>
    </row>
    <row r="4" spans="1:12" ht="40.5" customHeight="1">
      <c r="A4" s="214">
        <v>1</v>
      </c>
      <c r="B4" s="222" t="s">
        <v>43</v>
      </c>
      <c r="C4" s="331"/>
      <c r="D4" s="331"/>
      <c r="E4" s="331"/>
      <c r="F4" s="223" t="s">
        <v>44</v>
      </c>
      <c r="G4" s="331"/>
      <c r="H4" s="222" t="s">
        <v>45</v>
      </c>
      <c r="I4" s="224"/>
    </row>
    <row r="5" spans="1:12" ht="43.5" customHeight="1">
      <c r="A5" s="214">
        <v>2</v>
      </c>
      <c r="B5" s="222" t="s">
        <v>46</v>
      </c>
      <c r="C5" s="331"/>
      <c r="D5" s="331"/>
      <c r="E5" s="331"/>
      <c r="F5" s="223" t="s">
        <v>47</v>
      </c>
      <c r="G5" s="331"/>
      <c r="H5" s="222" t="s">
        <v>93</v>
      </c>
      <c r="I5" s="224"/>
    </row>
    <row r="6" spans="1:12" ht="43.5" customHeight="1">
      <c r="A6" s="4"/>
      <c r="B6" s="331"/>
      <c r="C6" s="227"/>
      <c r="D6" s="331"/>
      <c r="E6" s="331"/>
      <c r="F6" s="331"/>
      <c r="G6" s="331"/>
      <c r="H6" s="331"/>
      <c r="I6" s="224"/>
    </row>
    <row r="7" spans="1:12" ht="43.5" customHeight="1">
      <c r="A7" s="4"/>
      <c r="B7" s="331"/>
      <c r="C7" s="331"/>
      <c r="D7" s="331"/>
      <c r="E7" s="331"/>
      <c r="F7" s="331"/>
      <c r="G7" s="331"/>
      <c r="H7" s="331"/>
      <c r="I7" s="224"/>
    </row>
    <row r="8" spans="1:12" ht="43.5" customHeight="1">
      <c r="A8" s="4"/>
      <c r="B8" s="331"/>
      <c r="C8" s="331"/>
      <c r="D8" s="331"/>
      <c r="E8" s="331"/>
      <c r="F8" s="331"/>
      <c r="G8" s="331"/>
      <c r="H8" s="331"/>
      <c r="I8" s="224"/>
    </row>
    <row r="10" spans="1:12" ht="19.5">
      <c r="A10" s="233" t="s">
        <v>60</v>
      </c>
    </row>
    <row r="11" spans="1:12">
      <c r="A11" s="234" t="s">
        <v>65</v>
      </c>
    </row>
    <row r="12" spans="1:12" ht="20.100000000000001" customHeight="1">
      <c r="A12" s="349" t="s">
        <v>62</v>
      </c>
      <c r="B12" s="349" t="s">
        <v>36</v>
      </c>
      <c r="C12" s="346" t="s">
        <v>50</v>
      </c>
      <c r="D12" s="346" t="s">
        <v>51</v>
      </c>
      <c r="E12" s="346" t="s">
        <v>52</v>
      </c>
      <c r="F12" s="346" t="s">
        <v>53</v>
      </c>
      <c r="G12" s="339" t="s">
        <v>310</v>
      </c>
      <c r="H12" s="340"/>
      <c r="I12" s="341"/>
      <c r="J12" s="346" t="s">
        <v>40</v>
      </c>
      <c r="K12" s="346" t="s">
        <v>41</v>
      </c>
      <c r="L12" s="349" t="s">
        <v>42</v>
      </c>
    </row>
    <row r="13" spans="1:12" ht="20.100000000000001" customHeight="1">
      <c r="A13" s="349"/>
      <c r="B13" s="349"/>
      <c r="C13" s="347"/>
      <c r="D13" s="347"/>
      <c r="E13" s="347"/>
      <c r="F13" s="347"/>
      <c r="G13" s="235" t="s">
        <v>311</v>
      </c>
      <c r="H13" s="236" t="s">
        <v>312</v>
      </c>
      <c r="I13" s="235" t="s">
        <v>313</v>
      </c>
      <c r="J13" s="361"/>
      <c r="K13" s="347"/>
      <c r="L13" s="349"/>
    </row>
    <row r="14" spans="1:12" ht="57.75" customHeight="1">
      <c r="A14" s="362">
        <v>1</v>
      </c>
      <c r="B14" s="222" t="s">
        <v>43</v>
      </c>
      <c r="C14" s="220" t="s">
        <v>18</v>
      </c>
      <c r="D14" s="223" t="s">
        <v>54</v>
      </c>
      <c r="E14" s="227" t="s">
        <v>55</v>
      </c>
      <c r="F14" s="228">
        <v>34916</v>
      </c>
      <c r="G14" s="206">
        <v>3</v>
      </c>
      <c r="H14" s="226">
        <v>12</v>
      </c>
      <c r="I14" s="206">
        <v>1</v>
      </c>
      <c r="J14" s="229" t="s">
        <v>44</v>
      </c>
      <c r="K14" s="227"/>
      <c r="L14" s="222" t="s">
        <v>45</v>
      </c>
    </row>
    <row r="15" spans="1:12" ht="57.75" customHeight="1">
      <c r="A15" s="363"/>
      <c r="B15" s="222" t="s">
        <v>66</v>
      </c>
      <c r="C15" s="220" t="s">
        <v>18</v>
      </c>
      <c r="D15" s="223" t="s">
        <v>54</v>
      </c>
      <c r="E15" s="227" t="s">
        <v>55</v>
      </c>
      <c r="F15" s="228">
        <v>34916</v>
      </c>
      <c r="G15" s="206">
        <v>5</v>
      </c>
      <c r="H15" s="226">
        <v>0</v>
      </c>
      <c r="I15" s="206">
        <v>0</v>
      </c>
      <c r="J15" s="229" t="s">
        <v>44</v>
      </c>
      <c r="K15" s="4"/>
      <c r="L15" s="222" t="s">
        <v>59</v>
      </c>
    </row>
    <row r="16" spans="1:12" ht="70.5" customHeight="1">
      <c r="A16" s="214">
        <v>2</v>
      </c>
      <c r="B16" s="222" t="s">
        <v>46</v>
      </c>
      <c r="C16" s="220" t="s">
        <v>18</v>
      </c>
      <c r="D16" s="227" t="s">
        <v>56</v>
      </c>
      <c r="E16" s="227" t="s">
        <v>57</v>
      </c>
      <c r="F16" s="228">
        <v>36050</v>
      </c>
      <c r="G16" s="206">
        <v>0</v>
      </c>
      <c r="H16" s="226">
        <v>5</v>
      </c>
      <c r="I16" s="206">
        <v>1</v>
      </c>
      <c r="J16" s="229" t="s">
        <v>47</v>
      </c>
      <c r="K16" s="4"/>
      <c r="L16" s="222" t="s">
        <v>48</v>
      </c>
    </row>
    <row r="17" spans="1:12" ht="70.5" customHeight="1">
      <c r="A17" s="4"/>
      <c r="B17" s="331"/>
      <c r="C17" s="220" t="s">
        <v>18</v>
      </c>
      <c r="D17" s="331"/>
      <c r="E17" s="331"/>
      <c r="F17" s="331"/>
      <c r="G17" s="331"/>
      <c r="H17" s="331"/>
      <c r="I17" s="331"/>
      <c r="J17" s="331"/>
      <c r="K17" s="331"/>
      <c r="L17" s="331"/>
    </row>
    <row r="18" spans="1:12" ht="70.5" customHeight="1">
      <c r="A18" s="4"/>
      <c r="B18" s="331"/>
      <c r="C18" s="220" t="s">
        <v>18</v>
      </c>
      <c r="D18" s="331"/>
      <c r="E18" s="331"/>
      <c r="F18" s="331"/>
      <c r="G18" s="331"/>
      <c r="H18" s="331"/>
      <c r="I18" s="331"/>
      <c r="J18" s="331"/>
      <c r="K18" s="227"/>
      <c r="L18" s="331"/>
    </row>
    <row r="19" spans="1:12" ht="70.5" customHeight="1">
      <c r="A19" s="4"/>
      <c r="B19" s="331"/>
      <c r="C19" s="220" t="s">
        <v>18</v>
      </c>
      <c r="D19" s="331"/>
      <c r="E19" s="331"/>
      <c r="F19" s="331"/>
      <c r="G19" s="331"/>
      <c r="H19" s="331"/>
      <c r="I19" s="331"/>
      <c r="J19" s="331"/>
      <c r="K19" s="331"/>
      <c r="L19" s="331"/>
    </row>
    <row r="20" spans="1:12" ht="20.100000000000001" customHeight="1">
      <c r="A20" s="234" t="s">
        <v>64</v>
      </c>
    </row>
    <row r="21" spans="1:12" ht="20.100000000000001" customHeight="1">
      <c r="A21" s="349" t="s">
        <v>63</v>
      </c>
      <c r="B21" s="349" t="s">
        <v>36</v>
      </c>
      <c r="C21" s="346" t="s">
        <v>50</v>
      </c>
      <c r="D21" s="346" t="s">
        <v>51</v>
      </c>
      <c r="E21" s="346" t="s">
        <v>52</v>
      </c>
      <c r="F21" s="346" t="s">
        <v>53</v>
      </c>
      <c r="G21" s="339" t="s">
        <v>310</v>
      </c>
      <c r="H21" s="340"/>
      <c r="I21" s="341"/>
      <c r="J21" s="346" t="s">
        <v>40</v>
      </c>
      <c r="K21" s="346" t="s">
        <v>41</v>
      </c>
      <c r="L21" s="349" t="s">
        <v>42</v>
      </c>
    </row>
    <row r="22" spans="1:12" ht="20.100000000000001" customHeight="1">
      <c r="A22" s="349"/>
      <c r="B22" s="349"/>
      <c r="C22" s="347"/>
      <c r="D22" s="347"/>
      <c r="E22" s="347"/>
      <c r="F22" s="347"/>
      <c r="G22" s="235" t="s">
        <v>311</v>
      </c>
      <c r="H22" s="236" t="s">
        <v>312</v>
      </c>
      <c r="I22" s="235" t="s">
        <v>313</v>
      </c>
      <c r="J22" s="361"/>
      <c r="K22" s="347"/>
      <c r="L22" s="349"/>
    </row>
    <row r="23" spans="1:12" ht="72" customHeight="1">
      <c r="A23" s="214">
        <v>1</v>
      </c>
      <c r="B23" s="222" t="s">
        <v>61</v>
      </c>
      <c r="C23" s="220" t="s">
        <v>18</v>
      </c>
      <c r="D23" s="230" t="s">
        <v>58</v>
      </c>
      <c r="E23" s="227" t="s">
        <v>57</v>
      </c>
      <c r="F23" s="228">
        <v>36050</v>
      </c>
      <c r="G23" s="206">
        <v>12</v>
      </c>
      <c r="H23" s="206">
        <v>12</v>
      </c>
      <c r="I23" s="206">
        <v>1</v>
      </c>
      <c r="J23" s="223" t="s">
        <v>44</v>
      </c>
      <c r="K23" s="331"/>
      <c r="L23" s="222" t="s">
        <v>59</v>
      </c>
    </row>
    <row r="24" spans="1:12" ht="72" customHeight="1">
      <c r="A24" s="4"/>
      <c r="B24" s="331"/>
      <c r="C24" s="220" t="s">
        <v>18</v>
      </c>
      <c r="D24" s="331"/>
      <c r="E24" s="331"/>
      <c r="F24" s="331"/>
      <c r="G24" s="331"/>
      <c r="H24" s="331"/>
      <c r="I24" s="331"/>
      <c r="J24" s="331"/>
      <c r="K24" s="331"/>
      <c r="L24" s="331"/>
    </row>
    <row r="25" spans="1:12" ht="72" customHeight="1">
      <c r="A25" s="4"/>
      <c r="B25" s="331"/>
      <c r="C25" s="220" t="s">
        <v>18</v>
      </c>
      <c r="D25" s="331"/>
      <c r="E25" s="331"/>
      <c r="F25" s="331"/>
      <c r="G25" s="331"/>
      <c r="H25" s="331"/>
      <c r="I25" s="331"/>
      <c r="J25" s="331"/>
      <c r="K25" s="227"/>
      <c r="L25" s="331"/>
    </row>
    <row r="26" spans="1:12" ht="72" customHeight="1">
      <c r="A26" s="4"/>
      <c r="B26" s="331"/>
      <c r="C26" s="220" t="s">
        <v>18</v>
      </c>
      <c r="D26" s="331"/>
      <c r="E26" s="227"/>
      <c r="F26" s="331"/>
      <c r="G26" s="331"/>
      <c r="H26" s="331"/>
      <c r="I26" s="331"/>
      <c r="J26" s="331"/>
      <c r="K26" s="331"/>
      <c r="L26" s="331"/>
    </row>
    <row r="27" spans="1:12" ht="20.100000000000001" customHeight="1">
      <c r="A27" s="234" t="s">
        <v>67</v>
      </c>
    </row>
    <row r="28" spans="1:12" ht="20.100000000000001" customHeight="1">
      <c r="A28" s="349" t="s">
        <v>63</v>
      </c>
      <c r="B28" s="349" t="s">
        <v>36</v>
      </c>
      <c r="C28" s="346" t="s">
        <v>50</v>
      </c>
      <c r="D28" s="346" t="s">
        <v>51</v>
      </c>
      <c r="E28" s="346" t="s">
        <v>52</v>
      </c>
      <c r="F28" s="346" t="s">
        <v>53</v>
      </c>
      <c r="G28" s="339" t="s">
        <v>310</v>
      </c>
      <c r="H28" s="340"/>
      <c r="I28" s="341"/>
      <c r="J28" s="346" t="s">
        <v>40</v>
      </c>
      <c r="K28" s="346" t="s">
        <v>41</v>
      </c>
      <c r="L28" s="349" t="s">
        <v>42</v>
      </c>
    </row>
    <row r="29" spans="1:12" ht="20.100000000000001" customHeight="1">
      <c r="A29" s="349"/>
      <c r="B29" s="349"/>
      <c r="C29" s="347"/>
      <c r="D29" s="347"/>
      <c r="E29" s="347"/>
      <c r="F29" s="347"/>
      <c r="G29" s="235" t="s">
        <v>311</v>
      </c>
      <c r="H29" s="236" t="s">
        <v>312</v>
      </c>
      <c r="I29" s="235" t="s">
        <v>313</v>
      </c>
      <c r="J29" s="361"/>
      <c r="K29" s="347"/>
      <c r="L29" s="349"/>
    </row>
    <row r="30" spans="1:12" ht="73.5" customHeight="1">
      <c r="A30" s="214">
        <v>1</v>
      </c>
      <c r="B30" s="222" t="s">
        <v>68</v>
      </c>
      <c r="C30" s="220" t="s">
        <v>18</v>
      </c>
      <c r="D30" s="230" t="s">
        <v>58</v>
      </c>
      <c r="E30" s="227" t="s">
        <v>57</v>
      </c>
      <c r="F30" s="228">
        <v>36050</v>
      </c>
      <c r="G30" s="206">
        <v>12</v>
      </c>
      <c r="H30" s="226">
        <v>12</v>
      </c>
      <c r="I30" s="206">
        <v>1</v>
      </c>
      <c r="J30" s="229" t="s">
        <v>44</v>
      </c>
      <c r="K30" s="331"/>
      <c r="L30" s="222" t="s">
        <v>59</v>
      </c>
    </row>
    <row r="31" spans="1:12" ht="73.5" customHeight="1">
      <c r="A31" s="4"/>
      <c r="B31" s="331"/>
      <c r="C31" s="220" t="s">
        <v>18</v>
      </c>
      <c r="D31" s="331"/>
      <c r="E31" s="331"/>
      <c r="F31" s="331"/>
      <c r="G31" s="331"/>
      <c r="H31" s="331"/>
      <c r="I31" s="331"/>
      <c r="J31" s="331"/>
      <c r="K31" s="331"/>
      <c r="L31" s="331"/>
    </row>
    <row r="32" spans="1:12" ht="73.5" customHeight="1">
      <c r="A32" s="4"/>
      <c r="B32" s="331"/>
      <c r="C32" s="220" t="s">
        <v>18</v>
      </c>
      <c r="D32" s="331"/>
      <c r="E32" s="331"/>
      <c r="F32" s="331"/>
      <c r="G32" s="331"/>
      <c r="H32" s="331"/>
      <c r="I32" s="331"/>
      <c r="J32" s="331"/>
      <c r="K32" s="331"/>
      <c r="L32" s="331"/>
    </row>
    <row r="33" spans="1:12" ht="73.5" customHeight="1">
      <c r="A33" s="4"/>
      <c r="B33" s="331"/>
      <c r="C33" s="220" t="s">
        <v>18</v>
      </c>
      <c r="D33" s="331"/>
      <c r="E33" s="331"/>
      <c r="F33" s="331"/>
      <c r="G33" s="331"/>
      <c r="H33" s="331"/>
      <c r="I33" s="331"/>
      <c r="J33" s="331"/>
      <c r="K33" s="331"/>
      <c r="L33" s="331"/>
    </row>
    <row r="35" spans="1:12" ht="20.100000000000001" customHeight="1">
      <c r="A35" s="234" t="s">
        <v>70</v>
      </c>
    </row>
    <row r="36" spans="1:12" ht="20.100000000000001" customHeight="1">
      <c r="A36" s="346" t="s">
        <v>63</v>
      </c>
      <c r="B36" s="349" t="s">
        <v>36</v>
      </c>
      <c r="C36" s="349" t="s">
        <v>37</v>
      </c>
      <c r="D36" s="360" t="s">
        <v>51</v>
      </c>
      <c r="E36" s="349" t="s">
        <v>52</v>
      </c>
      <c r="F36" s="349" t="s">
        <v>53</v>
      </c>
      <c r="G36" s="333" t="s">
        <v>310</v>
      </c>
      <c r="H36" s="333"/>
      <c r="I36" s="333"/>
      <c r="J36" s="349" t="s">
        <v>40</v>
      </c>
      <c r="K36" s="359" t="s">
        <v>41</v>
      </c>
      <c r="L36" s="349" t="s">
        <v>42</v>
      </c>
    </row>
    <row r="37" spans="1:12" ht="20.100000000000001" customHeight="1">
      <c r="A37" s="347"/>
      <c r="B37" s="349"/>
      <c r="C37" s="349"/>
      <c r="D37" s="360"/>
      <c r="E37" s="349"/>
      <c r="F37" s="349"/>
      <c r="G37" s="235" t="s">
        <v>311</v>
      </c>
      <c r="H37" s="235" t="s">
        <v>312</v>
      </c>
      <c r="I37" s="235" t="s">
        <v>313</v>
      </c>
      <c r="J37" s="349"/>
      <c r="K37" s="359"/>
      <c r="L37" s="349"/>
    </row>
    <row r="38" spans="1:12" ht="55.5" customHeight="1">
      <c r="A38" s="214">
        <v>1</v>
      </c>
      <c r="B38" s="222" t="s">
        <v>71</v>
      </c>
      <c r="C38" s="220" t="s">
        <v>18</v>
      </c>
      <c r="D38" s="223" t="s">
        <v>54</v>
      </c>
      <c r="E38" s="227" t="s">
        <v>55</v>
      </c>
      <c r="F38" s="228">
        <v>34916</v>
      </c>
      <c r="G38" s="206">
        <v>12</v>
      </c>
      <c r="H38" s="206">
        <v>12</v>
      </c>
      <c r="I38" s="206">
        <v>1</v>
      </c>
      <c r="J38" s="223" t="s">
        <v>44</v>
      </c>
      <c r="K38" s="331"/>
      <c r="L38" s="222" t="s">
        <v>59</v>
      </c>
    </row>
    <row r="39" spans="1:12" ht="55.5" customHeight="1">
      <c r="A39" s="4"/>
      <c r="B39" s="331"/>
      <c r="C39" s="220" t="s">
        <v>18</v>
      </c>
      <c r="D39" s="331"/>
      <c r="E39" s="227"/>
      <c r="F39" s="331"/>
      <c r="G39" s="331"/>
      <c r="H39" s="331"/>
      <c r="I39" s="331"/>
      <c r="J39" s="331"/>
      <c r="K39" s="227"/>
      <c r="L39" s="331"/>
    </row>
    <row r="40" spans="1:12" ht="55.5" customHeight="1">
      <c r="A40" s="4"/>
      <c r="B40" s="331"/>
      <c r="C40" s="220" t="s">
        <v>18</v>
      </c>
      <c r="D40" s="331"/>
      <c r="E40" s="331"/>
      <c r="F40" s="331"/>
      <c r="G40" s="331"/>
      <c r="H40" s="331"/>
      <c r="I40" s="331"/>
      <c r="J40" s="331"/>
      <c r="K40" s="331"/>
      <c r="L40" s="331"/>
    </row>
    <row r="41" spans="1:12" ht="55.5" customHeight="1">
      <c r="A41" s="4"/>
      <c r="B41" s="331"/>
      <c r="C41" s="220" t="s">
        <v>18</v>
      </c>
      <c r="D41" s="331"/>
      <c r="E41" s="331"/>
      <c r="F41" s="331"/>
      <c r="G41" s="331"/>
      <c r="H41" s="331"/>
      <c r="I41" s="331"/>
      <c r="J41" s="331"/>
      <c r="K41" s="331"/>
      <c r="L41" s="331"/>
    </row>
    <row r="43" spans="1:12" ht="20.100000000000001" customHeight="1">
      <c r="A43" s="234" t="s">
        <v>347</v>
      </c>
    </row>
    <row r="44" spans="1:12">
      <c r="A44" s="350" t="s">
        <v>82</v>
      </c>
      <c r="B44" s="350"/>
      <c r="C44" s="348" t="s">
        <v>72</v>
      </c>
      <c r="D44" s="348" t="s">
        <v>73</v>
      </c>
      <c r="E44" s="348" t="s">
        <v>74</v>
      </c>
      <c r="F44" s="349" t="s">
        <v>15</v>
      </c>
    </row>
    <row r="45" spans="1:12">
      <c r="A45" s="350"/>
      <c r="B45" s="350"/>
      <c r="C45" s="348"/>
      <c r="D45" s="348"/>
      <c r="E45" s="348"/>
      <c r="F45" s="349"/>
    </row>
    <row r="46" spans="1:12" s="231" customFormat="1" ht="30" customHeight="1">
      <c r="A46" s="351" t="s">
        <v>75</v>
      </c>
      <c r="B46" s="351"/>
      <c r="C46" s="4"/>
      <c r="D46" s="4"/>
      <c r="E46" s="4"/>
      <c r="F46" s="217">
        <f>SUM(C46:E46)</f>
        <v>0</v>
      </c>
    </row>
    <row r="47" spans="1:12" s="231" customFormat="1" ht="30" customHeight="1">
      <c r="A47" s="351" t="s">
        <v>76</v>
      </c>
      <c r="B47" s="351"/>
      <c r="C47" s="4"/>
      <c r="D47" s="4"/>
      <c r="E47" s="4"/>
      <c r="F47" s="217">
        <f t="shared" ref="F47:F48" si="0">SUM(C47:E47)</f>
        <v>0</v>
      </c>
    </row>
    <row r="48" spans="1:12" s="231" customFormat="1" ht="30" customHeight="1">
      <c r="A48" s="351" t="s">
        <v>77</v>
      </c>
      <c r="B48" s="351"/>
      <c r="C48" s="4"/>
      <c r="D48" s="4"/>
      <c r="E48" s="4"/>
      <c r="F48" s="217">
        <f t="shared" si="0"/>
        <v>0</v>
      </c>
    </row>
    <row r="49" spans="1:6" s="231" customFormat="1" ht="20.100000000000001" customHeight="1">
      <c r="A49" s="353" t="s">
        <v>9</v>
      </c>
      <c r="B49" s="354"/>
      <c r="C49" s="357">
        <f>SUM(C46:C48)</f>
        <v>0</v>
      </c>
      <c r="D49" s="215">
        <f>SUM(D46:D48)</f>
        <v>0</v>
      </c>
      <c r="E49" s="215">
        <f t="shared" ref="E49:F49" si="1">SUM(E46:E48)</f>
        <v>0</v>
      </c>
      <c r="F49" s="215">
        <f t="shared" si="1"/>
        <v>0</v>
      </c>
    </row>
    <row r="50" spans="1:6" s="231" customFormat="1" ht="13.5" customHeight="1">
      <c r="A50" s="355"/>
      <c r="B50" s="356"/>
      <c r="C50" s="358"/>
      <c r="D50" s="216" t="s">
        <v>78</v>
      </c>
      <c r="E50" s="216" t="s">
        <v>79</v>
      </c>
      <c r="F50" s="216" t="s">
        <v>80</v>
      </c>
    </row>
    <row r="51" spans="1:6" ht="30" customHeight="1">
      <c r="A51" s="352" t="s">
        <v>81</v>
      </c>
      <c r="B51" s="352"/>
      <c r="C51" s="352"/>
      <c r="D51" s="345" t="e">
        <f>(D49+E49)/F49</f>
        <v>#DIV/0!</v>
      </c>
      <c r="E51" s="345"/>
      <c r="F51" s="345"/>
    </row>
    <row r="53" spans="1:6">
      <c r="A53" s="225" t="s">
        <v>83</v>
      </c>
    </row>
    <row r="54" spans="1:6">
      <c r="A54" s="225" t="s">
        <v>84</v>
      </c>
    </row>
    <row r="55" spans="1:6">
      <c r="A55" s="225" t="s">
        <v>85</v>
      </c>
    </row>
    <row r="56" spans="1:6">
      <c r="A56" s="225" t="s">
        <v>86</v>
      </c>
    </row>
    <row r="57" spans="1:6">
      <c r="A57" s="225" t="s">
        <v>87</v>
      </c>
    </row>
    <row r="58" spans="1:6">
      <c r="A58" s="225" t="s">
        <v>88</v>
      </c>
    </row>
    <row r="59" spans="1:6">
      <c r="A59" s="225" t="s">
        <v>89</v>
      </c>
    </row>
    <row r="60" spans="1:6">
      <c r="A60" s="225" t="s">
        <v>90</v>
      </c>
    </row>
    <row r="61" spans="1:6">
      <c r="A61" s="225" t="s">
        <v>91</v>
      </c>
    </row>
    <row r="62" spans="1:6">
      <c r="A62" s="225" t="s">
        <v>92</v>
      </c>
    </row>
    <row r="63" spans="1:6">
      <c r="A63" s="225" t="s">
        <v>314</v>
      </c>
    </row>
  </sheetData>
  <sheetProtection algorithmName="SHA-512" hashValue="2BG7klkbH88MG3I8sDMJdp5gbvFxpjWdZxwiA2DLA5fWsZZlP5vNwi+FEIy63Kuso87RElbUwq3AiU0zbjI5bQ==" saltValue="xFTTTB7UhWBRmBojIdnaDw==" spinCount="100000" sheet="1" objects="1" scenarios="1" formatRows="0" insertRows="0" deleteRows="0"/>
  <mergeCells count="53">
    <mergeCell ref="L12:L13"/>
    <mergeCell ref="B12:B13"/>
    <mergeCell ref="A12:A13"/>
    <mergeCell ref="A14:A15"/>
    <mergeCell ref="A21:A22"/>
    <mergeCell ref="D12:D13"/>
    <mergeCell ref="D21:D22"/>
    <mergeCell ref="C12:C13"/>
    <mergeCell ref="B21:B22"/>
    <mergeCell ref="K28:K29"/>
    <mergeCell ref="L28:L29"/>
    <mergeCell ref="C21:C22"/>
    <mergeCell ref="G12:I12"/>
    <mergeCell ref="G21:I21"/>
    <mergeCell ref="E28:E29"/>
    <mergeCell ref="F28:F29"/>
    <mergeCell ref="E12:E13"/>
    <mergeCell ref="F12:F13"/>
    <mergeCell ref="J12:J13"/>
    <mergeCell ref="E21:E22"/>
    <mergeCell ref="F21:F22"/>
    <mergeCell ref="J21:J22"/>
    <mergeCell ref="K21:K22"/>
    <mergeCell ref="L21:L22"/>
    <mergeCell ref="K12:K13"/>
    <mergeCell ref="A28:A29"/>
    <mergeCell ref="D28:D29"/>
    <mergeCell ref="G28:I28"/>
    <mergeCell ref="J28:J29"/>
    <mergeCell ref="C28:C29"/>
    <mergeCell ref="B28:B29"/>
    <mergeCell ref="J36:J37"/>
    <mergeCell ref="K36:K37"/>
    <mergeCell ref="L36:L37"/>
    <mergeCell ref="B36:B37"/>
    <mergeCell ref="C36:C37"/>
    <mergeCell ref="D36:D37"/>
    <mergeCell ref="E36:E37"/>
    <mergeCell ref="F36:F37"/>
    <mergeCell ref="G36:I36"/>
    <mergeCell ref="D51:F51"/>
    <mergeCell ref="A36:A37"/>
    <mergeCell ref="C44:C45"/>
    <mergeCell ref="D44:D45"/>
    <mergeCell ref="E44:E45"/>
    <mergeCell ref="F44:F45"/>
    <mergeCell ref="A44:B45"/>
    <mergeCell ref="A46:B46"/>
    <mergeCell ref="A47:B47"/>
    <mergeCell ref="A48:B48"/>
    <mergeCell ref="A51:C51"/>
    <mergeCell ref="A49:B50"/>
    <mergeCell ref="C49:C50"/>
  </mergeCells>
  <phoneticPr fontId="4" type="noConversion"/>
  <conditionalFormatting sqref="D51:F51">
    <cfRule type="cellIs" dxfId="131" priority="28" operator="lessThan">
      <formula>0.6</formula>
    </cfRule>
  </conditionalFormatting>
  <conditionalFormatting sqref="C46:E48">
    <cfRule type="containsBlanks" dxfId="130" priority="27">
      <formula>LEN(TRIM(C46))=0</formula>
    </cfRule>
  </conditionalFormatting>
  <conditionalFormatting sqref="A39:B41 D40:L41 D39 F39:J39 L39">
    <cfRule type="containsBlanks" dxfId="129" priority="26">
      <formula>LEN(TRIM(A39))=0</formula>
    </cfRule>
  </conditionalFormatting>
  <conditionalFormatting sqref="A31:B33 D31:L33">
    <cfRule type="containsBlanks" dxfId="128" priority="25">
      <formula>LEN(TRIM(A31))=0</formula>
    </cfRule>
  </conditionalFormatting>
  <conditionalFormatting sqref="A24:B26 D24:L24 D26 D25:J25 L25 F26:L26">
    <cfRule type="containsBlanks" dxfId="127" priority="24">
      <formula>LEN(TRIM(A24))=0</formula>
    </cfRule>
  </conditionalFormatting>
  <conditionalFormatting sqref="A17:B19 D17:L17 D19:L19 D18:J18 L18">
    <cfRule type="containsBlanks" dxfId="126" priority="23">
      <formula>LEN(TRIM(A17))=0</formula>
    </cfRule>
  </conditionalFormatting>
  <conditionalFormatting sqref="A7:H8 A6:B6 D6:H6">
    <cfRule type="containsBlanks" dxfId="125" priority="22">
      <formula>LEN(TRIM(A6))=0</formula>
    </cfRule>
  </conditionalFormatting>
  <conditionalFormatting sqref="C4:E5">
    <cfRule type="containsBlanks" dxfId="124" priority="21">
      <formula>LEN(TRIM(C4))=0</formula>
    </cfRule>
  </conditionalFormatting>
  <conditionalFormatting sqref="G4:G5">
    <cfRule type="containsBlanks" dxfId="123" priority="20">
      <formula>LEN(TRIM(G4))=0</formula>
    </cfRule>
  </conditionalFormatting>
  <conditionalFormatting sqref="K14:K16">
    <cfRule type="containsBlanks" dxfId="122" priority="19">
      <formula>LEN(TRIM(K14))=0</formula>
    </cfRule>
  </conditionalFormatting>
  <conditionalFormatting sqref="K23">
    <cfRule type="containsBlanks" dxfId="121" priority="18">
      <formula>LEN(TRIM(K23))=0</formula>
    </cfRule>
  </conditionalFormatting>
  <conditionalFormatting sqref="K30">
    <cfRule type="containsBlanks" dxfId="120" priority="17">
      <formula>LEN(TRIM(K30))=0</formula>
    </cfRule>
  </conditionalFormatting>
  <conditionalFormatting sqref="K38">
    <cfRule type="containsBlanks" dxfId="119" priority="16">
      <formula>LEN(TRIM(K38))=0</formula>
    </cfRule>
  </conditionalFormatting>
  <conditionalFormatting sqref="A38:B38 D38:L38">
    <cfRule type="containsBlanks" dxfId="118" priority="11">
      <formula>LEN(TRIM(A38))=0</formula>
    </cfRule>
  </conditionalFormatting>
  <conditionalFormatting sqref="A14:L16">
    <cfRule type="containsBlanks" dxfId="117" priority="15">
      <formula>LEN(TRIM(A14))=0</formula>
    </cfRule>
  </conditionalFormatting>
  <conditionalFormatting sqref="A4:H5">
    <cfRule type="containsBlanks" dxfId="116" priority="14">
      <formula>LEN(TRIM(A4))=0</formula>
    </cfRule>
  </conditionalFormatting>
  <conditionalFormatting sqref="A23:B23 D23:L23">
    <cfRule type="containsBlanks" dxfId="115" priority="13">
      <formula>LEN(TRIM(A23))=0</formula>
    </cfRule>
  </conditionalFormatting>
  <conditionalFormatting sqref="A30:B30 D30:L30">
    <cfRule type="containsBlanks" dxfId="114" priority="12">
      <formula>LEN(TRIM(A30))=0</formula>
    </cfRule>
  </conditionalFormatting>
  <conditionalFormatting sqref="C14:C19">
    <cfRule type="containsText" dxfId="113" priority="10" operator="containsText" text="請選擇">
      <formula>NOT(ISERROR(SEARCH("請選擇",C14)))</formula>
    </cfRule>
  </conditionalFormatting>
  <conditionalFormatting sqref="C23:C26">
    <cfRule type="containsText" dxfId="112" priority="9" operator="containsText" text="請選擇">
      <formula>NOT(ISERROR(SEARCH("請選擇",C23)))</formula>
    </cfRule>
  </conditionalFormatting>
  <conditionalFormatting sqref="C30:C33">
    <cfRule type="containsText" dxfId="111" priority="8" operator="containsText" text="請選擇">
      <formula>NOT(ISERROR(SEARCH("請選擇",C30)))</formula>
    </cfRule>
  </conditionalFormatting>
  <conditionalFormatting sqref="C38:C41">
    <cfRule type="containsText" dxfId="110" priority="7" operator="containsText" text="請選擇">
      <formula>NOT(ISERROR(SEARCH("請選擇",C38)))</formula>
    </cfRule>
  </conditionalFormatting>
  <conditionalFormatting sqref="C6">
    <cfRule type="containsBlanks" dxfId="109" priority="6">
      <formula>LEN(TRIM(C6))=0</formula>
    </cfRule>
  </conditionalFormatting>
  <conditionalFormatting sqref="K18">
    <cfRule type="containsBlanks" dxfId="108" priority="5">
      <formula>LEN(TRIM(K18))=0</formula>
    </cfRule>
  </conditionalFormatting>
  <conditionalFormatting sqref="K25">
    <cfRule type="containsBlanks" dxfId="107" priority="4">
      <formula>LEN(TRIM(K25))=0</formula>
    </cfRule>
  </conditionalFormatting>
  <conditionalFormatting sqref="E26">
    <cfRule type="containsBlanks" dxfId="106" priority="3">
      <formula>LEN(TRIM(E26))=0</formula>
    </cfRule>
  </conditionalFormatting>
  <conditionalFormatting sqref="E39">
    <cfRule type="containsBlanks" dxfId="105" priority="2">
      <formula>LEN(TRIM(E39))=0</formula>
    </cfRule>
  </conditionalFormatting>
  <conditionalFormatting sqref="K39">
    <cfRule type="containsBlanks" dxfId="104" priority="1">
      <formula>LEN(TRIM(K39))=0</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工作表1!$A$27:$A$29</xm:f>
          </x14:formula1>
          <xm:sqref>C23:C26 C30:C33 C38:C41 C14:C19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
  <sheetViews>
    <sheetView workbookViewId="0">
      <selection activeCell="B11" sqref="B11:B16"/>
    </sheetView>
  </sheetViews>
  <sheetFormatPr defaultRowHeight="16.5"/>
  <cols>
    <col min="1" max="2" width="9" style="237"/>
    <col min="3" max="3" width="9" style="237" customWidth="1"/>
    <col min="4" max="16384" width="9" style="237"/>
  </cols>
  <sheetData>
    <row r="1" spans="1:28" ht="19.5">
      <c r="A1" s="240" t="s">
        <v>317</v>
      </c>
    </row>
    <row r="2" spans="1:28" ht="19.5" customHeight="1">
      <c r="A2" s="379" t="s">
        <v>36</v>
      </c>
      <c r="B2" s="370" t="s">
        <v>108</v>
      </c>
      <c r="C2" s="379" t="s">
        <v>94</v>
      </c>
      <c r="D2" s="379"/>
      <c r="E2" s="379"/>
      <c r="F2" s="379"/>
      <c r="G2" s="379" t="s">
        <v>95</v>
      </c>
      <c r="H2" s="379"/>
      <c r="I2" s="379"/>
      <c r="J2" s="379"/>
      <c r="K2" s="379" t="s">
        <v>96</v>
      </c>
      <c r="L2" s="379"/>
      <c r="M2" s="379"/>
      <c r="N2" s="379"/>
      <c r="O2" s="379"/>
      <c r="P2" s="379"/>
      <c r="Q2" s="379" t="s">
        <v>97</v>
      </c>
      <c r="R2" s="379"/>
      <c r="S2" s="379"/>
      <c r="T2" s="379"/>
      <c r="U2" s="379"/>
      <c r="V2" s="379"/>
      <c r="W2" s="333" t="s">
        <v>98</v>
      </c>
      <c r="X2" s="333"/>
      <c r="Y2" s="333"/>
      <c r="Z2" s="333"/>
      <c r="AA2" s="333"/>
      <c r="AB2" s="333"/>
    </row>
    <row r="3" spans="1:28" ht="16.5" customHeight="1">
      <c r="A3" s="379"/>
      <c r="B3" s="371"/>
      <c r="C3" s="373" t="s">
        <v>109</v>
      </c>
      <c r="D3" s="374"/>
      <c r="E3" s="379" t="s">
        <v>99</v>
      </c>
      <c r="F3" s="379" t="s">
        <v>9</v>
      </c>
      <c r="G3" s="373" t="s">
        <v>109</v>
      </c>
      <c r="H3" s="374"/>
      <c r="I3" s="379" t="s">
        <v>99</v>
      </c>
      <c r="J3" s="379" t="s">
        <v>9</v>
      </c>
      <c r="K3" s="379" t="s">
        <v>109</v>
      </c>
      <c r="L3" s="379"/>
      <c r="M3" s="379" t="s">
        <v>110</v>
      </c>
      <c r="N3" s="379"/>
      <c r="O3" s="379" t="s">
        <v>9</v>
      </c>
      <c r="P3" s="379"/>
      <c r="Q3" s="379" t="s">
        <v>109</v>
      </c>
      <c r="R3" s="379"/>
      <c r="S3" s="379" t="s">
        <v>110</v>
      </c>
      <c r="T3" s="379"/>
      <c r="U3" s="379" t="s">
        <v>9</v>
      </c>
      <c r="V3" s="379"/>
      <c r="W3" s="333" t="s">
        <v>109</v>
      </c>
      <c r="X3" s="333"/>
      <c r="Y3" s="333" t="s">
        <v>110</v>
      </c>
      <c r="Z3" s="333"/>
      <c r="AA3" s="333" t="s">
        <v>9</v>
      </c>
      <c r="AB3" s="333"/>
    </row>
    <row r="4" spans="1:28">
      <c r="A4" s="379"/>
      <c r="B4" s="372"/>
      <c r="C4" s="375"/>
      <c r="D4" s="376"/>
      <c r="E4" s="379"/>
      <c r="F4" s="379"/>
      <c r="G4" s="375"/>
      <c r="H4" s="376"/>
      <c r="I4" s="379"/>
      <c r="J4" s="379"/>
      <c r="K4" s="296" t="s">
        <v>100</v>
      </c>
      <c r="L4" s="296" t="s">
        <v>101</v>
      </c>
      <c r="M4" s="296" t="s">
        <v>100</v>
      </c>
      <c r="N4" s="296" t="s">
        <v>101</v>
      </c>
      <c r="O4" s="296" t="s">
        <v>100</v>
      </c>
      <c r="P4" s="296" t="s">
        <v>101</v>
      </c>
      <c r="Q4" s="296" t="s">
        <v>100</v>
      </c>
      <c r="R4" s="296" t="s">
        <v>101</v>
      </c>
      <c r="S4" s="296" t="s">
        <v>100</v>
      </c>
      <c r="T4" s="296" t="s">
        <v>101</v>
      </c>
      <c r="U4" s="296" t="s">
        <v>100</v>
      </c>
      <c r="V4" s="296" t="s">
        <v>101</v>
      </c>
      <c r="W4" s="294" t="s">
        <v>100</v>
      </c>
      <c r="X4" s="294" t="s">
        <v>101</v>
      </c>
      <c r="Y4" s="294" t="s">
        <v>100</v>
      </c>
      <c r="Z4" s="294" t="s">
        <v>101</v>
      </c>
      <c r="AA4" s="294" t="s">
        <v>100</v>
      </c>
      <c r="AB4" s="294" t="s">
        <v>101</v>
      </c>
    </row>
    <row r="5" spans="1:28" ht="20.100000000000001" customHeight="1">
      <c r="A5" s="366" t="s">
        <v>111</v>
      </c>
      <c r="B5" s="377" t="s">
        <v>102</v>
      </c>
      <c r="C5" s="296" t="s">
        <v>9</v>
      </c>
      <c r="D5" s="295">
        <f>SUM(D6:D10)</f>
        <v>0</v>
      </c>
      <c r="E5" s="369"/>
      <c r="F5" s="365">
        <f>D5+E5</f>
        <v>0</v>
      </c>
      <c r="G5" s="296" t="s">
        <v>9</v>
      </c>
      <c r="H5" s="295">
        <f>SUM(H6:H10)</f>
        <v>0</v>
      </c>
      <c r="I5" s="378"/>
      <c r="J5" s="365">
        <f>H5+I5</f>
        <v>0</v>
      </c>
      <c r="K5" s="369"/>
      <c r="L5" s="369"/>
      <c r="M5" s="369"/>
      <c r="N5" s="369"/>
      <c r="O5" s="365">
        <f>K5+M5</f>
        <v>0</v>
      </c>
      <c r="P5" s="365">
        <f>L5+N5</f>
        <v>0</v>
      </c>
      <c r="Q5" s="369"/>
      <c r="R5" s="369"/>
      <c r="S5" s="369"/>
      <c r="T5" s="369"/>
      <c r="U5" s="365">
        <f>Q5+S5</f>
        <v>0</v>
      </c>
      <c r="V5" s="365">
        <f>R5+T5</f>
        <v>0</v>
      </c>
      <c r="W5" s="364"/>
      <c r="X5" s="364"/>
      <c r="Y5" s="364"/>
      <c r="Z5" s="364"/>
      <c r="AA5" s="365">
        <f>W5+Y5</f>
        <v>0</v>
      </c>
      <c r="AB5" s="365">
        <f>X5+Z5</f>
        <v>0</v>
      </c>
    </row>
    <row r="6" spans="1:28" ht="20.100000000000001" customHeight="1">
      <c r="A6" s="367"/>
      <c r="B6" s="377"/>
      <c r="C6" s="295" t="s">
        <v>103</v>
      </c>
      <c r="D6" s="238"/>
      <c r="E6" s="369"/>
      <c r="F6" s="365"/>
      <c r="G6" s="295" t="s">
        <v>103</v>
      </c>
      <c r="H6" s="239"/>
      <c r="I6" s="378"/>
      <c r="J6" s="365"/>
      <c r="K6" s="369"/>
      <c r="L6" s="369"/>
      <c r="M6" s="369"/>
      <c r="N6" s="369"/>
      <c r="O6" s="365"/>
      <c r="P6" s="365"/>
      <c r="Q6" s="369"/>
      <c r="R6" s="369"/>
      <c r="S6" s="369"/>
      <c r="T6" s="369"/>
      <c r="U6" s="365"/>
      <c r="V6" s="365"/>
      <c r="W6" s="364"/>
      <c r="X6" s="364"/>
      <c r="Y6" s="364"/>
      <c r="Z6" s="364"/>
      <c r="AA6" s="365"/>
      <c r="AB6" s="365"/>
    </row>
    <row r="7" spans="1:28" ht="20.100000000000001" customHeight="1">
      <c r="A7" s="367"/>
      <c r="B7" s="377"/>
      <c r="C7" s="295" t="s">
        <v>104</v>
      </c>
      <c r="D7" s="238"/>
      <c r="E7" s="369"/>
      <c r="F7" s="365"/>
      <c r="G7" s="295" t="s">
        <v>104</v>
      </c>
      <c r="H7" s="239"/>
      <c r="I7" s="378"/>
      <c r="J7" s="365"/>
      <c r="K7" s="369"/>
      <c r="L7" s="369"/>
      <c r="M7" s="369"/>
      <c r="N7" s="369"/>
      <c r="O7" s="365"/>
      <c r="P7" s="365"/>
      <c r="Q7" s="369"/>
      <c r="R7" s="369"/>
      <c r="S7" s="369"/>
      <c r="T7" s="369"/>
      <c r="U7" s="365"/>
      <c r="V7" s="365"/>
      <c r="W7" s="364"/>
      <c r="X7" s="364"/>
      <c r="Y7" s="364"/>
      <c r="Z7" s="364"/>
      <c r="AA7" s="365"/>
      <c r="AB7" s="365"/>
    </row>
    <row r="8" spans="1:28" ht="20.100000000000001" customHeight="1">
      <c r="A8" s="367"/>
      <c r="B8" s="377"/>
      <c r="C8" s="295" t="s">
        <v>105</v>
      </c>
      <c r="D8" s="238"/>
      <c r="E8" s="369"/>
      <c r="F8" s="365"/>
      <c r="G8" s="295" t="s">
        <v>105</v>
      </c>
      <c r="H8" s="239"/>
      <c r="I8" s="378"/>
      <c r="J8" s="365"/>
      <c r="K8" s="369"/>
      <c r="L8" s="369"/>
      <c r="M8" s="369"/>
      <c r="N8" s="369"/>
      <c r="O8" s="365"/>
      <c r="P8" s="365"/>
      <c r="Q8" s="369"/>
      <c r="R8" s="369"/>
      <c r="S8" s="369"/>
      <c r="T8" s="369"/>
      <c r="U8" s="365"/>
      <c r="V8" s="365"/>
      <c r="W8" s="364"/>
      <c r="X8" s="364"/>
      <c r="Y8" s="364"/>
      <c r="Z8" s="364"/>
      <c r="AA8" s="365"/>
      <c r="AB8" s="365"/>
    </row>
    <row r="9" spans="1:28" ht="20.100000000000001" customHeight="1">
      <c r="A9" s="367"/>
      <c r="B9" s="377"/>
      <c r="C9" s="295" t="s">
        <v>106</v>
      </c>
      <c r="D9" s="238"/>
      <c r="E9" s="369"/>
      <c r="F9" s="365"/>
      <c r="G9" s="295" t="s">
        <v>106</v>
      </c>
      <c r="H9" s="239"/>
      <c r="I9" s="378"/>
      <c r="J9" s="365"/>
      <c r="K9" s="369"/>
      <c r="L9" s="369"/>
      <c r="M9" s="369"/>
      <c r="N9" s="369"/>
      <c r="O9" s="365"/>
      <c r="P9" s="365"/>
      <c r="Q9" s="369"/>
      <c r="R9" s="369"/>
      <c r="S9" s="369"/>
      <c r="T9" s="369"/>
      <c r="U9" s="365"/>
      <c r="V9" s="365"/>
      <c r="W9" s="364"/>
      <c r="X9" s="364"/>
      <c r="Y9" s="364"/>
      <c r="Z9" s="364"/>
      <c r="AA9" s="365"/>
      <c r="AB9" s="365"/>
    </row>
    <row r="10" spans="1:28" ht="20.100000000000001" customHeight="1">
      <c r="A10" s="368"/>
      <c r="B10" s="377"/>
      <c r="C10" s="295" t="s">
        <v>107</v>
      </c>
      <c r="D10" s="238"/>
      <c r="E10" s="369"/>
      <c r="F10" s="365"/>
      <c r="G10" s="295" t="s">
        <v>107</v>
      </c>
      <c r="H10" s="239"/>
      <c r="I10" s="378"/>
      <c r="J10" s="365"/>
      <c r="K10" s="369"/>
      <c r="L10" s="369"/>
      <c r="M10" s="369"/>
      <c r="N10" s="369"/>
      <c r="O10" s="365"/>
      <c r="P10" s="365"/>
      <c r="Q10" s="369"/>
      <c r="R10" s="369"/>
      <c r="S10" s="369"/>
      <c r="T10" s="369"/>
      <c r="U10" s="365"/>
      <c r="V10" s="365"/>
      <c r="W10" s="364"/>
      <c r="X10" s="364"/>
      <c r="Y10" s="364"/>
      <c r="Z10" s="364"/>
      <c r="AA10" s="365"/>
      <c r="AB10" s="365"/>
    </row>
    <row r="11" spans="1:28" ht="20.100000000000001" customHeight="1">
      <c r="A11" s="366" t="s">
        <v>112</v>
      </c>
      <c r="B11" s="377" t="s">
        <v>102</v>
      </c>
      <c r="C11" s="296" t="s">
        <v>9</v>
      </c>
      <c r="D11" s="295">
        <f>SUM(D12:D16)</f>
        <v>0</v>
      </c>
      <c r="E11" s="369"/>
      <c r="F11" s="365">
        <f>D11+E11</f>
        <v>0</v>
      </c>
      <c r="G11" s="296" t="s">
        <v>9</v>
      </c>
      <c r="H11" s="295">
        <f>SUM(H12:H16)</f>
        <v>0</v>
      </c>
      <c r="I11" s="378"/>
      <c r="J11" s="365">
        <f>H11+I11</f>
        <v>0</v>
      </c>
      <c r="K11" s="369"/>
      <c r="L11" s="369"/>
      <c r="M11" s="369"/>
      <c r="N11" s="369"/>
      <c r="O11" s="365">
        <f>K11+M11</f>
        <v>0</v>
      </c>
      <c r="P11" s="365">
        <f>L11+N11</f>
        <v>0</v>
      </c>
      <c r="Q11" s="369"/>
      <c r="R11" s="369"/>
      <c r="S11" s="369"/>
      <c r="T11" s="369"/>
      <c r="U11" s="365">
        <f>Q11+S11</f>
        <v>0</v>
      </c>
      <c r="V11" s="365">
        <f>R11+T11</f>
        <v>0</v>
      </c>
      <c r="W11" s="364"/>
      <c r="X11" s="364"/>
      <c r="Y11" s="364"/>
      <c r="Z11" s="364"/>
      <c r="AA11" s="365">
        <f>W11+Y11</f>
        <v>0</v>
      </c>
      <c r="AB11" s="365">
        <f>X11+Z11</f>
        <v>0</v>
      </c>
    </row>
    <row r="12" spans="1:28" ht="20.100000000000001" customHeight="1">
      <c r="A12" s="367"/>
      <c r="B12" s="377"/>
      <c r="C12" s="295" t="s">
        <v>103</v>
      </c>
      <c r="D12" s="238"/>
      <c r="E12" s="369"/>
      <c r="F12" s="365"/>
      <c r="G12" s="295" t="s">
        <v>103</v>
      </c>
      <c r="H12" s="239"/>
      <c r="I12" s="378"/>
      <c r="J12" s="365"/>
      <c r="K12" s="369"/>
      <c r="L12" s="369"/>
      <c r="M12" s="369"/>
      <c r="N12" s="369"/>
      <c r="O12" s="365"/>
      <c r="P12" s="365"/>
      <c r="Q12" s="369"/>
      <c r="R12" s="369"/>
      <c r="S12" s="369"/>
      <c r="T12" s="369"/>
      <c r="U12" s="365"/>
      <c r="V12" s="365"/>
      <c r="W12" s="364"/>
      <c r="X12" s="364"/>
      <c r="Y12" s="364"/>
      <c r="Z12" s="364"/>
      <c r="AA12" s="365"/>
      <c r="AB12" s="365"/>
    </row>
    <row r="13" spans="1:28" ht="19.5" customHeight="1">
      <c r="A13" s="367"/>
      <c r="B13" s="377"/>
      <c r="C13" s="295" t="s">
        <v>104</v>
      </c>
      <c r="D13" s="238"/>
      <c r="E13" s="369"/>
      <c r="F13" s="365"/>
      <c r="G13" s="295" t="s">
        <v>104</v>
      </c>
      <c r="H13" s="239"/>
      <c r="I13" s="378"/>
      <c r="J13" s="365"/>
      <c r="K13" s="369"/>
      <c r="L13" s="369"/>
      <c r="M13" s="369"/>
      <c r="N13" s="369"/>
      <c r="O13" s="365"/>
      <c r="P13" s="365"/>
      <c r="Q13" s="369"/>
      <c r="R13" s="369"/>
      <c r="S13" s="369"/>
      <c r="T13" s="369"/>
      <c r="U13" s="365"/>
      <c r="V13" s="365"/>
      <c r="W13" s="364"/>
      <c r="X13" s="364"/>
      <c r="Y13" s="364"/>
      <c r="Z13" s="364"/>
      <c r="AA13" s="365"/>
      <c r="AB13" s="365"/>
    </row>
    <row r="14" spans="1:28" ht="20.100000000000001" customHeight="1">
      <c r="A14" s="367"/>
      <c r="B14" s="377"/>
      <c r="C14" s="295" t="s">
        <v>105</v>
      </c>
      <c r="D14" s="238"/>
      <c r="E14" s="369"/>
      <c r="F14" s="365"/>
      <c r="G14" s="295" t="s">
        <v>105</v>
      </c>
      <c r="H14" s="239"/>
      <c r="I14" s="378"/>
      <c r="J14" s="365"/>
      <c r="K14" s="369"/>
      <c r="L14" s="369"/>
      <c r="M14" s="369"/>
      <c r="N14" s="369"/>
      <c r="O14" s="365"/>
      <c r="P14" s="365"/>
      <c r="Q14" s="369"/>
      <c r="R14" s="369"/>
      <c r="S14" s="369"/>
      <c r="T14" s="369"/>
      <c r="U14" s="365"/>
      <c r="V14" s="365"/>
      <c r="W14" s="364"/>
      <c r="X14" s="364"/>
      <c r="Y14" s="364"/>
      <c r="Z14" s="364"/>
      <c r="AA14" s="365"/>
      <c r="AB14" s="365"/>
    </row>
    <row r="15" spans="1:28" ht="20.100000000000001" customHeight="1">
      <c r="A15" s="367"/>
      <c r="B15" s="377"/>
      <c r="C15" s="295" t="s">
        <v>106</v>
      </c>
      <c r="D15" s="238"/>
      <c r="E15" s="369"/>
      <c r="F15" s="365"/>
      <c r="G15" s="295" t="s">
        <v>106</v>
      </c>
      <c r="H15" s="239"/>
      <c r="I15" s="378"/>
      <c r="J15" s="365"/>
      <c r="K15" s="369"/>
      <c r="L15" s="369"/>
      <c r="M15" s="369"/>
      <c r="N15" s="369"/>
      <c r="O15" s="365"/>
      <c r="P15" s="365"/>
      <c r="Q15" s="369"/>
      <c r="R15" s="369"/>
      <c r="S15" s="369"/>
      <c r="T15" s="369"/>
      <c r="U15" s="365"/>
      <c r="V15" s="365"/>
      <c r="W15" s="364"/>
      <c r="X15" s="364"/>
      <c r="Y15" s="364"/>
      <c r="Z15" s="364"/>
      <c r="AA15" s="365"/>
      <c r="AB15" s="365"/>
    </row>
    <row r="16" spans="1:28" ht="20.100000000000001" customHeight="1">
      <c r="A16" s="368"/>
      <c r="B16" s="377"/>
      <c r="C16" s="295" t="s">
        <v>107</v>
      </c>
      <c r="D16" s="238"/>
      <c r="E16" s="369"/>
      <c r="F16" s="365"/>
      <c r="G16" s="295" t="s">
        <v>107</v>
      </c>
      <c r="H16" s="239"/>
      <c r="I16" s="378"/>
      <c r="J16" s="365"/>
      <c r="K16" s="369"/>
      <c r="L16" s="369"/>
      <c r="M16" s="369"/>
      <c r="N16" s="369"/>
      <c r="O16" s="365"/>
      <c r="P16" s="365"/>
      <c r="Q16" s="369"/>
      <c r="R16" s="369"/>
      <c r="S16" s="369"/>
      <c r="T16" s="369"/>
      <c r="U16" s="365"/>
      <c r="V16" s="365"/>
      <c r="W16" s="364"/>
      <c r="X16" s="364"/>
      <c r="Y16" s="364"/>
      <c r="Z16" s="364"/>
      <c r="AA16" s="365"/>
      <c r="AB16" s="365"/>
    </row>
    <row r="17" spans="1:28" ht="20.100000000000001" customHeight="1">
      <c r="A17" s="366"/>
      <c r="B17" s="377"/>
      <c r="C17" s="296" t="s">
        <v>9</v>
      </c>
      <c r="D17" s="295">
        <f>SUM(D18:D22)</f>
        <v>0</v>
      </c>
      <c r="E17" s="369"/>
      <c r="F17" s="365">
        <f>D17+E17</f>
        <v>0</v>
      </c>
      <c r="G17" s="296" t="s">
        <v>9</v>
      </c>
      <c r="H17" s="295">
        <f>SUM(H18:H22)</f>
        <v>0</v>
      </c>
      <c r="I17" s="378"/>
      <c r="J17" s="365">
        <f>H17+I17</f>
        <v>0</v>
      </c>
      <c r="K17" s="369"/>
      <c r="L17" s="369"/>
      <c r="M17" s="369"/>
      <c r="N17" s="369"/>
      <c r="O17" s="365">
        <f>K17+M17</f>
        <v>0</v>
      </c>
      <c r="P17" s="365">
        <f>L17+N17</f>
        <v>0</v>
      </c>
      <c r="Q17" s="369"/>
      <c r="R17" s="369"/>
      <c r="S17" s="369"/>
      <c r="T17" s="369"/>
      <c r="U17" s="365">
        <f>Q17+S17</f>
        <v>0</v>
      </c>
      <c r="V17" s="365">
        <f>R17+T17</f>
        <v>0</v>
      </c>
      <c r="W17" s="364"/>
      <c r="X17" s="364"/>
      <c r="Y17" s="364"/>
      <c r="Z17" s="364"/>
      <c r="AA17" s="365">
        <f>W17+Y17</f>
        <v>0</v>
      </c>
      <c r="AB17" s="365">
        <f>X17+Z17</f>
        <v>0</v>
      </c>
    </row>
    <row r="18" spans="1:28" ht="20.100000000000001" customHeight="1">
      <c r="A18" s="367"/>
      <c r="B18" s="377"/>
      <c r="C18" s="295" t="s">
        <v>103</v>
      </c>
      <c r="D18" s="238"/>
      <c r="E18" s="369"/>
      <c r="F18" s="365"/>
      <c r="G18" s="295" t="s">
        <v>103</v>
      </c>
      <c r="H18" s="239"/>
      <c r="I18" s="378"/>
      <c r="J18" s="365"/>
      <c r="K18" s="369"/>
      <c r="L18" s="369"/>
      <c r="M18" s="369"/>
      <c r="N18" s="369"/>
      <c r="O18" s="365"/>
      <c r="P18" s="365"/>
      <c r="Q18" s="369"/>
      <c r="R18" s="369"/>
      <c r="S18" s="369"/>
      <c r="T18" s="369"/>
      <c r="U18" s="365"/>
      <c r="V18" s="365"/>
      <c r="W18" s="364"/>
      <c r="X18" s="364"/>
      <c r="Y18" s="364"/>
      <c r="Z18" s="364"/>
      <c r="AA18" s="365"/>
      <c r="AB18" s="365"/>
    </row>
    <row r="19" spans="1:28" ht="20.100000000000001" customHeight="1">
      <c r="A19" s="367"/>
      <c r="B19" s="377"/>
      <c r="C19" s="295" t="s">
        <v>104</v>
      </c>
      <c r="D19" s="238"/>
      <c r="E19" s="369"/>
      <c r="F19" s="365"/>
      <c r="G19" s="295" t="s">
        <v>104</v>
      </c>
      <c r="H19" s="239"/>
      <c r="I19" s="378"/>
      <c r="J19" s="365"/>
      <c r="K19" s="369"/>
      <c r="L19" s="369"/>
      <c r="M19" s="369"/>
      <c r="N19" s="369"/>
      <c r="O19" s="365"/>
      <c r="P19" s="365"/>
      <c r="Q19" s="369"/>
      <c r="R19" s="369"/>
      <c r="S19" s="369"/>
      <c r="T19" s="369"/>
      <c r="U19" s="365"/>
      <c r="V19" s="365"/>
      <c r="W19" s="364"/>
      <c r="X19" s="364"/>
      <c r="Y19" s="364"/>
      <c r="Z19" s="364"/>
      <c r="AA19" s="365"/>
      <c r="AB19" s="365"/>
    </row>
    <row r="20" spans="1:28" ht="20.100000000000001" customHeight="1">
      <c r="A20" s="367"/>
      <c r="B20" s="377"/>
      <c r="C20" s="295" t="s">
        <v>105</v>
      </c>
      <c r="D20" s="238"/>
      <c r="E20" s="369"/>
      <c r="F20" s="365"/>
      <c r="G20" s="295" t="s">
        <v>105</v>
      </c>
      <c r="H20" s="239"/>
      <c r="I20" s="378"/>
      <c r="J20" s="365"/>
      <c r="K20" s="369"/>
      <c r="L20" s="369"/>
      <c r="M20" s="369"/>
      <c r="N20" s="369"/>
      <c r="O20" s="365"/>
      <c r="P20" s="365"/>
      <c r="Q20" s="369"/>
      <c r="R20" s="369"/>
      <c r="S20" s="369"/>
      <c r="T20" s="369"/>
      <c r="U20" s="365"/>
      <c r="V20" s="365"/>
      <c r="W20" s="364"/>
      <c r="X20" s="364"/>
      <c r="Y20" s="364"/>
      <c r="Z20" s="364"/>
      <c r="AA20" s="365"/>
      <c r="AB20" s="365"/>
    </row>
    <row r="21" spans="1:28" ht="20.100000000000001" customHeight="1">
      <c r="A21" s="367"/>
      <c r="B21" s="377"/>
      <c r="C21" s="295" t="s">
        <v>106</v>
      </c>
      <c r="D21" s="238"/>
      <c r="E21" s="369"/>
      <c r="F21" s="365"/>
      <c r="G21" s="295" t="s">
        <v>106</v>
      </c>
      <c r="H21" s="239"/>
      <c r="I21" s="378"/>
      <c r="J21" s="365"/>
      <c r="K21" s="369"/>
      <c r="L21" s="369"/>
      <c r="M21" s="369"/>
      <c r="N21" s="369"/>
      <c r="O21" s="365"/>
      <c r="P21" s="365"/>
      <c r="Q21" s="369"/>
      <c r="R21" s="369"/>
      <c r="S21" s="369"/>
      <c r="T21" s="369"/>
      <c r="U21" s="365"/>
      <c r="V21" s="365"/>
      <c r="W21" s="364"/>
      <c r="X21" s="364"/>
      <c r="Y21" s="364"/>
      <c r="Z21" s="364"/>
      <c r="AA21" s="365"/>
      <c r="AB21" s="365"/>
    </row>
    <row r="22" spans="1:28" ht="20.100000000000001" customHeight="1">
      <c r="A22" s="368"/>
      <c r="B22" s="377"/>
      <c r="C22" s="295" t="s">
        <v>107</v>
      </c>
      <c r="D22" s="238"/>
      <c r="E22" s="369"/>
      <c r="F22" s="365"/>
      <c r="G22" s="295" t="s">
        <v>107</v>
      </c>
      <c r="H22" s="239"/>
      <c r="I22" s="378"/>
      <c r="J22" s="365"/>
      <c r="K22" s="369"/>
      <c r="L22" s="369"/>
      <c r="M22" s="369"/>
      <c r="N22" s="369"/>
      <c r="O22" s="365"/>
      <c r="P22" s="365"/>
      <c r="Q22" s="369"/>
      <c r="R22" s="369"/>
      <c r="S22" s="369"/>
      <c r="T22" s="369"/>
      <c r="U22" s="365"/>
      <c r="V22" s="365"/>
      <c r="W22" s="364"/>
      <c r="X22" s="364"/>
      <c r="Y22" s="364"/>
      <c r="Z22" s="364"/>
      <c r="AA22" s="365"/>
      <c r="AB22" s="365"/>
    </row>
    <row r="23" spans="1:28" ht="20.100000000000001" customHeight="1">
      <c r="A23" s="366"/>
      <c r="B23" s="377"/>
      <c r="C23" s="296" t="s">
        <v>9</v>
      </c>
      <c r="D23" s="295">
        <f>SUM(D24:D28)</f>
        <v>0</v>
      </c>
      <c r="E23" s="369"/>
      <c r="F23" s="365">
        <f>D23+E23</f>
        <v>0</v>
      </c>
      <c r="G23" s="296" t="s">
        <v>9</v>
      </c>
      <c r="H23" s="295">
        <f>SUM(H24:H28)</f>
        <v>0</v>
      </c>
      <c r="I23" s="378"/>
      <c r="J23" s="365">
        <f>H23+I23</f>
        <v>0</v>
      </c>
      <c r="K23" s="369"/>
      <c r="L23" s="369"/>
      <c r="M23" s="369"/>
      <c r="N23" s="369"/>
      <c r="O23" s="365">
        <f>K23+M23</f>
        <v>0</v>
      </c>
      <c r="P23" s="365">
        <f>L23+N23</f>
        <v>0</v>
      </c>
      <c r="Q23" s="369"/>
      <c r="R23" s="369"/>
      <c r="S23" s="369"/>
      <c r="T23" s="369"/>
      <c r="U23" s="365">
        <f>Q23+S23</f>
        <v>0</v>
      </c>
      <c r="V23" s="365">
        <f>R23+T23</f>
        <v>0</v>
      </c>
      <c r="W23" s="364"/>
      <c r="X23" s="364"/>
      <c r="Y23" s="364"/>
      <c r="Z23" s="364"/>
      <c r="AA23" s="365">
        <f>W23+Y23</f>
        <v>0</v>
      </c>
      <c r="AB23" s="365">
        <f>X23+Z23</f>
        <v>0</v>
      </c>
    </row>
    <row r="24" spans="1:28" ht="20.100000000000001" customHeight="1">
      <c r="A24" s="367"/>
      <c r="B24" s="377"/>
      <c r="C24" s="295" t="s">
        <v>103</v>
      </c>
      <c r="D24" s="238"/>
      <c r="E24" s="369"/>
      <c r="F24" s="365"/>
      <c r="G24" s="295" t="s">
        <v>103</v>
      </c>
      <c r="H24" s="239"/>
      <c r="I24" s="378"/>
      <c r="J24" s="365"/>
      <c r="K24" s="369"/>
      <c r="L24" s="369"/>
      <c r="M24" s="369"/>
      <c r="N24" s="369"/>
      <c r="O24" s="365"/>
      <c r="P24" s="365"/>
      <c r="Q24" s="369"/>
      <c r="R24" s="369"/>
      <c r="S24" s="369"/>
      <c r="T24" s="369"/>
      <c r="U24" s="365"/>
      <c r="V24" s="365"/>
      <c r="W24" s="364"/>
      <c r="X24" s="364"/>
      <c r="Y24" s="364"/>
      <c r="Z24" s="364"/>
      <c r="AA24" s="365"/>
      <c r="AB24" s="365"/>
    </row>
    <row r="25" spans="1:28" ht="20.100000000000001" customHeight="1">
      <c r="A25" s="367"/>
      <c r="B25" s="377"/>
      <c r="C25" s="295" t="s">
        <v>104</v>
      </c>
      <c r="D25" s="238"/>
      <c r="E25" s="369"/>
      <c r="F25" s="365"/>
      <c r="G25" s="295" t="s">
        <v>104</v>
      </c>
      <c r="H25" s="239"/>
      <c r="I25" s="378"/>
      <c r="J25" s="365"/>
      <c r="K25" s="369"/>
      <c r="L25" s="369"/>
      <c r="M25" s="369"/>
      <c r="N25" s="369"/>
      <c r="O25" s="365"/>
      <c r="P25" s="365"/>
      <c r="Q25" s="369"/>
      <c r="R25" s="369"/>
      <c r="S25" s="369"/>
      <c r="T25" s="369"/>
      <c r="U25" s="365"/>
      <c r="V25" s="365"/>
      <c r="W25" s="364"/>
      <c r="X25" s="364"/>
      <c r="Y25" s="364"/>
      <c r="Z25" s="364"/>
      <c r="AA25" s="365"/>
      <c r="AB25" s="365"/>
    </row>
    <row r="26" spans="1:28" ht="20.100000000000001" customHeight="1">
      <c r="A26" s="367"/>
      <c r="B26" s="377"/>
      <c r="C26" s="295" t="s">
        <v>105</v>
      </c>
      <c r="D26" s="238"/>
      <c r="E26" s="369"/>
      <c r="F26" s="365"/>
      <c r="G26" s="295" t="s">
        <v>105</v>
      </c>
      <c r="H26" s="239"/>
      <c r="I26" s="378"/>
      <c r="J26" s="365"/>
      <c r="K26" s="369"/>
      <c r="L26" s="369"/>
      <c r="M26" s="369"/>
      <c r="N26" s="369"/>
      <c r="O26" s="365"/>
      <c r="P26" s="365"/>
      <c r="Q26" s="369"/>
      <c r="R26" s="369"/>
      <c r="S26" s="369"/>
      <c r="T26" s="369"/>
      <c r="U26" s="365"/>
      <c r="V26" s="365"/>
      <c r="W26" s="364"/>
      <c r="X26" s="364"/>
      <c r="Y26" s="364"/>
      <c r="Z26" s="364"/>
      <c r="AA26" s="365"/>
      <c r="AB26" s="365"/>
    </row>
    <row r="27" spans="1:28" ht="20.100000000000001" customHeight="1">
      <c r="A27" s="367"/>
      <c r="B27" s="377"/>
      <c r="C27" s="295" t="s">
        <v>106</v>
      </c>
      <c r="D27" s="238"/>
      <c r="E27" s="369"/>
      <c r="F27" s="365"/>
      <c r="G27" s="295" t="s">
        <v>106</v>
      </c>
      <c r="H27" s="239"/>
      <c r="I27" s="378"/>
      <c r="J27" s="365"/>
      <c r="K27" s="369"/>
      <c r="L27" s="369"/>
      <c r="M27" s="369"/>
      <c r="N27" s="369"/>
      <c r="O27" s="365"/>
      <c r="P27" s="365"/>
      <c r="Q27" s="369"/>
      <c r="R27" s="369"/>
      <c r="S27" s="369"/>
      <c r="T27" s="369"/>
      <c r="U27" s="365"/>
      <c r="V27" s="365"/>
      <c r="W27" s="364"/>
      <c r="X27" s="364"/>
      <c r="Y27" s="364"/>
      <c r="Z27" s="364"/>
      <c r="AA27" s="365"/>
      <c r="AB27" s="365"/>
    </row>
    <row r="28" spans="1:28" ht="20.100000000000001" customHeight="1">
      <c r="A28" s="368"/>
      <c r="B28" s="377"/>
      <c r="C28" s="295" t="s">
        <v>107</v>
      </c>
      <c r="D28" s="238"/>
      <c r="E28" s="369"/>
      <c r="F28" s="365"/>
      <c r="G28" s="295" t="s">
        <v>107</v>
      </c>
      <c r="H28" s="239"/>
      <c r="I28" s="378"/>
      <c r="J28" s="365"/>
      <c r="K28" s="369"/>
      <c r="L28" s="369"/>
      <c r="M28" s="369"/>
      <c r="N28" s="369"/>
      <c r="O28" s="365"/>
      <c r="P28" s="365"/>
      <c r="Q28" s="369"/>
      <c r="R28" s="369"/>
      <c r="S28" s="369"/>
      <c r="T28" s="369"/>
      <c r="U28" s="365"/>
      <c r="V28" s="365"/>
      <c r="W28" s="364"/>
      <c r="X28" s="364"/>
      <c r="Y28" s="364"/>
      <c r="Z28" s="364"/>
      <c r="AA28" s="365"/>
      <c r="AB28" s="365"/>
    </row>
    <row r="29" spans="1:28" ht="20.100000000000001" customHeight="1">
      <c r="A29" s="366"/>
      <c r="B29" s="377"/>
      <c r="C29" s="296" t="s">
        <v>9</v>
      </c>
      <c r="D29" s="295">
        <f>SUM(D30:D34)</f>
        <v>0</v>
      </c>
      <c r="E29" s="369"/>
      <c r="F29" s="365">
        <f>D29+E29</f>
        <v>0</v>
      </c>
      <c r="G29" s="296" t="s">
        <v>9</v>
      </c>
      <c r="H29" s="295">
        <f>SUM(H30:H34)</f>
        <v>0</v>
      </c>
      <c r="I29" s="378"/>
      <c r="J29" s="365">
        <f>H29+I29</f>
        <v>0</v>
      </c>
      <c r="K29" s="369"/>
      <c r="L29" s="369"/>
      <c r="M29" s="369"/>
      <c r="N29" s="369"/>
      <c r="O29" s="365">
        <f>K29+M29</f>
        <v>0</v>
      </c>
      <c r="P29" s="365">
        <f>L29+N29</f>
        <v>0</v>
      </c>
      <c r="Q29" s="369"/>
      <c r="R29" s="369"/>
      <c r="S29" s="369"/>
      <c r="T29" s="369"/>
      <c r="U29" s="365">
        <f>Q29+S29</f>
        <v>0</v>
      </c>
      <c r="V29" s="365">
        <f>R29+T29</f>
        <v>0</v>
      </c>
      <c r="W29" s="364"/>
      <c r="X29" s="364"/>
      <c r="Y29" s="364"/>
      <c r="Z29" s="364"/>
      <c r="AA29" s="365">
        <f>W29+Y29</f>
        <v>0</v>
      </c>
      <c r="AB29" s="365">
        <f>X29+Z29</f>
        <v>0</v>
      </c>
    </row>
    <row r="30" spans="1:28" ht="20.100000000000001" customHeight="1">
      <c r="A30" s="367"/>
      <c r="B30" s="377"/>
      <c r="C30" s="295" t="s">
        <v>103</v>
      </c>
      <c r="D30" s="238"/>
      <c r="E30" s="369"/>
      <c r="F30" s="365"/>
      <c r="G30" s="295" t="s">
        <v>103</v>
      </c>
      <c r="H30" s="239"/>
      <c r="I30" s="378"/>
      <c r="J30" s="365"/>
      <c r="K30" s="369"/>
      <c r="L30" s="369"/>
      <c r="M30" s="369"/>
      <c r="N30" s="369"/>
      <c r="O30" s="365"/>
      <c r="P30" s="365"/>
      <c r="Q30" s="369"/>
      <c r="R30" s="369"/>
      <c r="S30" s="369"/>
      <c r="T30" s="369"/>
      <c r="U30" s="365"/>
      <c r="V30" s="365"/>
      <c r="W30" s="364"/>
      <c r="X30" s="364"/>
      <c r="Y30" s="364"/>
      <c r="Z30" s="364"/>
      <c r="AA30" s="365"/>
      <c r="AB30" s="365"/>
    </row>
    <row r="31" spans="1:28" ht="20.100000000000001" customHeight="1">
      <c r="A31" s="367"/>
      <c r="B31" s="377"/>
      <c r="C31" s="295" t="s">
        <v>104</v>
      </c>
      <c r="D31" s="238"/>
      <c r="E31" s="369"/>
      <c r="F31" s="365"/>
      <c r="G31" s="295" t="s">
        <v>104</v>
      </c>
      <c r="H31" s="239"/>
      <c r="I31" s="378"/>
      <c r="J31" s="365"/>
      <c r="K31" s="369"/>
      <c r="L31" s="369"/>
      <c r="M31" s="369"/>
      <c r="N31" s="369"/>
      <c r="O31" s="365"/>
      <c r="P31" s="365"/>
      <c r="Q31" s="369"/>
      <c r="R31" s="369"/>
      <c r="S31" s="369"/>
      <c r="T31" s="369"/>
      <c r="U31" s="365"/>
      <c r="V31" s="365"/>
      <c r="W31" s="364"/>
      <c r="X31" s="364"/>
      <c r="Y31" s="364"/>
      <c r="Z31" s="364"/>
      <c r="AA31" s="365"/>
      <c r="AB31" s="365"/>
    </row>
    <row r="32" spans="1:28" ht="20.100000000000001" customHeight="1">
      <c r="A32" s="367"/>
      <c r="B32" s="377"/>
      <c r="C32" s="295" t="s">
        <v>105</v>
      </c>
      <c r="D32" s="238"/>
      <c r="E32" s="369"/>
      <c r="F32" s="365"/>
      <c r="G32" s="295" t="s">
        <v>105</v>
      </c>
      <c r="H32" s="239"/>
      <c r="I32" s="378"/>
      <c r="J32" s="365"/>
      <c r="K32" s="369"/>
      <c r="L32" s="369"/>
      <c r="M32" s="369"/>
      <c r="N32" s="369"/>
      <c r="O32" s="365"/>
      <c r="P32" s="365"/>
      <c r="Q32" s="369"/>
      <c r="R32" s="369"/>
      <c r="S32" s="369"/>
      <c r="T32" s="369"/>
      <c r="U32" s="365"/>
      <c r="V32" s="365"/>
      <c r="W32" s="364"/>
      <c r="X32" s="364"/>
      <c r="Y32" s="364"/>
      <c r="Z32" s="364"/>
      <c r="AA32" s="365"/>
      <c r="AB32" s="365"/>
    </row>
    <row r="33" spans="1:28" ht="20.100000000000001" customHeight="1">
      <c r="A33" s="367"/>
      <c r="B33" s="377"/>
      <c r="C33" s="295" t="s">
        <v>106</v>
      </c>
      <c r="D33" s="238"/>
      <c r="E33" s="369"/>
      <c r="F33" s="365"/>
      <c r="G33" s="295" t="s">
        <v>106</v>
      </c>
      <c r="H33" s="239"/>
      <c r="I33" s="378"/>
      <c r="J33" s="365"/>
      <c r="K33" s="369"/>
      <c r="L33" s="369"/>
      <c r="M33" s="369"/>
      <c r="N33" s="369"/>
      <c r="O33" s="365"/>
      <c r="P33" s="365"/>
      <c r="Q33" s="369"/>
      <c r="R33" s="369"/>
      <c r="S33" s="369"/>
      <c r="T33" s="369"/>
      <c r="U33" s="365"/>
      <c r="V33" s="365"/>
      <c r="W33" s="364"/>
      <c r="X33" s="364"/>
      <c r="Y33" s="364"/>
      <c r="Z33" s="364"/>
      <c r="AA33" s="365"/>
      <c r="AB33" s="365"/>
    </row>
    <row r="34" spans="1:28" ht="20.100000000000001" customHeight="1">
      <c r="A34" s="368"/>
      <c r="B34" s="377"/>
      <c r="C34" s="295" t="s">
        <v>107</v>
      </c>
      <c r="D34" s="238"/>
      <c r="E34" s="369"/>
      <c r="F34" s="365"/>
      <c r="G34" s="295" t="s">
        <v>107</v>
      </c>
      <c r="H34" s="239"/>
      <c r="I34" s="378"/>
      <c r="J34" s="365"/>
      <c r="K34" s="369"/>
      <c r="L34" s="369"/>
      <c r="M34" s="369"/>
      <c r="N34" s="369"/>
      <c r="O34" s="365"/>
      <c r="P34" s="365"/>
      <c r="Q34" s="369"/>
      <c r="R34" s="369"/>
      <c r="S34" s="369"/>
      <c r="T34" s="369"/>
      <c r="U34" s="365"/>
      <c r="V34" s="365"/>
      <c r="W34" s="364"/>
      <c r="X34" s="364"/>
      <c r="Y34" s="364"/>
      <c r="Z34" s="364"/>
      <c r="AA34" s="365"/>
      <c r="AB34" s="365"/>
    </row>
    <row r="35" spans="1:28" ht="20.100000000000001" customHeight="1"/>
    <row r="36" spans="1:28" ht="20.100000000000001" customHeight="1"/>
    <row r="37" spans="1:28" ht="20.100000000000001" customHeight="1"/>
    <row r="38" spans="1:28" ht="20.100000000000001" customHeight="1"/>
    <row r="39" spans="1:28" ht="20.100000000000001" customHeight="1"/>
    <row r="40" spans="1:28" ht="20.100000000000001" customHeight="1"/>
    <row r="41" spans="1:28" ht="20.100000000000001" customHeight="1"/>
    <row r="42" spans="1:28" ht="20.100000000000001" customHeight="1"/>
    <row r="43" spans="1:28" ht="20.100000000000001" customHeight="1"/>
    <row r="44" spans="1:28" ht="20.100000000000001" customHeight="1"/>
    <row r="45" spans="1:28" ht="20.100000000000001" customHeight="1"/>
    <row r="46" spans="1:28" ht="20.100000000000001" customHeight="1"/>
    <row r="47" spans="1:28" ht="20.100000000000001" customHeight="1"/>
    <row r="48" spans="1:2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sheetData>
  <sheetProtection password="EACF" sheet="1" objects="1" scenarios="1" formatRows="0" insertRows="0" deleteRows="0"/>
  <mergeCells count="142">
    <mergeCell ref="X29:X34"/>
    <mergeCell ref="Y29:Y34"/>
    <mergeCell ref="Z29:Z34"/>
    <mergeCell ref="AA29:AA34"/>
    <mergeCell ref="AB29:AB34"/>
    <mergeCell ref="S29:S34"/>
    <mergeCell ref="T29:T34"/>
    <mergeCell ref="U29:U34"/>
    <mergeCell ref="V29:V34"/>
    <mergeCell ref="W29:W34"/>
    <mergeCell ref="AA23:AA28"/>
    <mergeCell ref="AB23:AB28"/>
    <mergeCell ref="A29:A34"/>
    <mergeCell ref="B29:B34"/>
    <mergeCell ref="E29:E34"/>
    <mergeCell ref="F29:F34"/>
    <mergeCell ref="I29:I34"/>
    <mergeCell ref="J29:J34"/>
    <mergeCell ref="K29:K34"/>
    <mergeCell ref="L29:L34"/>
    <mergeCell ref="M29:M34"/>
    <mergeCell ref="N29:N34"/>
    <mergeCell ref="O29:O34"/>
    <mergeCell ref="P29:P34"/>
    <mergeCell ref="Q29:Q34"/>
    <mergeCell ref="R29:R34"/>
    <mergeCell ref="V23:V28"/>
    <mergeCell ref="W23:W28"/>
    <mergeCell ref="X23:X28"/>
    <mergeCell ref="Y23:Y28"/>
    <mergeCell ref="Z23:Z28"/>
    <mergeCell ref="Q23:Q28"/>
    <mergeCell ref="R23:R28"/>
    <mergeCell ref="S23:S28"/>
    <mergeCell ref="T23:T28"/>
    <mergeCell ref="U23:U28"/>
    <mergeCell ref="A23:A28"/>
    <mergeCell ref="B23:B28"/>
    <mergeCell ref="E23:E28"/>
    <mergeCell ref="F23:F28"/>
    <mergeCell ref="I23:I28"/>
    <mergeCell ref="J23:J28"/>
    <mergeCell ref="K23:K28"/>
    <mergeCell ref="L23:L28"/>
    <mergeCell ref="M23:M28"/>
    <mergeCell ref="N23:N28"/>
    <mergeCell ref="O23:O28"/>
    <mergeCell ref="P23:P28"/>
    <mergeCell ref="Y17:Y22"/>
    <mergeCell ref="Z17:Z22"/>
    <mergeCell ref="AA17:AA22"/>
    <mergeCell ref="AB17:AB22"/>
    <mergeCell ref="T17:T22"/>
    <mergeCell ref="U17:U22"/>
    <mergeCell ref="V17:V22"/>
    <mergeCell ref="W17:W22"/>
    <mergeCell ref="X17:X22"/>
    <mergeCell ref="B5:B10"/>
    <mergeCell ref="E5:E10"/>
    <mergeCell ref="F5:F10"/>
    <mergeCell ref="O17:O22"/>
    <mergeCell ref="P17:P22"/>
    <mergeCell ref="Q17:Q22"/>
    <mergeCell ref="R17:R22"/>
    <mergeCell ref="S17:S22"/>
    <mergeCell ref="J17:J22"/>
    <mergeCell ref="K17:K22"/>
    <mergeCell ref="L17:L22"/>
    <mergeCell ref="M17:M22"/>
    <mergeCell ref="N17:N22"/>
    <mergeCell ref="S3:T3"/>
    <mergeCell ref="K3:L3"/>
    <mergeCell ref="M3:N3"/>
    <mergeCell ref="A17:A22"/>
    <mergeCell ref="B17:B22"/>
    <mergeCell ref="E17:E22"/>
    <mergeCell ref="F17:F22"/>
    <mergeCell ref="I17:I22"/>
    <mergeCell ref="W2:AB2"/>
    <mergeCell ref="E3:E4"/>
    <mergeCell ref="A2:A4"/>
    <mergeCell ref="C2:F2"/>
    <mergeCell ref="G2:J2"/>
    <mergeCell ref="K2:P2"/>
    <mergeCell ref="Q2:V2"/>
    <mergeCell ref="O3:P3"/>
    <mergeCell ref="Q3:R3"/>
    <mergeCell ref="F3:F4"/>
    <mergeCell ref="I3:I4"/>
    <mergeCell ref="J3:J4"/>
    <mergeCell ref="AA3:AB3"/>
    <mergeCell ref="U3:V3"/>
    <mergeCell ref="W3:X3"/>
    <mergeCell ref="Y3:Z3"/>
    <mergeCell ref="B2:B4"/>
    <mergeCell ref="C3:D4"/>
    <mergeCell ref="G3:H4"/>
    <mergeCell ref="T11:T16"/>
    <mergeCell ref="U11:U16"/>
    <mergeCell ref="N11:N16"/>
    <mergeCell ref="O11:O16"/>
    <mergeCell ref="P11:P16"/>
    <mergeCell ref="Q11:Q16"/>
    <mergeCell ref="R11:R16"/>
    <mergeCell ref="S11:S16"/>
    <mergeCell ref="B11:B16"/>
    <mergeCell ref="E11:E16"/>
    <mergeCell ref="F11:F16"/>
    <mergeCell ref="I11:I16"/>
    <mergeCell ref="J11:J16"/>
    <mergeCell ref="O5:O10"/>
    <mergeCell ref="P5:P10"/>
    <mergeCell ref="Q5:Q10"/>
    <mergeCell ref="R5:R10"/>
    <mergeCell ref="S5:S10"/>
    <mergeCell ref="T5:T10"/>
    <mergeCell ref="I5:I10"/>
    <mergeCell ref="J5:J10"/>
    <mergeCell ref="Z11:Z16"/>
    <mergeCell ref="AA11:AA16"/>
    <mergeCell ref="AB11:AB16"/>
    <mergeCell ref="A5:A10"/>
    <mergeCell ref="A11:A16"/>
    <mergeCell ref="V11:V16"/>
    <mergeCell ref="W11:W16"/>
    <mergeCell ref="X11:X16"/>
    <mergeCell ref="Y11:Y16"/>
    <mergeCell ref="AA5:AA10"/>
    <mergeCell ref="AB5:AB10"/>
    <mergeCell ref="K11:K16"/>
    <mergeCell ref="L11:L16"/>
    <mergeCell ref="M11:M16"/>
    <mergeCell ref="U5:U10"/>
    <mergeCell ref="V5:V10"/>
    <mergeCell ref="W5:W10"/>
    <mergeCell ref="X5:X10"/>
    <mergeCell ref="Y5:Y10"/>
    <mergeCell ref="Z5:Z10"/>
    <mergeCell ref="K5:K10"/>
    <mergeCell ref="L5:L10"/>
    <mergeCell ref="M5:M10"/>
    <mergeCell ref="N5:N10"/>
  </mergeCells>
  <phoneticPr fontId="4" type="noConversion"/>
  <conditionalFormatting sqref="A5:AB22">
    <cfRule type="containsBlanks" dxfId="103" priority="4">
      <formula>LEN(TRIM(A5))=0</formula>
    </cfRule>
  </conditionalFormatting>
  <conditionalFormatting sqref="A23:A28 C23:AB28">
    <cfRule type="containsBlanks" dxfId="102" priority="3">
      <formula>LEN(TRIM(A23))=0</formula>
    </cfRule>
  </conditionalFormatting>
  <conditionalFormatting sqref="A29:AB34">
    <cfRule type="containsBlanks" dxfId="101" priority="2">
      <formula>LEN(TRIM(A29))=0</formula>
    </cfRule>
  </conditionalFormatting>
  <conditionalFormatting sqref="B23:B28">
    <cfRule type="containsBlanks" dxfId="100" priority="1">
      <formula>LEN(TRIM(B23))=0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workbookViewId="0">
      <selection activeCell="D11" sqref="D11:D16"/>
    </sheetView>
  </sheetViews>
  <sheetFormatPr defaultRowHeight="16.5"/>
  <cols>
    <col min="1" max="16384" width="9" style="237"/>
  </cols>
  <sheetData>
    <row r="1" spans="1:19" ht="19.5">
      <c r="A1" s="297" t="s">
        <v>113</v>
      </c>
    </row>
    <row r="2" spans="1:19" ht="20.100000000000001" customHeight="1">
      <c r="A2" s="379" t="s">
        <v>114</v>
      </c>
      <c r="B2" s="379" t="s">
        <v>115</v>
      </c>
      <c r="C2" s="379" t="s">
        <v>116</v>
      </c>
      <c r="D2" s="379" t="s">
        <v>318</v>
      </c>
      <c r="E2" s="379" t="s">
        <v>117</v>
      </c>
      <c r="F2" s="379"/>
      <c r="G2" s="379"/>
      <c r="H2" s="379"/>
      <c r="I2" s="379"/>
      <c r="J2" s="379"/>
      <c r="K2" s="379"/>
      <c r="L2" s="379"/>
      <c r="M2" s="379"/>
      <c r="N2" s="380" t="s">
        <v>118</v>
      </c>
      <c r="O2" s="380" t="s">
        <v>119</v>
      </c>
      <c r="P2" s="379" t="s">
        <v>120</v>
      </c>
      <c r="Q2" s="379"/>
      <c r="R2" s="379" t="s">
        <v>121</v>
      </c>
      <c r="S2" s="379"/>
    </row>
    <row r="3" spans="1:19" ht="20.100000000000001" customHeight="1">
      <c r="A3" s="379"/>
      <c r="B3" s="379"/>
      <c r="C3" s="379"/>
      <c r="D3" s="379"/>
      <c r="E3" s="379" t="s">
        <v>122</v>
      </c>
      <c r="F3" s="379"/>
      <c r="G3" s="379"/>
      <c r="H3" s="379"/>
      <c r="I3" s="379"/>
      <c r="J3" s="379" t="s">
        <v>123</v>
      </c>
      <c r="K3" s="379"/>
      <c r="L3" s="379"/>
      <c r="M3" s="379"/>
      <c r="N3" s="380"/>
      <c r="O3" s="380"/>
      <c r="P3" s="379"/>
      <c r="Q3" s="379"/>
      <c r="R3" s="379"/>
      <c r="S3" s="379"/>
    </row>
    <row r="4" spans="1:19" ht="66">
      <c r="A4" s="379"/>
      <c r="B4" s="379"/>
      <c r="C4" s="379"/>
      <c r="D4" s="379"/>
      <c r="E4" s="290" t="s">
        <v>124</v>
      </c>
      <c r="F4" s="291" t="s">
        <v>125</v>
      </c>
      <c r="G4" s="291" t="s">
        <v>126</v>
      </c>
      <c r="H4" s="291" t="s">
        <v>127</v>
      </c>
      <c r="I4" s="291" t="s">
        <v>128</v>
      </c>
      <c r="J4" s="291" t="s">
        <v>129</v>
      </c>
      <c r="K4" s="291" t="s">
        <v>130</v>
      </c>
      <c r="L4" s="291" t="s">
        <v>131</v>
      </c>
      <c r="M4" s="291" t="s">
        <v>132</v>
      </c>
      <c r="N4" s="380"/>
      <c r="O4" s="380"/>
      <c r="P4" s="290" t="s">
        <v>133</v>
      </c>
      <c r="Q4" s="290" t="s">
        <v>134</v>
      </c>
      <c r="R4" s="290" t="s">
        <v>135</v>
      </c>
      <c r="S4" s="290" t="s">
        <v>136</v>
      </c>
    </row>
    <row r="5" spans="1:19" ht="20.100000000000001" customHeight="1">
      <c r="A5" s="384" t="s">
        <v>137</v>
      </c>
      <c r="B5" s="369"/>
      <c r="C5" s="377"/>
      <c r="D5" s="369"/>
      <c r="E5" s="290" t="s">
        <v>9</v>
      </c>
      <c r="F5" s="288">
        <f>G5+H5</f>
        <v>0</v>
      </c>
      <c r="G5" s="307">
        <f>SUM(G6:G10)</f>
        <v>0</v>
      </c>
      <c r="H5" s="307">
        <f>SUM(H6:H10)</f>
        <v>0</v>
      </c>
      <c r="I5" s="241" t="e">
        <f>H5/F5</f>
        <v>#DIV/0!</v>
      </c>
      <c r="J5" s="307">
        <f>SUM(J6:J10)</f>
        <v>0</v>
      </c>
      <c r="K5" s="307">
        <f>SUM(K6:K10)</f>
        <v>0</v>
      </c>
      <c r="L5" s="307">
        <f>SUM(L6:L10)</f>
        <v>0</v>
      </c>
      <c r="M5" s="288">
        <f>SUM(J5:L5)</f>
        <v>0</v>
      </c>
      <c r="N5" s="369"/>
      <c r="O5" s="365">
        <f>F5+N5</f>
        <v>0</v>
      </c>
      <c r="P5" s="385"/>
      <c r="Q5" s="385"/>
      <c r="R5" s="381" t="e">
        <f>P5/O5</f>
        <v>#DIV/0!</v>
      </c>
      <c r="S5" s="381" t="e">
        <f>Q5/D5</f>
        <v>#DIV/0!</v>
      </c>
    </row>
    <row r="6" spans="1:19" ht="20.100000000000001" customHeight="1">
      <c r="A6" s="384"/>
      <c r="B6" s="369"/>
      <c r="C6" s="377"/>
      <c r="D6" s="369"/>
      <c r="E6" s="288" t="s">
        <v>103</v>
      </c>
      <c r="F6" s="288">
        <f>G6+H6</f>
        <v>0</v>
      </c>
      <c r="G6" s="289"/>
      <c r="H6" s="289"/>
      <c r="I6" s="241" t="e">
        <f t="shared" ref="I6:I10" si="0">H6/F6</f>
        <v>#DIV/0!</v>
      </c>
      <c r="J6" s="289"/>
      <c r="K6" s="289"/>
      <c r="L6" s="289"/>
      <c r="M6" s="288">
        <f t="shared" ref="M6:M10" si="1">SUM(J6:L6)</f>
        <v>0</v>
      </c>
      <c r="N6" s="369"/>
      <c r="O6" s="365"/>
      <c r="P6" s="386"/>
      <c r="Q6" s="386"/>
      <c r="R6" s="382"/>
      <c r="S6" s="382"/>
    </row>
    <row r="7" spans="1:19" ht="20.100000000000001" customHeight="1">
      <c r="A7" s="384"/>
      <c r="B7" s="369"/>
      <c r="C7" s="377"/>
      <c r="D7" s="369"/>
      <c r="E7" s="288" t="s">
        <v>104</v>
      </c>
      <c r="F7" s="288">
        <f t="shared" ref="F7:F10" si="2">G7+H7</f>
        <v>0</v>
      </c>
      <c r="G7" s="289"/>
      <c r="H7" s="289"/>
      <c r="I7" s="241" t="e">
        <f t="shared" si="0"/>
        <v>#DIV/0!</v>
      </c>
      <c r="J7" s="289"/>
      <c r="K7" s="289"/>
      <c r="L7" s="289"/>
      <c r="M7" s="288">
        <f t="shared" si="1"/>
        <v>0</v>
      </c>
      <c r="N7" s="369"/>
      <c r="O7" s="365"/>
      <c r="P7" s="386"/>
      <c r="Q7" s="386"/>
      <c r="R7" s="382"/>
      <c r="S7" s="382"/>
    </row>
    <row r="8" spans="1:19" ht="20.100000000000001" customHeight="1">
      <c r="A8" s="384"/>
      <c r="B8" s="369"/>
      <c r="C8" s="377"/>
      <c r="D8" s="369"/>
      <c r="E8" s="288" t="s">
        <v>105</v>
      </c>
      <c r="F8" s="288">
        <f t="shared" si="2"/>
        <v>0</v>
      </c>
      <c r="G8" s="289"/>
      <c r="H8" s="289"/>
      <c r="I8" s="241" t="e">
        <f t="shared" si="0"/>
        <v>#DIV/0!</v>
      </c>
      <c r="J8" s="289"/>
      <c r="K8" s="289"/>
      <c r="L8" s="289"/>
      <c r="M8" s="288">
        <f t="shared" si="1"/>
        <v>0</v>
      </c>
      <c r="N8" s="369"/>
      <c r="O8" s="365"/>
      <c r="P8" s="386"/>
      <c r="Q8" s="386"/>
      <c r="R8" s="382"/>
      <c r="S8" s="382"/>
    </row>
    <row r="9" spans="1:19" ht="20.100000000000001" customHeight="1">
      <c r="A9" s="384"/>
      <c r="B9" s="369"/>
      <c r="C9" s="377"/>
      <c r="D9" s="369"/>
      <c r="E9" s="288" t="s">
        <v>106</v>
      </c>
      <c r="F9" s="288">
        <f t="shared" si="2"/>
        <v>0</v>
      </c>
      <c r="G9" s="289"/>
      <c r="H9" s="289"/>
      <c r="I9" s="241" t="e">
        <f t="shared" si="0"/>
        <v>#DIV/0!</v>
      </c>
      <c r="J9" s="289"/>
      <c r="K9" s="289"/>
      <c r="L9" s="289"/>
      <c r="M9" s="288">
        <f t="shared" si="1"/>
        <v>0</v>
      </c>
      <c r="N9" s="369"/>
      <c r="O9" s="365"/>
      <c r="P9" s="386"/>
      <c r="Q9" s="386"/>
      <c r="R9" s="382"/>
      <c r="S9" s="382"/>
    </row>
    <row r="10" spans="1:19" ht="20.100000000000001" customHeight="1">
      <c r="A10" s="384"/>
      <c r="B10" s="369"/>
      <c r="C10" s="377"/>
      <c r="D10" s="369"/>
      <c r="E10" s="288" t="s">
        <v>107</v>
      </c>
      <c r="F10" s="288">
        <f t="shared" si="2"/>
        <v>0</v>
      </c>
      <c r="G10" s="289"/>
      <c r="H10" s="289"/>
      <c r="I10" s="241" t="e">
        <f t="shared" si="0"/>
        <v>#DIV/0!</v>
      </c>
      <c r="J10" s="289"/>
      <c r="K10" s="289"/>
      <c r="L10" s="289"/>
      <c r="M10" s="288">
        <f t="shared" si="1"/>
        <v>0</v>
      </c>
      <c r="N10" s="369"/>
      <c r="O10" s="365"/>
      <c r="P10" s="387"/>
      <c r="Q10" s="387"/>
      <c r="R10" s="383"/>
      <c r="S10" s="383"/>
    </row>
    <row r="11" spans="1:19" ht="20.100000000000001" customHeight="1">
      <c r="A11" s="384"/>
      <c r="B11" s="369"/>
      <c r="C11" s="377"/>
      <c r="D11" s="377"/>
      <c r="E11" s="290" t="s">
        <v>9</v>
      </c>
      <c r="F11" s="288">
        <f>G11+H11</f>
        <v>0</v>
      </c>
      <c r="G11" s="307">
        <f>SUM(G12:G16)</f>
        <v>0</v>
      </c>
      <c r="H11" s="307">
        <f>SUM(H12:H16)</f>
        <v>0</v>
      </c>
      <c r="I11" s="241" t="e">
        <f>H11/F11</f>
        <v>#DIV/0!</v>
      </c>
      <c r="J11" s="307">
        <f>SUM(J12:J16)</f>
        <v>0</v>
      </c>
      <c r="K11" s="307">
        <f>SUM(K12:K16)</f>
        <v>0</v>
      </c>
      <c r="L11" s="307">
        <f>SUM(L12:L16)</f>
        <v>0</v>
      </c>
      <c r="M11" s="288">
        <f>SUM(J11:L11)</f>
        <v>0</v>
      </c>
      <c r="N11" s="369"/>
      <c r="O11" s="365">
        <f>F11+N11</f>
        <v>0</v>
      </c>
      <c r="P11" s="385"/>
      <c r="Q11" s="385"/>
      <c r="R11" s="381" t="e">
        <f>P11/O11</f>
        <v>#DIV/0!</v>
      </c>
      <c r="S11" s="381" t="e">
        <f>Q11/D11</f>
        <v>#DIV/0!</v>
      </c>
    </row>
    <row r="12" spans="1:19" ht="20.100000000000001" customHeight="1">
      <c r="A12" s="384"/>
      <c r="B12" s="369"/>
      <c r="C12" s="377"/>
      <c r="D12" s="377"/>
      <c r="E12" s="288" t="s">
        <v>103</v>
      </c>
      <c r="F12" s="288">
        <f>G12+H12</f>
        <v>0</v>
      </c>
      <c r="G12" s="289"/>
      <c r="H12" s="289"/>
      <c r="I12" s="241" t="e">
        <f t="shared" ref="I12:I16" si="3">H12/F12</f>
        <v>#DIV/0!</v>
      </c>
      <c r="J12" s="289"/>
      <c r="K12" s="289"/>
      <c r="L12" s="289"/>
      <c r="M12" s="288">
        <f t="shared" ref="M12:M16" si="4">SUM(J12:L12)</f>
        <v>0</v>
      </c>
      <c r="N12" s="369"/>
      <c r="O12" s="365"/>
      <c r="P12" s="386"/>
      <c r="Q12" s="386"/>
      <c r="R12" s="382"/>
      <c r="S12" s="382"/>
    </row>
    <row r="13" spans="1:19" ht="20.100000000000001" customHeight="1">
      <c r="A13" s="384"/>
      <c r="B13" s="369"/>
      <c r="C13" s="377"/>
      <c r="D13" s="377"/>
      <c r="E13" s="288" t="s">
        <v>104</v>
      </c>
      <c r="F13" s="288">
        <f t="shared" ref="F13:F16" si="5">G13+H13</f>
        <v>0</v>
      </c>
      <c r="G13" s="289"/>
      <c r="H13" s="289"/>
      <c r="I13" s="241" t="e">
        <f t="shared" si="3"/>
        <v>#DIV/0!</v>
      </c>
      <c r="J13" s="289"/>
      <c r="K13" s="289"/>
      <c r="L13" s="289"/>
      <c r="M13" s="288">
        <f t="shared" si="4"/>
        <v>0</v>
      </c>
      <c r="N13" s="369"/>
      <c r="O13" s="365"/>
      <c r="P13" s="386"/>
      <c r="Q13" s="386"/>
      <c r="R13" s="382"/>
      <c r="S13" s="382"/>
    </row>
    <row r="14" spans="1:19" ht="20.100000000000001" customHeight="1">
      <c r="A14" s="384"/>
      <c r="B14" s="369"/>
      <c r="C14" s="377"/>
      <c r="D14" s="377"/>
      <c r="E14" s="288" t="s">
        <v>105</v>
      </c>
      <c r="F14" s="288">
        <f t="shared" si="5"/>
        <v>0</v>
      </c>
      <c r="G14" s="289"/>
      <c r="H14" s="289"/>
      <c r="I14" s="241" t="e">
        <f t="shared" si="3"/>
        <v>#DIV/0!</v>
      </c>
      <c r="J14" s="289"/>
      <c r="K14" s="289"/>
      <c r="L14" s="289"/>
      <c r="M14" s="288">
        <f t="shared" si="4"/>
        <v>0</v>
      </c>
      <c r="N14" s="369"/>
      <c r="O14" s="365"/>
      <c r="P14" s="386"/>
      <c r="Q14" s="386"/>
      <c r="R14" s="382"/>
      <c r="S14" s="382"/>
    </row>
    <row r="15" spans="1:19" ht="20.100000000000001" customHeight="1">
      <c r="A15" s="384"/>
      <c r="B15" s="369"/>
      <c r="C15" s="377"/>
      <c r="D15" s="377"/>
      <c r="E15" s="288" t="s">
        <v>106</v>
      </c>
      <c r="F15" s="288">
        <f t="shared" si="5"/>
        <v>0</v>
      </c>
      <c r="G15" s="289"/>
      <c r="H15" s="289"/>
      <c r="I15" s="241" t="e">
        <f t="shared" si="3"/>
        <v>#DIV/0!</v>
      </c>
      <c r="J15" s="289"/>
      <c r="K15" s="289"/>
      <c r="L15" s="289"/>
      <c r="M15" s="288">
        <f t="shared" si="4"/>
        <v>0</v>
      </c>
      <c r="N15" s="369"/>
      <c r="O15" s="365"/>
      <c r="P15" s="386"/>
      <c r="Q15" s="386"/>
      <c r="R15" s="382"/>
      <c r="S15" s="382"/>
    </row>
    <row r="16" spans="1:19" ht="20.100000000000001" customHeight="1">
      <c r="A16" s="384"/>
      <c r="B16" s="369"/>
      <c r="C16" s="377"/>
      <c r="D16" s="377"/>
      <c r="E16" s="288" t="s">
        <v>107</v>
      </c>
      <c r="F16" s="288">
        <f t="shared" si="5"/>
        <v>0</v>
      </c>
      <c r="G16" s="289"/>
      <c r="H16" s="289"/>
      <c r="I16" s="241" t="e">
        <f t="shared" si="3"/>
        <v>#DIV/0!</v>
      </c>
      <c r="J16" s="289"/>
      <c r="K16" s="289"/>
      <c r="L16" s="289"/>
      <c r="M16" s="288">
        <f t="shared" si="4"/>
        <v>0</v>
      </c>
      <c r="N16" s="369"/>
      <c r="O16" s="365"/>
      <c r="P16" s="387"/>
      <c r="Q16" s="387"/>
      <c r="R16" s="383"/>
      <c r="S16" s="383"/>
    </row>
    <row r="17" spans="1:19" ht="20.100000000000001" customHeight="1">
      <c r="A17" s="384"/>
      <c r="B17" s="369"/>
      <c r="C17" s="369"/>
      <c r="D17" s="369"/>
      <c r="E17" s="290" t="s">
        <v>9</v>
      </c>
      <c r="F17" s="288">
        <f>G17+H17</f>
        <v>0</v>
      </c>
      <c r="G17" s="307">
        <f>SUM(G18:G22)</f>
        <v>0</v>
      </c>
      <c r="H17" s="307">
        <f>SUM(H18:H22)</f>
        <v>0</v>
      </c>
      <c r="I17" s="241" t="e">
        <f>H17/F17</f>
        <v>#DIV/0!</v>
      </c>
      <c r="J17" s="307">
        <f>SUM(J18:J22)</f>
        <v>0</v>
      </c>
      <c r="K17" s="307">
        <f>SUM(K18:K22)</f>
        <v>0</v>
      </c>
      <c r="L17" s="307">
        <f>SUM(L18:L22)</f>
        <v>0</v>
      </c>
      <c r="M17" s="288">
        <f>SUM(J17:L17)</f>
        <v>0</v>
      </c>
      <c r="N17" s="369"/>
      <c r="O17" s="365">
        <f>F17+N17</f>
        <v>0</v>
      </c>
      <c r="P17" s="385"/>
      <c r="Q17" s="385"/>
      <c r="R17" s="381" t="e">
        <f>P17/O17</f>
        <v>#DIV/0!</v>
      </c>
      <c r="S17" s="381" t="e">
        <f>Q17/D17</f>
        <v>#DIV/0!</v>
      </c>
    </row>
    <row r="18" spans="1:19" ht="20.100000000000001" customHeight="1">
      <c r="A18" s="384"/>
      <c r="B18" s="369"/>
      <c r="C18" s="369"/>
      <c r="D18" s="369"/>
      <c r="E18" s="288" t="s">
        <v>103</v>
      </c>
      <c r="F18" s="288">
        <f>G18+H18</f>
        <v>0</v>
      </c>
      <c r="G18" s="289"/>
      <c r="H18" s="289"/>
      <c r="I18" s="241" t="e">
        <f t="shared" ref="I18:I22" si="6">H18/F18</f>
        <v>#DIV/0!</v>
      </c>
      <c r="J18" s="289"/>
      <c r="K18" s="289"/>
      <c r="L18" s="289"/>
      <c r="M18" s="288">
        <f t="shared" ref="M18:M22" si="7">SUM(J18:L18)</f>
        <v>0</v>
      </c>
      <c r="N18" s="369"/>
      <c r="O18" s="365"/>
      <c r="P18" s="386"/>
      <c r="Q18" s="386"/>
      <c r="R18" s="382"/>
      <c r="S18" s="382"/>
    </row>
    <row r="19" spans="1:19" ht="20.100000000000001" customHeight="1">
      <c r="A19" s="384"/>
      <c r="B19" s="369"/>
      <c r="C19" s="369"/>
      <c r="D19" s="369"/>
      <c r="E19" s="288" t="s">
        <v>104</v>
      </c>
      <c r="F19" s="288">
        <f t="shared" ref="F19:F22" si="8">G19+H19</f>
        <v>0</v>
      </c>
      <c r="G19" s="289"/>
      <c r="H19" s="289"/>
      <c r="I19" s="241" t="e">
        <f t="shared" si="6"/>
        <v>#DIV/0!</v>
      </c>
      <c r="J19" s="289"/>
      <c r="K19" s="289"/>
      <c r="L19" s="289"/>
      <c r="M19" s="288">
        <f t="shared" si="7"/>
        <v>0</v>
      </c>
      <c r="N19" s="369"/>
      <c r="O19" s="365"/>
      <c r="P19" s="386"/>
      <c r="Q19" s="386"/>
      <c r="R19" s="382"/>
      <c r="S19" s="382"/>
    </row>
    <row r="20" spans="1:19" ht="20.100000000000001" customHeight="1">
      <c r="A20" s="384"/>
      <c r="B20" s="369"/>
      <c r="C20" s="369"/>
      <c r="D20" s="369"/>
      <c r="E20" s="288" t="s">
        <v>105</v>
      </c>
      <c r="F20" s="288">
        <f t="shared" si="8"/>
        <v>0</v>
      </c>
      <c r="G20" s="289"/>
      <c r="H20" s="289"/>
      <c r="I20" s="241" t="e">
        <f t="shared" si="6"/>
        <v>#DIV/0!</v>
      </c>
      <c r="J20" s="289"/>
      <c r="K20" s="289"/>
      <c r="L20" s="289"/>
      <c r="M20" s="288">
        <f t="shared" si="7"/>
        <v>0</v>
      </c>
      <c r="N20" s="369"/>
      <c r="O20" s="365"/>
      <c r="P20" s="386"/>
      <c r="Q20" s="386"/>
      <c r="R20" s="382"/>
      <c r="S20" s="382"/>
    </row>
    <row r="21" spans="1:19" ht="20.100000000000001" customHeight="1">
      <c r="A21" s="384"/>
      <c r="B21" s="369"/>
      <c r="C21" s="369"/>
      <c r="D21" s="369"/>
      <c r="E21" s="288" t="s">
        <v>106</v>
      </c>
      <c r="F21" s="288">
        <f t="shared" si="8"/>
        <v>0</v>
      </c>
      <c r="G21" s="289"/>
      <c r="H21" s="289"/>
      <c r="I21" s="241" t="e">
        <f t="shared" si="6"/>
        <v>#DIV/0!</v>
      </c>
      <c r="J21" s="289"/>
      <c r="K21" s="289"/>
      <c r="L21" s="289"/>
      <c r="M21" s="288">
        <f t="shared" si="7"/>
        <v>0</v>
      </c>
      <c r="N21" s="369"/>
      <c r="O21" s="365"/>
      <c r="P21" s="386"/>
      <c r="Q21" s="386"/>
      <c r="R21" s="382"/>
      <c r="S21" s="382"/>
    </row>
    <row r="22" spans="1:19" ht="20.100000000000001" customHeight="1">
      <c r="A22" s="384"/>
      <c r="B22" s="369"/>
      <c r="C22" s="369"/>
      <c r="D22" s="369"/>
      <c r="E22" s="288" t="s">
        <v>107</v>
      </c>
      <c r="F22" s="288">
        <f t="shared" si="8"/>
        <v>0</v>
      </c>
      <c r="G22" s="289"/>
      <c r="H22" s="289"/>
      <c r="I22" s="241" t="e">
        <f t="shared" si="6"/>
        <v>#DIV/0!</v>
      </c>
      <c r="J22" s="289"/>
      <c r="K22" s="289"/>
      <c r="L22" s="289"/>
      <c r="M22" s="288">
        <f t="shared" si="7"/>
        <v>0</v>
      </c>
      <c r="N22" s="369"/>
      <c r="O22" s="365"/>
      <c r="P22" s="387"/>
      <c r="Q22" s="387"/>
      <c r="R22" s="383"/>
      <c r="S22" s="383"/>
    </row>
    <row r="23" spans="1:19" ht="20.100000000000001" customHeight="1">
      <c r="A23" s="384"/>
      <c r="B23" s="369"/>
      <c r="C23" s="369"/>
      <c r="D23" s="369"/>
      <c r="E23" s="290" t="s">
        <v>9</v>
      </c>
      <c r="F23" s="288">
        <f>G23+H23</f>
        <v>0</v>
      </c>
      <c r="G23" s="307">
        <f>SUM(G24:G28)</f>
        <v>0</v>
      </c>
      <c r="H23" s="307">
        <f>SUM(H24:H28)</f>
        <v>0</v>
      </c>
      <c r="I23" s="241" t="e">
        <f>H23/F23</f>
        <v>#DIV/0!</v>
      </c>
      <c r="J23" s="307">
        <f>SUM(J24:J28)</f>
        <v>0</v>
      </c>
      <c r="K23" s="307">
        <f>SUM(K24:K28)</f>
        <v>0</v>
      </c>
      <c r="L23" s="307">
        <f>SUM(L24:L28)</f>
        <v>0</v>
      </c>
      <c r="M23" s="288">
        <f>SUM(J23:L23)</f>
        <v>0</v>
      </c>
      <c r="N23" s="369"/>
      <c r="O23" s="365">
        <f>F23+N23</f>
        <v>0</v>
      </c>
      <c r="P23" s="385"/>
      <c r="Q23" s="385"/>
      <c r="R23" s="381" t="e">
        <f>P23/O23</f>
        <v>#DIV/0!</v>
      </c>
      <c r="S23" s="381" t="e">
        <f>Q23/D23</f>
        <v>#DIV/0!</v>
      </c>
    </row>
    <row r="24" spans="1:19" ht="20.100000000000001" customHeight="1">
      <c r="A24" s="384"/>
      <c r="B24" s="369"/>
      <c r="C24" s="369"/>
      <c r="D24" s="369"/>
      <c r="E24" s="288" t="s">
        <v>103</v>
      </c>
      <c r="F24" s="288">
        <f>G24+H24</f>
        <v>0</v>
      </c>
      <c r="G24" s="289"/>
      <c r="H24" s="289"/>
      <c r="I24" s="241" t="e">
        <f t="shared" ref="I24:I28" si="9">H24/F24</f>
        <v>#DIV/0!</v>
      </c>
      <c r="J24" s="289"/>
      <c r="K24" s="289"/>
      <c r="L24" s="289"/>
      <c r="M24" s="288">
        <f t="shared" ref="M24:M28" si="10">SUM(J24:L24)</f>
        <v>0</v>
      </c>
      <c r="N24" s="369"/>
      <c r="O24" s="365"/>
      <c r="P24" s="386"/>
      <c r="Q24" s="386"/>
      <c r="R24" s="382"/>
      <c r="S24" s="382"/>
    </row>
    <row r="25" spans="1:19" ht="20.100000000000001" customHeight="1">
      <c r="A25" s="384"/>
      <c r="B25" s="369"/>
      <c r="C25" s="369"/>
      <c r="D25" s="369"/>
      <c r="E25" s="288" t="s">
        <v>104</v>
      </c>
      <c r="F25" s="288">
        <f t="shared" ref="F25:F28" si="11">G25+H25</f>
        <v>0</v>
      </c>
      <c r="G25" s="289"/>
      <c r="H25" s="289"/>
      <c r="I25" s="241" t="e">
        <f t="shared" si="9"/>
        <v>#DIV/0!</v>
      </c>
      <c r="J25" s="289"/>
      <c r="K25" s="289"/>
      <c r="L25" s="289"/>
      <c r="M25" s="288">
        <f t="shared" si="10"/>
        <v>0</v>
      </c>
      <c r="N25" s="369"/>
      <c r="O25" s="365"/>
      <c r="P25" s="386"/>
      <c r="Q25" s="386"/>
      <c r="R25" s="382"/>
      <c r="S25" s="382"/>
    </row>
    <row r="26" spans="1:19" ht="20.100000000000001" customHeight="1">
      <c r="A26" s="384"/>
      <c r="B26" s="369"/>
      <c r="C26" s="369"/>
      <c r="D26" s="369"/>
      <c r="E26" s="288" t="s">
        <v>105</v>
      </c>
      <c r="F26" s="288">
        <f t="shared" si="11"/>
        <v>0</v>
      </c>
      <c r="G26" s="289"/>
      <c r="H26" s="289"/>
      <c r="I26" s="241" t="e">
        <f t="shared" si="9"/>
        <v>#DIV/0!</v>
      </c>
      <c r="J26" s="289"/>
      <c r="K26" s="289"/>
      <c r="L26" s="289"/>
      <c r="M26" s="288">
        <f t="shared" si="10"/>
        <v>0</v>
      </c>
      <c r="N26" s="369"/>
      <c r="O26" s="365"/>
      <c r="P26" s="386"/>
      <c r="Q26" s="386"/>
      <c r="R26" s="382"/>
      <c r="S26" s="382"/>
    </row>
    <row r="27" spans="1:19" ht="20.100000000000001" customHeight="1">
      <c r="A27" s="384"/>
      <c r="B27" s="369"/>
      <c r="C27" s="369"/>
      <c r="D27" s="369"/>
      <c r="E27" s="288" t="s">
        <v>106</v>
      </c>
      <c r="F27" s="288">
        <f t="shared" si="11"/>
        <v>0</v>
      </c>
      <c r="G27" s="289"/>
      <c r="H27" s="289"/>
      <c r="I27" s="241" t="e">
        <f t="shared" si="9"/>
        <v>#DIV/0!</v>
      </c>
      <c r="J27" s="289"/>
      <c r="K27" s="289"/>
      <c r="L27" s="289"/>
      <c r="M27" s="288">
        <f t="shared" si="10"/>
        <v>0</v>
      </c>
      <c r="N27" s="369"/>
      <c r="O27" s="365"/>
      <c r="P27" s="386"/>
      <c r="Q27" s="386"/>
      <c r="R27" s="382"/>
      <c r="S27" s="382"/>
    </row>
    <row r="28" spans="1:19" ht="20.100000000000001" customHeight="1">
      <c r="A28" s="384"/>
      <c r="B28" s="369"/>
      <c r="C28" s="369"/>
      <c r="D28" s="369"/>
      <c r="E28" s="288" t="s">
        <v>107</v>
      </c>
      <c r="F28" s="288">
        <f t="shared" si="11"/>
        <v>0</v>
      </c>
      <c r="G28" s="289"/>
      <c r="H28" s="289"/>
      <c r="I28" s="241" t="e">
        <f t="shared" si="9"/>
        <v>#DIV/0!</v>
      </c>
      <c r="J28" s="289"/>
      <c r="K28" s="289"/>
      <c r="L28" s="289"/>
      <c r="M28" s="288">
        <f t="shared" si="10"/>
        <v>0</v>
      </c>
      <c r="N28" s="369"/>
      <c r="O28" s="365"/>
      <c r="P28" s="387"/>
      <c r="Q28" s="387"/>
      <c r="R28" s="383"/>
      <c r="S28" s="383"/>
    </row>
  </sheetData>
  <sheetProtection algorithmName="SHA-512" hashValue="sxZd2WpFLh3MY5CfW5TGXlKSk/PhcUTyJlR9AMBfonD2pcCokcSs/yuu3EU5Nnx8Rnw5nDVEkzjKM8VxI90a9Q==" saltValue="HDuVG3D8BleT1au3gnabrw==" spinCount="100000" sheet="1" objects="1" scenarios="1" formatRows="0" insertRows="0" deleteRows="0"/>
  <mergeCells count="51">
    <mergeCell ref="O23:O28"/>
    <mergeCell ref="R23:R28"/>
    <mergeCell ref="S23:S28"/>
    <mergeCell ref="P5:P10"/>
    <mergeCell ref="Q5:Q10"/>
    <mergeCell ref="P11:P16"/>
    <mergeCell ref="Q11:Q16"/>
    <mergeCell ref="P17:P22"/>
    <mergeCell ref="Q17:Q22"/>
    <mergeCell ref="P23:P28"/>
    <mergeCell ref="Q23:Q28"/>
    <mergeCell ref="O11:O16"/>
    <mergeCell ref="R11:R16"/>
    <mergeCell ref="S11:S16"/>
    <mergeCell ref="O17:O22"/>
    <mergeCell ref="R17:R22"/>
    <mergeCell ref="A23:A28"/>
    <mergeCell ref="B23:B28"/>
    <mergeCell ref="C23:C28"/>
    <mergeCell ref="D23:D28"/>
    <mergeCell ref="N23:N28"/>
    <mergeCell ref="S17:S22"/>
    <mergeCell ref="A11:A16"/>
    <mergeCell ref="B11:B16"/>
    <mergeCell ref="C11:C16"/>
    <mergeCell ref="D11:D16"/>
    <mergeCell ref="N11:N16"/>
    <mergeCell ref="A17:A22"/>
    <mergeCell ref="B17:B22"/>
    <mergeCell ref="C17:C22"/>
    <mergeCell ref="D17:D22"/>
    <mergeCell ref="N17:N22"/>
    <mergeCell ref="A2:A4"/>
    <mergeCell ref="B2:B4"/>
    <mergeCell ref="C2:C4"/>
    <mergeCell ref="D2:D4"/>
    <mergeCell ref="E2:M2"/>
    <mergeCell ref="A5:A10"/>
    <mergeCell ref="B5:B10"/>
    <mergeCell ref="C5:C10"/>
    <mergeCell ref="D5:D10"/>
    <mergeCell ref="N5:N10"/>
    <mergeCell ref="O5:O10"/>
    <mergeCell ref="O2:O4"/>
    <mergeCell ref="P2:Q3"/>
    <mergeCell ref="R2:S3"/>
    <mergeCell ref="E3:I3"/>
    <mergeCell ref="J3:M3"/>
    <mergeCell ref="N2:N4"/>
    <mergeCell ref="R5:R10"/>
    <mergeCell ref="S5:S10"/>
  </mergeCells>
  <phoneticPr fontId="4" type="noConversion"/>
  <conditionalFormatting sqref="R6:S10 P11:Q11 P17:Q17 P23:Q23 A5:B10 D5:S5 D6:O10">
    <cfRule type="containsBlanks" dxfId="99" priority="22">
      <formula>LEN(TRIM(A5))=0</formula>
    </cfRule>
  </conditionalFormatting>
  <conditionalFormatting sqref="R11:S16 A11:B16 I11 M11:O11 E11:F11 E12:O16">
    <cfRule type="containsBlanks" dxfId="98" priority="21">
      <formula>LEN(TRIM(A11))=0</formula>
    </cfRule>
  </conditionalFormatting>
  <conditionalFormatting sqref="A18:O22 R17:S22 A17:F17 I17 M17:O17">
    <cfRule type="containsBlanks" dxfId="97" priority="20">
      <formula>LEN(TRIM(A17))=0</formula>
    </cfRule>
  </conditionalFormatting>
  <conditionalFormatting sqref="A24:O28 R23:S28 A23:F23 I23 M23:O23">
    <cfRule type="containsBlanks" dxfId="96" priority="19">
      <formula>LEN(TRIM(A23))=0</formula>
    </cfRule>
  </conditionalFormatting>
  <conditionalFormatting sqref="G11">
    <cfRule type="containsBlanks" dxfId="95" priority="18">
      <formula>LEN(TRIM(G11))=0</formula>
    </cfRule>
  </conditionalFormatting>
  <conditionalFormatting sqref="H11">
    <cfRule type="containsBlanks" dxfId="94" priority="17">
      <formula>LEN(TRIM(H11))=0</formula>
    </cfRule>
  </conditionalFormatting>
  <conditionalFormatting sqref="J11">
    <cfRule type="containsBlanks" dxfId="93" priority="16">
      <formula>LEN(TRIM(J11))=0</formula>
    </cfRule>
  </conditionalFormatting>
  <conditionalFormatting sqref="L23">
    <cfRule type="containsBlanks" dxfId="92" priority="4">
      <formula>LEN(TRIM(L23))=0</formula>
    </cfRule>
  </conditionalFormatting>
  <conditionalFormatting sqref="K11:L11">
    <cfRule type="containsBlanks" dxfId="91" priority="14">
      <formula>LEN(TRIM(K11))=0</formula>
    </cfRule>
  </conditionalFormatting>
  <conditionalFormatting sqref="G17">
    <cfRule type="containsBlanks" dxfId="90" priority="13">
      <formula>LEN(TRIM(G17))=0</formula>
    </cfRule>
  </conditionalFormatting>
  <conditionalFormatting sqref="H17">
    <cfRule type="containsBlanks" dxfId="89" priority="12">
      <formula>LEN(TRIM(H17))=0</formula>
    </cfRule>
  </conditionalFormatting>
  <conditionalFormatting sqref="J17">
    <cfRule type="containsBlanks" dxfId="88" priority="11">
      <formula>LEN(TRIM(J17))=0</formula>
    </cfRule>
  </conditionalFormatting>
  <conditionalFormatting sqref="K17">
    <cfRule type="containsBlanks" dxfId="87" priority="10">
      <formula>LEN(TRIM(K17))=0</formula>
    </cfRule>
  </conditionalFormatting>
  <conditionalFormatting sqref="L17">
    <cfRule type="containsBlanks" dxfId="86" priority="9">
      <formula>LEN(TRIM(L17))=0</formula>
    </cfRule>
  </conditionalFormatting>
  <conditionalFormatting sqref="G23">
    <cfRule type="containsBlanks" dxfId="85" priority="8">
      <formula>LEN(TRIM(G23))=0</formula>
    </cfRule>
  </conditionalFormatting>
  <conditionalFormatting sqref="H23">
    <cfRule type="containsBlanks" dxfId="84" priority="7">
      <formula>LEN(TRIM(H23))=0</formula>
    </cfRule>
  </conditionalFormatting>
  <conditionalFormatting sqref="J23">
    <cfRule type="containsBlanks" dxfId="83" priority="6">
      <formula>LEN(TRIM(J23))=0</formula>
    </cfRule>
  </conditionalFormatting>
  <conditionalFormatting sqref="K23">
    <cfRule type="containsBlanks" dxfId="82" priority="5">
      <formula>LEN(TRIM(K23))=0</formula>
    </cfRule>
  </conditionalFormatting>
  <conditionalFormatting sqref="C5:C10">
    <cfRule type="containsBlanks" dxfId="81" priority="3">
      <formula>LEN(TRIM(C5))=0</formula>
    </cfRule>
  </conditionalFormatting>
  <conditionalFormatting sqref="C11:C16">
    <cfRule type="containsBlanks" dxfId="80" priority="2">
      <formula>LEN(TRIM(C11))=0</formula>
    </cfRule>
  </conditionalFormatting>
  <conditionalFormatting sqref="D11:D16">
    <cfRule type="containsBlanks" dxfId="79" priority="1">
      <formula>LEN(TRIM(D11))=0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
  <sheetViews>
    <sheetView workbookViewId="0">
      <selection activeCell="J9" sqref="J9"/>
    </sheetView>
  </sheetViews>
  <sheetFormatPr defaultRowHeight="16.5"/>
  <cols>
    <col min="1" max="2" width="10" style="205" customWidth="1"/>
    <col min="3" max="3" width="23" style="205" customWidth="1"/>
    <col min="4" max="4" width="13" style="205" customWidth="1"/>
    <col min="5" max="5" width="19.75" style="205" customWidth="1"/>
    <col min="6" max="6" width="15.25" style="205" customWidth="1"/>
    <col min="7" max="7" width="15.5" style="205" customWidth="1"/>
    <col min="8" max="16384" width="9" style="205"/>
  </cols>
  <sheetData>
    <row r="1" spans="1:7" ht="20.100000000000001" customHeight="1">
      <c r="A1" s="247" t="s">
        <v>319</v>
      </c>
    </row>
    <row r="2" spans="1:7" ht="20.100000000000001" customHeight="1">
      <c r="A2" s="211" t="s">
        <v>138</v>
      </c>
      <c r="B2" s="333" t="s">
        <v>139</v>
      </c>
      <c r="C2" s="333"/>
      <c r="D2" s="211" t="s">
        <v>140</v>
      </c>
      <c r="E2" s="211" t="s">
        <v>141</v>
      </c>
      <c r="F2" s="211" t="s">
        <v>320</v>
      </c>
    </row>
    <row r="3" spans="1:7" ht="20.100000000000001" customHeight="1">
      <c r="A3" s="388"/>
      <c r="B3" s="248" t="s">
        <v>321</v>
      </c>
      <c r="C3" s="246"/>
      <c r="D3" s="388"/>
      <c r="E3" s="388"/>
      <c r="F3" s="388"/>
    </row>
    <row r="4" spans="1:7" ht="20.100000000000001" customHeight="1">
      <c r="A4" s="389"/>
      <c r="B4" s="394" t="s">
        <v>322</v>
      </c>
      <c r="C4" s="395"/>
      <c r="D4" s="389"/>
      <c r="E4" s="389"/>
      <c r="F4" s="389"/>
    </row>
    <row r="5" spans="1:7" ht="34.5" customHeight="1">
      <c r="A5" s="390"/>
      <c r="B5" s="392"/>
      <c r="C5" s="393"/>
      <c r="D5" s="390"/>
      <c r="E5" s="390"/>
      <c r="F5" s="390"/>
    </row>
    <row r="6" spans="1:7" ht="20.100000000000001" customHeight="1">
      <c r="A6" s="388"/>
      <c r="B6" s="248" t="s">
        <v>321</v>
      </c>
      <c r="C6" s="246"/>
      <c r="D6" s="388"/>
      <c r="E6" s="388"/>
      <c r="F6" s="388"/>
    </row>
    <row r="7" spans="1:7" ht="20.100000000000001" customHeight="1">
      <c r="A7" s="389"/>
      <c r="B7" s="394" t="s">
        <v>322</v>
      </c>
      <c r="C7" s="395"/>
      <c r="D7" s="389"/>
      <c r="E7" s="389"/>
      <c r="F7" s="389"/>
    </row>
    <row r="8" spans="1:7" ht="35.1" customHeight="1">
      <c r="A8" s="390"/>
      <c r="B8" s="392"/>
      <c r="C8" s="393"/>
      <c r="D8" s="390"/>
      <c r="E8" s="390"/>
      <c r="F8" s="390"/>
    </row>
    <row r="9" spans="1:7" ht="20.100000000000001" customHeight="1">
      <c r="A9" s="388"/>
      <c r="B9" s="248" t="s">
        <v>321</v>
      </c>
      <c r="C9" s="246"/>
      <c r="D9" s="388"/>
      <c r="E9" s="388"/>
      <c r="F9" s="388"/>
    </row>
    <row r="10" spans="1:7" ht="20.100000000000001" customHeight="1">
      <c r="A10" s="389"/>
      <c r="B10" s="394" t="s">
        <v>322</v>
      </c>
      <c r="C10" s="395"/>
      <c r="D10" s="389"/>
      <c r="E10" s="389"/>
      <c r="F10" s="389"/>
    </row>
    <row r="11" spans="1:7" ht="35.1" customHeight="1">
      <c r="A11" s="390"/>
      <c r="B11" s="392"/>
      <c r="C11" s="393"/>
      <c r="D11" s="390"/>
      <c r="E11" s="390"/>
      <c r="F11" s="390"/>
    </row>
    <row r="13" spans="1:7" ht="19.5">
      <c r="A13" s="247" t="s">
        <v>323</v>
      </c>
    </row>
    <row r="14" spans="1:7" ht="20.100000000000001" customHeight="1">
      <c r="A14" s="211" t="s">
        <v>142</v>
      </c>
      <c r="B14" s="211" t="s">
        <v>143</v>
      </c>
      <c r="C14" s="211" t="s">
        <v>144</v>
      </c>
      <c r="D14" s="333" t="s">
        <v>145</v>
      </c>
      <c r="E14" s="333"/>
      <c r="F14" s="211" t="s">
        <v>140</v>
      </c>
      <c r="G14" s="211" t="s">
        <v>320</v>
      </c>
    </row>
    <row r="15" spans="1:7" ht="20.100000000000001" customHeight="1">
      <c r="A15" s="388">
        <v>1</v>
      </c>
      <c r="B15" s="388"/>
      <c r="C15" s="388"/>
      <c r="D15" s="248" t="s">
        <v>321</v>
      </c>
      <c r="E15" s="246"/>
      <c r="F15" s="388"/>
      <c r="G15" s="388"/>
    </row>
    <row r="16" spans="1:7" ht="20.100000000000001" customHeight="1">
      <c r="A16" s="389"/>
      <c r="B16" s="389"/>
      <c r="C16" s="389"/>
      <c r="D16" s="391" t="s">
        <v>322</v>
      </c>
      <c r="E16" s="391"/>
      <c r="F16" s="389"/>
      <c r="G16" s="389"/>
    </row>
    <row r="17" spans="1:7" ht="34.5" customHeight="1">
      <c r="A17" s="390"/>
      <c r="B17" s="390"/>
      <c r="C17" s="390"/>
      <c r="D17" s="392"/>
      <c r="E17" s="393"/>
      <c r="F17" s="390"/>
      <c r="G17" s="390"/>
    </row>
    <row r="18" spans="1:7" ht="20.100000000000001" customHeight="1">
      <c r="A18" s="388">
        <v>2</v>
      </c>
      <c r="B18" s="388"/>
      <c r="C18" s="388"/>
      <c r="D18" s="248" t="s">
        <v>321</v>
      </c>
      <c r="E18" s="246"/>
      <c r="F18" s="388"/>
      <c r="G18" s="388"/>
    </row>
    <row r="19" spans="1:7" ht="20.100000000000001" customHeight="1">
      <c r="A19" s="389"/>
      <c r="B19" s="389"/>
      <c r="C19" s="389"/>
      <c r="D19" s="391" t="s">
        <v>322</v>
      </c>
      <c r="E19" s="391"/>
      <c r="F19" s="389"/>
      <c r="G19" s="389"/>
    </row>
    <row r="20" spans="1:7" ht="35.1" customHeight="1">
      <c r="A20" s="390"/>
      <c r="B20" s="390"/>
      <c r="C20" s="390"/>
      <c r="D20" s="392"/>
      <c r="E20" s="393"/>
      <c r="F20" s="390"/>
      <c r="G20" s="390"/>
    </row>
    <row r="21" spans="1:7" ht="20.100000000000001" customHeight="1">
      <c r="A21" s="388">
        <v>3</v>
      </c>
      <c r="B21" s="388"/>
      <c r="C21" s="388"/>
      <c r="D21" s="248" t="s">
        <v>321</v>
      </c>
      <c r="E21" s="246"/>
      <c r="F21" s="388"/>
      <c r="G21" s="388"/>
    </row>
    <row r="22" spans="1:7" ht="20.100000000000001" customHeight="1">
      <c r="A22" s="389"/>
      <c r="B22" s="389"/>
      <c r="C22" s="389"/>
      <c r="D22" s="391" t="s">
        <v>322</v>
      </c>
      <c r="E22" s="391"/>
      <c r="F22" s="389"/>
      <c r="G22" s="389"/>
    </row>
    <row r="23" spans="1:7" ht="35.1" customHeight="1">
      <c r="A23" s="390"/>
      <c r="B23" s="390"/>
      <c r="C23" s="390"/>
      <c r="D23" s="392"/>
      <c r="E23" s="393"/>
      <c r="F23" s="390"/>
      <c r="G23" s="390"/>
    </row>
    <row r="24" spans="1:7" ht="20.100000000000001" customHeight="1">
      <c r="A24" s="388">
        <v>4</v>
      </c>
      <c r="B24" s="388"/>
      <c r="C24" s="388"/>
      <c r="D24" s="248" t="s">
        <v>321</v>
      </c>
      <c r="E24" s="246"/>
      <c r="F24" s="388"/>
      <c r="G24" s="388"/>
    </row>
    <row r="25" spans="1:7" ht="20.100000000000001" customHeight="1">
      <c r="A25" s="389"/>
      <c r="B25" s="389"/>
      <c r="C25" s="389"/>
      <c r="D25" s="391" t="s">
        <v>322</v>
      </c>
      <c r="E25" s="391"/>
      <c r="F25" s="389"/>
      <c r="G25" s="389"/>
    </row>
    <row r="26" spans="1:7" ht="35.1" customHeight="1">
      <c r="A26" s="390"/>
      <c r="B26" s="390"/>
      <c r="C26" s="390"/>
      <c r="D26" s="392"/>
      <c r="E26" s="393"/>
      <c r="F26" s="390"/>
      <c r="G26" s="390"/>
    </row>
    <row r="27" spans="1:7" ht="20.100000000000001" customHeight="1">
      <c r="A27" s="388">
        <v>5</v>
      </c>
      <c r="B27" s="388"/>
      <c r="C27" s="388"/>
      <c r="D27" s="248" t="s">
        <v>321</v>
      </c>
      <c r="E27" s="246"/>
      <c r="F27" s="388"/>
      <c r="G27" s="388"/>
    </row>
    <row r="28" spans="1:7" ht="20.100000000000001" customHeight="1">
      <c r="A28" s="389"/>
      <c r="B28" s="389"/>
      <c r="C28" s="389"/>
      <c r="D28" s="391" t="s">
        <v>322</v>
      </c>
      <c r="E28" s="391"/>
      <c r="F28" s="389"/>
      <c r="G28" s="389"/>
    </row>
    <row r="29" spans="1:7" ht="35.1" customHeight="1">
      <c r="A29" s="390"/>
      <c r="B29" s="390"/>
      <c r="C29" s="390"/>
      <c r="D29" s="392"/>
      <c r="E29" s="393"/>
      <c r="F29" s="390"/>
      <c r="G29" s="390"/>
    </row>
    <row r="30" spans="1:7" ht="20.100000000000001" customHeight="1">
      <c r="A30" s="388">
        <v>6</v>
      </c>
      <c r="B30" s="388"/>
      <c r="C30" s="388"/>
      <c r="D30" s="248" t="s">
        <v>321</v>
      </c>
      <c r="E30" s="246"/>
      <c r="F30" s="388"/>
      <c r="G30" s="388"/>
    </row>
    <row r="31" spans="1:7" ht="20.100000000000001" customHeight="1">
      <c r="A31" s="389"/>
      <c r="B31" s="389"/>
      <c r="C31" s="389"/>
      <c r="D31" s="391" t="s">
        <v>322</v>
      </c>
      <c r="E31" s="391"/>
      <c r="F31" s="389"/>
      <c r="G31" s="389"/>
    </row>
    <row r="32" spans="1:7" ht="35.1" customHeight="1">
      <c r="A32" s="390"/>
      <c r="B32" s="390"/>
      <c r="C32" s="390"/>
      <c r="D32" s="392"/>
      <c r="E32" s="393"/>
      <c r="F32" s="390"/>
      <c r="G32" s="390"/>
    </row>
    <row r="33" spans="1:7" ht="20.100000000000001" customHeight="1">
      <c r="A33" s="388">
        <v>7</v>
      </c>
      <c r="B33" s="388"/>
      <c r="C33" s="388"/>
      <c r="D33" s="248" t="s">
        <v>321</v>
      </c>
      <c r="E33" s="246"/>
      <c r="F33" s="388"/>
      <c r="G33" s="388"/>
    </row>
    <row r="34" spans="1:7" ht="20.100000000000001" customHeight="1">
      <c r="A34" s="389"/>
      <c r="B34" s="389"/>
      <c r="C34" s="389"/>
      <c r="D34" s="391" t="s">
        <v>322</v>
      </c>
      <c r="E34" s="391"/>
      <c r="F34" s="389"/>
      <c r="G34" s="389"/>
    </row>
    <row r="35" spans="1:7" ht="35.1" customHeight="1">
      <c r="A35" s="390"/>
      <c r="B35" s="390"/>
      <c r="C35" s="390"/>
      <c r="D35" s="392"/>
      <c r="E35" s="393"/>
      <c r="F35" s="390"/>
      <c r="G35" s="390"/>
    </row>
    <row r="36" spans="1:7" ht="20.100000000000001" customHeight="1">
      <c r="A36" s="388">
        <v>8</v>
      </c>
      <c r="B36" s="388"/>
      <c r="C36" s="388"/>
      <c r="D36" s="248" t="s">
        <v>321</v>
      </c>
      <c r="E36" s="246"/>
      <c r="F36" s="388"/>
      <c r="G36" s="388"/>
    </row>
    <row r="37" spans="1:7" ht="20.100000000000001" customHeight="1">
      <c r="A37" s="389"/>
      <c r="B37" s="389"/>
      <c r="C37" s="389"/>
      <c r="D37" s="391" t="s">
        <v>322</v>
      </c>
      <c r="E37" s="391"/>
      <c r="F37" s="389"/>
      <c r="G37" s="389"/>
    </row>
    <row r="38" spans="1:7" ht="35.1" customHeight="1">
      <c r="A38" s="390"/>
      <c r="B38" s="390"/>
      <c r="C38" s="390"/>
      <c r="D38" s="392"/>
      <c r="E38" s="393"/>
      <c r="F38" s="390"/>
      <c r="G38" s="390"/>
    </row>
    <row r="39" spans="1:7" ht="20.100000000000001" customHeight="1">
      <c r="A39" s="388">
        <v>9</v>
      </c>
      <c r="B39" s="388"/>
      <c r="C39" s="388"/>
      <c r="D39" s="248" t="s">
        <v>321</v>
      </c>
      <c r="E39" s="246"/>
      <c r="F39" s="388"/>
      <c r="G39" s="388"/>
    </row>
    <row r="40" spans="1:7" ht="20.100000000000001" customHeight="1">
      <c r="A40" s="389"/>
      <c r="B40" s="389"/>
      <c r="C40" s="389"/>
      <c r="D40" s="391" t="s">
        <v>322</v>
      </c>
      <c r="E40" s="391"/>
      <c r="F40" s="389"/>
      <c r="G40" s="389"/>
    </row>
    <row r="41" spans="1:7" ht="35.1" customHeight="1">
      <c r="A41" s="390"/>
      <c r="B41" s="390"/>
      <c r="C41" s="390"/>
      <c r="D41" s="392"/>
      <c r="E41" s="393"/>
      <c r="F41" s="390"/>
      <c r="G41" s="390"/>
    </row>
    <row r="42" spans="1:7" ht="20.100000000000001" customHeight="1">
      <c r="A42" s="388">
        <v>10</v>
      </c>
      <c r="B42" s="388"/>
      <c r="C42" s="388"/>
      <c r="D42" s="248" t="s">
        <v>321</v>
      </c>
      <c r="E42" s="246"/>
      <c r="F42" s="388"/>
      <c r="G42" s="388"/>
    </row>
    <row r="43" spans="1:7" ht="20.100000000000001" customHeight="1">
      <c r="A43" s="389"/>
      <c r="B43" s="389"/>
      <c r="C43" s="389"/>
      <c r="D43" s="391" t="s">
        <v>322</v>
      </c>
      <c r="E43" s="391"/>
      <c r="F43" s="389"/>
      <c r="G43" s="389"/>
    </row>
    <row r="44" spans="1:7" ht="35.1" customHeight="1">
      <c r="A44" s="390"/>
      <c r="B44" s="390"/>
      <c r="C44" s="390"/>
      <c r="D44" s="392"/>
      <c r="E44" s="393"/>
      <c r="F44" s="390"/>
      <c r="G44" s="390"/>
    </row>
    <row r="45" spans="1:7" ht="20.100000000000001" customHeight="1">
      <c r="A45" s="388">
        <v>11</v>
      </c>
      <c r="B45" s="388"/>
      <c r="C45" s="388"/>
      <c r="D45" s="248" t="s">
        <v>321</v>
      </c>
      <c r="E45" s="246"/>
      <c r="F45" s="388"/>
      <c r="G45" s="388"/>
    </row>
    <row r="46" spans="1:7" ht="20.100000000000001" customHeight="1">
      <c r="A46" s="389"/>
      <c r="B46" s="389"/>
      <c r="C46" s="389"/>
      <c r="D46" s="391" t="s">
        <v>322</v>
      </c>
      <c r="E46" s="391"/>
      <c r="F46" s="389"/>
      <c r="G46" s="389"/>
    </row>
    <row r="47" spans="1:7" ht="35.1" customHeight="1">
      <c r="A47" s="390"/>
      <c r="B47" s="390"/>
      <c r="C47" s="390"/>
      <c r="D47" s="392"/>
      <c r="E47" s="393"/>
      <c r="F47" s="390"/>
      <c r="G47" s="390"/>
    </row>
    <row r="48" spans="1:7" ht="20.100000000000001" customHeight="1">
      <c r="A48" s="388">
        <v>12</v>
      </c>
      <c r="B48" s="388"/>
      <c r="C48" s="388"/>
      <c r="D48" s="248" t="s">
        <v>321</v>
      </c>
      <c r="E48" s="246"/>
      <c r="F48" s="388"/>
      <c r="G48" s="388"/>
    </row>
    <row r="49" spans="1:7" ht="20.100000000000001" customHeight="1">
      <c r="A49" s="389"/>
      <c r="B49" s="389"/>
      <c r="C49" s="389"/>
      <c r="D49" s="391" t="s">
        <v>322</v>
      </c>
      <c r="E49" s="391"/>
      <c r="F49" s="389"/>
      <c r="G49" s="389"/>
    </row>
    <row r="50" spans="1:7" ht="35.1" customHeight="1">
      <c r="A50" s="390"/>
      <c r="B50" s="390"/>
      <c r="C50" s="390"/>
      <c r="D50" s="392"/>
      <c r="E50" s="393"/>
      <c r="F50" s="390"/>
      <c r="G50" s="390"/>
    </row>
    <row r="52" spans="1:7">
      <c r="A52" s="207" t="s">
        <v>324</v>
      </c>
    </row>
    <row r="53" spans="1:7">
      <c r="A53" s="208" t="s">
        <v>325</v>
      </c>
    </row>
    <row r="54" spans="1:7">
      <c r="A54" s="208" t="s">
        <v>345</v>
      </c>
    </row>
  </sheetData>
  <sheetProtection password="EACF" sheet="1" objects="1" scenarios="1" formatRows="0" insertRows="0" deleteRows="0"/>
  <mergeCells count="104">
    <mergeCell ref="D14:E14"/>
    <mergeCell ref="F15:F17"/>
    <mergeCell ref="F24:F26"/>
    <mergeCell ref="B2:C2"/>
    <mergeCell ref="B4:C4"/>
    <mergeCell ref="B7:C7"/>
    <mergeCell ref="B8:C8"/>
    <mergeCell ref="A3:A5"/>
    <mergeCell ref="B5:C5"/>
    <mergeCell ref="A15:A17"/>
    <mergeCell ref="B15:B17"/>
    <mergeCell ref="A24:A26"/>
    <mergeCell ref="B24:B26"/>
    <mergeCell ref="C24:C26"/>
    <mergeCell ref="D25:E25"/>
    <mergeCell ref="D26:E26"/>
    <mergeCell ref="D16:E16"/>
    <mergeCell ref="D19:E19"/>
    <mergeCell ref="D20:E20"/>
    <mergeCell ref="D22:E22"/>
    <mergeCell ref="D23:E23"/>
    <mergeCell ref="D3:D5"/>
    <mergeCell ref="E3:E5"/>
    <mergeCell ref="F3:F5"/>
    <mergeCell ref="A6:A8"/>
    <mergeCell ref="D6:D8"/>
    <mergeCell ref="E6:E8"/>
    <mergeCell ref="F6:F8"/>
    <mergeCell ref="A9:A11"/>
    <mergeCell ref="D9:D11"/>
    <mergeCell ref="E9:E11"/>
    <mergeCell ref="F9:F11"/>
    <mergeCell ref="B10:C10"/>
    <mergeCell ref="B11:C11"/>
    <mergeCell ref="G15:G17"/>
    <mergeCell ref="D17:E17"/>
    <mergeCell ref="C15:C17"/>
    <mergeCell ref="A18:A20"/>
    <mergeCell ref="B18:B20"/>
    <mergeCell ref="C18:C20"/>
    <mergeCell ref="F18:F20"/>
    <mergeCell ref="G18:G20"/>
    <mergeCell ref="A21:A23"/>
    <mergeCell ref="B21:B23"/>
    <mergeCell ref="C21:C23"/>
    <mergeCell ref="F21:F23"/>
    <mergeCell ref="G21:G23"/>
    <mergeCell ref="G24:G26"/>
    <mergeCell ref="A27:A29"/>
    <mergeCell ref="B27:B29"/>
    <mergeCell ref="C27:C29"/>
    <mergeCell ref="F27:F29"/>
    <mergeCell ref="G27:G29"/>
    <mergeCell ref="A30:A32"/>
    <mergeCell ref="B30:B32"/>
    <mergeCell ref="C30:C32"/>
    <mergeCell ref="F30:F32"/>
    <mergeCell ref="G30:G32"/>
    <mergeCell ref="D32:E32"/>
    <mergeCell ref="D28:E28"/>
    <mergeCell ref="D29:E29"/>
    <mergeCell ref="D31:E31"/>
    <mergeCell ref="A33:A35"/>
    <mergeCell ref="B33:B35"/>
    <mergeCell ref="C33:C35"/>
    <mergeCell ref="F33:F35"/>
    <mergeCell ref="G33:G35"/>
    <mergeCell ref="A36:A38"/>
    <mergeCell ref="B36:B38"/>
    <mergeCell ref="C36:C38"/>
    <mergeCell ref="F36:F38"/>
    <mergeCell ref="G36:G38"/>
    <mergeCell ref="D38:E38"/>
    <mergeCell ref="D34:E34"/>
    <mergeCell ref="D35:E35"/>
    <mergeCell ref="D37:E37"/>
    <mergeCell ref="A39:A41"/>
    <mergeCell ref="B39:B41"/>
    <mergeCell ref="C39:C41"/>
    <mergeCell ref="F39:F41"/>
    <mergeCell ref="G39:G41"/>
    <mergeCell ref="D40:E40"/>
    <mergeCell ref="D41:E41"/>
    <mergeCell ref="A42:A44"/>
    <mergeCell ref="B42:B44"/>
    <mergeCell ref="C42:C44"/>
    <mergeCell ref="F42:F44"/>
    <mergeCell ref="G42:G44"/>
    <mergeCell ref="D43:E43"/>
    <mergeCell ref="D44:E44"/>
    <mergeCell ref="A45:A47"/>
    <mergeCell ref="B45:B47"/>
    <mergeCell ref="C45:C47"/>
    <mergeCell ref="F45:F47"/>
    <mergeCell ref="G45:G47"/>
    <mergeCell ref="D46:E46"/>
    <mergeCell ref="D47:E47"/>
    <mergeCell ref="A48:A50"/>
    <mergeCell ref="B48:B50"/>
    <mergeCell ref="C48:C50"/>
    <mergeCell ref="F48:F50"/>
    <mergeCell ref="G48:G50"/>
    <mergeCell ref="D49:E49"/>
    <mergeCell ref="D50:E50"/>
  </mergeCells>
  <phoneticPr fontId="4" type="noConversion"/>
  <conditionalFormatting sqref="A3:F11">
    <cfRule type="containsBlanks" dxfId="78" priority="2">
      <formula>LEN(TRIM(A3))=0</formula>
    </cfRule>
  </conditionalFormatting>
  <conditionalFormatting sqref="A15:G50">
    <cfRule type="containsBlanks" dxfId="77" priority="1">
      <formula>LEN(TRIM(A15))=0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6"/>
  <sheetViews>
    <sheetView zoomScale="70" zoomScaleNormal="70" workbookViewId="0">
      <pane xSplit="2" ySplit="1" topLeftCell="C2" activePane="bottomRight" state="frozen"/>
      <selection pane="topRight" activeCell="C1" sqref="C1"/>
      <selection pane="bottomLeft" activeCell="A2" sqref="A2"/>
      <selection pane="bottomRight" activeCell="T7" sqref="T7"/>
    </sheetView>
  </sheetViews>
  <sheetFormatPr defaultColWidth="9" defaultRowHeight="16.5"/>
  <cols>
    <col min="1" max="1" width="7.75" style="167" customWidth="1"/>
    <col min="2" max="2" width="31.5" style="23" customWidth="1"/>
    <col min="3" max="3" width="35.125" style="23" customWidth="1"/>
    <col min="4" max="4" width="7.625" style="168" customWidth="1"/>
    <col min="5" max="5" width="10.625" style="168" customWidth="1"/>
    <col min="6" max="7" width="12" style="87" customWidth="1"/>
    <col min="8" max="9" width="13.75" style="87" customWidth="1"/>
    <col min="10" max="10" width="34" style="23" customWidth="1"/>
    <col min="11" max="12" width="12.625" style="166" customWidth="1"/>
    <col min="13" max="13" width="34.75" style="23" customWidth="1"/>
    <col min="14" max="16384" width="9" style="23"/>
  </cols>
  <sheetData>
    <row r="1" spans="1:13" s="15" customFormat="1" ht="39.950000000000003" customHeight="1">
      <c r="A1" s="169" t="s">
        <v>364</v>
      </c>
      <c r="B1" s="10" t="s">
        <v>365</v>
      </c>
      <c r="C1" s="10" t="s">
        <v>366</v>
      </c>
      <c r="D1" s="10" t="s">
        <v>367</v>
      </c>
      <c r="E1" s="11" t="s">
        <v>348</v>
      </c>
      <c r="F1" s="12" t="s">
        <v>368</v>
      </c>
      <c r="G1" s="12" t="s">
        <v>349</v>
      </c>
      <c r="H1" s="12" t="s">
        <v>369</v>
      </c>
      <c r="I1" s="12" t="s">
        <v>209</v>
      </c>
      <c r="J1" s="13" t="s">
        <v>370</v>
      </c>
      <c r="K1" s="257" t="s">
        <v>371</v>
      </c>
      <c r="L1" s="258" t="s">
        <v>372</v>
      </c>
      <c r="M1" s="14" t="s">
        <v>373</v>
      </c>
    </row>
    <row r="2" spans="1:13" ht="35.1" customHeight="1">
      <c r="A2" s="400">
        <v>1</v>
      </c>
      <c r="B2" s="402" t="s">
        <v>374</v>
      </c>
      <c r="C2" s="16" t="s">
        <v>375</v>
      </c>
      <c r="D2" s="17" t="s">
        <v>376</v>
      </c>
      <c r="E2" s="18">
        <v>4</v>
      </c>
      <c r="F2" s="19">
        <f>SUM(K2:K5)/($E$2)</f>
        <v>0</v>
      </c>
      <c r="G2" s="19">
        <f>SUM(L2:L5)/($E$2)</f>
        <v>0</v>
      </c>
      <c r="H2" s="20" t="str">
        <f>IF(F2&gt;=1,"符合","不符合")</f>
        <v>不符合</v>
      </c>
      <c r="I2" s="20" t="str">
        <f>IF(G2&gt;=1,"符合","不符合")</f>
        <v>不符合</v>
      </c>
      <c r="J2" s="21" t="s">
        <v>146</v>
      </c>
      <c r="K2" s="22"/>
      <c r="L2" s="22"/>
      <c r="M2" s="404" t="s">
        <v>377</v>
      </c>
    </row>
    <row r="3" spans="1:13" ht="35.1" customHeight="1">
      <c r="A3" s="401"/>
      <c r="B3" s="403"/>
      <c r="C3" s="16" t="s">
        <v>350</v>
      </c>
      <c r="D3" s="24" t="s">
        <v>376</v>
      </c>
      <c r="E3" s="25">
        <v>2</v>
      </c>
      <c r="F3" s="26">
        <f>SUM(K6)/($E$3)</f>
        <v>0</v>
      </c>
      <c r="G3" s="26">
        <f>SUM(L6)/($E$3)</f>
        <v>0</v>
      </c>
      <c r="H3" s="20" t="str">
        <f>IF(F3&gt;=1,"符合","不符合")</f>
        <v>不符合</v>
      </c>
      <c r="I3" s="20" t="str">
        <f>IF(G3&gt;=1,"符合","不符合")</f>
        <v>不符合</v>
      </c>
      <c r="J3" s="27" t="s">
        <v>147</v>
      </c>
      <c r="K3" s="28"/>
      <c r="L3" s="28"/>
      <c r="M3" s="405"/>
    </row>
    <row r="4" spans="1:13" ht="35.1" customHeight="1">
      <c r="A4" s="401"/>
      <c r="B4" s="403"/>
      <c r="C4" s="309"/>
      <c r="D4" s="30"/>
      <c r="E4" s="30"/>
      <c r="F4" s="32"/>
      <c r="G4" s="32"/>
      <c r="H4" s="32"/>
      <c r="I4" s="32"/>
      <c r="J4" s="27" t="s">
        <v>148</v>
      </c>
      <c r="K4" s="28"/>
      <c r="L4" s="28"/>
      <c r="M4" s="405"/>
    </row>
    <row r="5" spans="1:13" ht="35.1" customHeight="1">
      <c r="A5" s="401"/>
      <c r="B5" s="403"/>
      <c r="C5" s="309"/>
      <c r="D5" s="30"/>
      <c r="E5" s="30"/>
      <c r="F5" s="32"/>
      <c r="G5" s="32"/>
      <c r="H5" s="32"/>
      <c r="I5" s="32"/>
      <c r="J5" s="33" t="s">
        <v>149</v>
      </c>
      <c r="K5" s="34"/>
      <c r="L5" s="34"/>
      <c r="M5" s="405"/>
    </row>
    <row r="6" spans="1:13" ht="39.950000000000003" customHeight="1" thickBot="1">
      <c r="A6" s="397"/>
      <c r="B6" s="399"/>
      <c r="C6" s="310"/>
      <c r="D6" s="35"/>
      <c r="E6" s="35"/>
      <c r="F6" s="37"/>
      <c r="G6" s="37"/>
      <c r="H6" s="37"/>
      <c r="I6" s="37"/>
      <c r="J6" s="38" t="s">
        <v>150</v>
      </c>
      <c r="K6" s="39"/>
      <c r="L6" s="39"/>
      <c r="M6" s="406"/>
    </row>
    <row r="7" spans="1:13" ht="36.75" customHeight="1">
      <c r="A7" s="396">
        <v>2</v>
      </c>
      <c r="B7" s="398" t="s">
        <v>351</v>
      </c>
      <c r="C7" s="40" t="s">
        <v>351</v>
      </c>
      <c r="D7" s="41" t="s">
        <v>352</v>
      </c>
      <c r="E7" s="42" t="s">
        <v>378</v>
      </c>
      <c r="F7" s="328">
        <f>$K$8-$K$7</f>
        <v>0</v>
      </c>
      <c r="G7" s="328">
        <f>$L$8-$L$7</f>
        <v>0</v>
      </c>
      <c r="H7" s="41" t="str">
        <f>IF(F7&lt;=0,"符合","不符合")</f>
        <v>符合</v>
      </c>
      <c r="I7" s="41" t="str">
        <f>IF(G7&lt;=0,"符合","不符合")</f>
        <v>符合</v>
      </c>
      <c r="J7" s="44" t="s">
        <v>379</v>
      </c>
      <c r="K7" s="326"/>
      <c r="L7" s="326"/>
      <c r="M7" s="407"/>
    </row>
    <row r="8" spans="1:13" ht="30" customHeight="1" thickBot="1">
      <c r="A8" s="397"/>
      <c r="B8" s="399"/>
      <c r="C8" s="46"/>
      <c r="D8" s="47"/>
      <c r="E8" s="47"/>
      <c r="F8" s="48"/>
      <c r="G8" s="48"/>
      <c r="H8" s="48"/>
      <c r="I8" s="48"/>
      <c r="J8" s="49" t="s">
        <v>380</v>
      </c>
      <c r="K8" s="327"/>
      <c r="L8" s="327"/>
      <c r="M8" s="406"/>
    </row>
    <row r="9" spans="1:13" ht="39.950000000000003" customHeight="1">
      <c r="A9" s="396">
        <v>3</v>
      </c>
      <c r="B9" s="398" t="s">
        <v>353</v>
      </c>
      <c r="C9" s="50" t="s">
        <v>381</v>
      </c>
      <c r="D9" s="51" t="s">
        <v>354</v>
      </c>
      <c r="E9" s="52">
        <v>0.7</v>
      </c>
      <c r="F9" s="77" t="e">
        <f>K10/K9</f>
        <v>#DIV/0!</v>
      </c>
      <c r="G9" s="77" t="e">
        <f>L10/L9</f>
        <v>#DIV/0!</v>
      </c>
      <c r="H9" s="55" t="e">
        <f>IF(F9&gt;=0.7,"符合","不符合")</f>
        <v>#DIV/0!</v>
      </c>
      <c r="I9" s="55" t="e">
        <f>IF(G9&gt;=0.7,"符合","不符合")</f>
        <v>#DIV/0!</v>
      </c>
      <c r="J9" s="56" t="s">
        <v>151</v>
      </c>
      <c r="K9" s="57"/>
      <c r="L9" s="57"/>
      <c r="M9" s="29"/>
    </row>
    <row r="10" spans="1:13" ht="39.950000000000003" customHeight="1">
      <c r="A10" s="401"/>
      <c r="B10" s="403"/>
      <c r="C10" s="16" t="s">
        <v>382</v>
      </c>
      <c r="D10" s="25" t="s">
        <v>383</v>
      </c>
      <c r="E10" s="58">
        <v>0.7</v>
      </c>
      <c r="F10" s="77" t="e">
        <f>K12/K11</f>
        <v>#DIV/0!</v>
      </c>
      <c r="G10" s="77" t="e">
        <f>L12/L11</f>
        <v>#DIV/0!</v>
      </c>
      <c r="H10" s="61" t="e">
        <f>IF(F10&gt;=0.7,"符合","不符合")</f>
        <v>#DIV/0!</v>
      </c>
      <c r="I10" s="61" t="e">
        <f>IF(G10&gt;=0.7,"符合","不符合")</f>
        <v>#DIV/0!</v>
      </c>
      <c r="J10" s="53" t="s">
        <v>384</v>
      </c>
      <c r="K10" s="62"/>
      <c r="L10" s="62"/>
      <c r="M10" s="63"/>
    </row>
    <row r="11" spans="1:13" ht="39.950000000000003" customHeight="1">
      <c r="A11" s="401"/>
      <c r="B11" s="403"/>
      <c r="C11" s="64"/>
      <c r="D11" s="30"/>
      <c r="E11" s="65"/>
      <c r="F11" s="64"/>
      <c r="G11" s="64"/>
      <c r="H11" s="64"/>
      <c r="I11" s="64"/>
      <c r="J11" s="66" t="s">
        <v>385</v>
      </c>
      <c r="K11" s="67"/>
      <c r="L11" s="67"/>
      <c r="M11" s="63"/>
    </row>
    <row r="12" spans="1:13" ht="39.950000000000003" customHeight="1" thickBot="1">
      <c r="A12" s="397"/>
      <c r="B12" s="399"/>
      <c r="C12" s="48"/>
      <c r="D12" s="68"/>
      <c r="E12" s="65"/>
      <c r="F12" s="48"/>
      <c r="G12" s="48"/>
      <c r="H12" s="48"/>
      <c r="I12" s="48"/>
      <c r="J12" s="36" t="s">
        <v>152</v>
      </c>
      <c r="K12" s="69"/>
      <c r="L12" s="69"/>
      <c r="M12" s="70"/>
    </row>
    <row r="13" spans="1:13" ht="72" customHeight="1">
      <c r="A13" s="408">
        <v>4</v>
      </c>
      <c r="B13" s="411" t="s">
        <v>386</v>
      </c>
      <c r="C13" s="40" t="s">
        <v>210</v>
      </c>
      <c r="D13" s="42" t="s">
        <v>387</v>
      </c>
      <c r="E13" s="42">
        <v>12</v>
      </c>
      <c r="F13" s="129" t="s">
        <v>388</v>
      </c>
      <c r="G13" s="129" t="s">
        <v>389</v>
      </c>
      <c r="H13" s="129" t="s">
        <v>388</v>
      </c>
      <c r="I13" s="41" t="str">
        <f>IF(L13&gt;=E13,"符合","不符合")</f>
        <v>不符合</v>
      </c>
      <c r="J13" s="159" t="s">
        <v>390</v>
      </c>
      <c r="K13" s="265" t="s">
        <v>389</v>
      </c>
      <c r="L13" s="57"/>
      <c r="M13" s="414" t="s">
        <v>391</v>
      </c>
    </row>
    <row r="14" spans="1:13" s="87" customFormat="1" ht="35.1" customHeight="1">
      <c r="A14" s="409"/>
      <c r="B14" s="412"/>
      <c r="C14" s="16" t="s">
        <v>392</v>
      </c>
      <c r="D14" s="25" t="s">
        <v>393</v>
      </c>
      <c r="E14" s="99" t="s">
        <v>389</v>
      </c>
      <c r="F14" s="164" t="s">
        <v>394</v>
      </c>
      <c r="G14" s="164" t="s">
        <v>389</v>
      </c>
      <c r="H14" s="164" t="s">
        <v>394</v>
      </c>
      <c r="I14" s="24" t="str">
        <f>IF(L14&gt;=1,"符合","不符合")</f>
        <v>不符合</v>
      </c>
      <c r="J14" s="132" t="s">
        <v>395</v>
      </c>
      <c r="K14" s="266" t="s">
        <v>355</v>
      </c>
      <c r="L14" s="92"/>
      <c r="M14" s="415"/>
    </row>
    <row r="15" spans="1:13" s="87" customFormat="1" ht="35.1" customHeight="1">
      <c r="A15" s="409"/>
      <c r="B15" s="412"/>
      <c r="C15" s="16" t="s">
        <v>396</v>
      </c>
      <c r="D15" s="25" t="s">
        <v>397</v>
      </c>
      <c r="E15" s="99" t="s">
        <v>398</v>
      </c>
      <c r="F15" s="99" t="s">
        <v>389</v>
      </c>
      <c r="G15" s="99" t="s">
        <v>394</v>
      </c>
      <c r="H15" s="99" t="s">
        <v>389</v>
      </c>
      <c r="I15" s="24" t="str">
        <f>IF(L15&gt;=1,"符合","不符合")</f>
        <v>不符合</v>
      </c>
      <c r="J15" s="132" t="s">
        <v>399</v>
      </c>
      <c r="K15" s="266" t="s">
        <v>389</v>
      </c>
      <c r="L15" s="92"/>
      <c r="M15" s="415"/>
    </row>
    <row r="16" spans="1:13" s="87" customFormat="1" ht="35.1" customHeight="1">
      <c r="A16" s="409"/>
      <c r="B16" s="412"/>
      <c r="C16" s="16" t="s">
        <v>211</v>
      </c>
      <c r="D16" s="25" t="s">
        <v>393</v>
      </c>
      <c r="E16" s="99" t="s">
        <v>389</v>
      </c>
      <c r="F16" s="184" t="s">
        <v>389</v>
      </c>
      <c r="G16" s="184" t="s">
        <v>394</v>
      </c>
      <c r="H16" s="184" t="s">
        <v>389</v>
      </c>
      <c r="I16" s="24" t="str">
        <f t="shared" ref="I16" si="0">IF(L16&gt;=1,"符合","不符合")</f>
        <v>不符合</v>
      </c>
      <c r="J16" s="132" t="s">
        <v>400</v>
      </c>
      <c r="K16" s="266" t="s">
        <v>389</v>
      </c>
      <c r="L16" s="92"/>
      <c r="M16" s="415"/>
    </row>
    <row r="17" spans="1:13" s="87" customFormat="1" ht="35.1" customHeight="1">
      <c r="A17" s="409"/>
      <c r="B17" s="412"/>
      <c r="C17" s="16" t="s">
        <v>401</v>
      </c>
      <c r="D17" s="25" t="s">
        <v>393</v>
      </c>
      <c r="E17" s="99" t="s">
        <v>394</v>
      </c>
      <c r="F17" s="184" t="s">
        <v>394</v>
      </c>
      <c r="G17" s="184" t="s">
        <v>355</v>
      </c>
      <c r="H17" s="184" t="s">
        <v>389</v>
      </c>
      <c r="I17" s="24" t="str">
        <f>IF(L17&gt;=1,"符合","不符合")</f>
        <v>不符合</v>
      </c>
      <c r="J17" s="160" t="s">
        <v>402</v>
      </c>
      <c r="K17" s="267" t="s">
        <v>389</v>
      </c>
      <c r="L17" s="62"/>
      <c r="M17" s="415"/>
    </row>
    <row r="18" spans="1:13" s="87" customFormat="1" ht="39.950000000000003" customHeight="1">
      <c r="A18" s="409"/>
      <c r="B18" s="412"/>
      <c r="C18" s="16" t="s">
        <v>403</v>
      </c>
      <c r="D18" s="25" t="s">
        <v>404</v>
      </c>
      <c r="E18" s="99" t="s">
        <v>389</v>
      </c>
      <c r="F18" s="112" t="s">
        <v>394</v>
      </c>
      <c r="G18" s="112" t="s">
        <v>389</v>
      </c>
      <c r="H18" s="112" t="s">
        <v>389</v>
      </c>
      <c r="I18" s="90" t="e">
        <f>IF(AND(L22&gt;=L19,L25&gt;=L19,L28&gt;=L19,L31&gt;=L19),"符合","不符合")</f>
        <v>#DIV/0!</v>
      </c>
      <c r="J18" s="59" t="s">
        <v>405</v>
      </c>
      <c r="K18" s="268" t="s">
        <v>389</v>
      </c>
      <c r="L18" s="274" t="str">
        <f>基本資料!$B$1</f>
        <v>臺北市</v>
      </c>
      <c r="M18" s="415"/>
    </row>
    <row r="19" spans="1:13" s="87" customFormat="1" ht="40.5" customHeight="1">
      <c r="A19" s="409"/>
      <c r="B19" s="412"/>
      <c r="C19" s="16" t="s">
        <v>356</v>
      </c>
      <c r="D19" s="25" t="s">
        <v>354</v>
      </c>
      <c r="E19" s="133">
        <v>0.15</v>
      </c>
      <c r="F19" s="59" t="s">
        <v>388</v>
      </c>
      <c r="G19" s="59" t="s">
        <v>389</v>
      </c>
      <c r="H19" s="59" t="s">
        <v>389</v>
      </c>
      <c r="I19" s="59" t="s">
        <v>389</v>
      </c>
      <c r="J19" s="59" t="s">
        <v>406</v>
      </c>
      <c r="K19" s="176" t="s">
        <v>394</v>
      </c>
      <c r="L19" s="60">
        <f>VLOOKUP(L18,工作表1!A2:Q3,10,0)</f>
        <v>0.04</v>
      </c>
      <c r="M19" s="415"/>
    </row>
    <row r="20" spans="1:13" s="87" customFormat="1" ht="53.25" customHeight="1">
      <c r="A20" s="409"/>
      <c r="B20" s="412"/>
      <c r="C20" s="16" t="s">
        <v>407</v>
      </c>
      <c r="D20" s="25" t="s">
        <v>383</v>
      </c>
      <c r="E20" s="133">
        <v>0.1</v>
      </c>
      <c r="F20" s="134" t="s">
        <v>389</v>
      </c>
      <c r="G20" s="134" t="s">
        <v>389</v>
      </c>
      <c r="H20" s="134" t="s">
        <v>389</v>
      </c>
      <c r="I20" s="134" t="s">
        <v>389</v>
      </c>
      <c r="J20" s="135" t="s">
        <v>408</v>
      </c>
      <c r="K20" s="269" t="s">
        <v>389</v>
      </c>
      <c r="L20" s="67"/>
      <c r="M20" s="415"/>
    </row>
    <row r="21" spans="1:13" s="87" customFormat="1" ht="54" customHeight="1">
      <c r="A21" s="409"/>
      <c r="B21" s="412"/>
      <c r="C21" s="16" t="s">
        <v>409</v>
      </c>
      <c r="D21" s="25" t="s">
        <v>404</v>
      </c>
      <c r="E21" s="133">
        <v>0.06</v>
      </c>
      <c r="F21" s="59" t="s">
        <v>389</v>
      </c>
      <c r="G21" s="59" t="s">
        <v>389</v>
      </c>
      <c r="H21" s="59" t="s">
        <v>389</v>
      </c>
      <c r="I21" s="59" t="s">
        <v>389</v>
      </c>
      <c r="J21" s="91" t="s">
        <v>410</v>
      </c>
      <c r="K21" s="266" t="s">
        <v>389</v>
      </c>
      <c r="L21" s="92"/>
      <c r="M21" s="415"/>
    </row>
    <row r="22" spans="1:13" s="87" customFormat="1" ht="52.5" customHeight="1">
      <c r="A22" s="409"/>
      <c r="B22" s="412"/>
      <c r="C22" s="16" t="s">
        <v>411</v>
      </c>
      <c r="D22" s="25" t="s">
        <v>404</v>
      </c>
      <c r="E22" s="133">
        <v>0.04</v>
      </c>
      <c r="F22" s="59" t="s">
        <v>389</v>
      </c>
      <c r="G22" s="59" t="s">
        <v>389</v>
      </c>
      <c r="H22" s="59" t="s">
        <v>389</v>
      </c>
      <c r="I22" s="59" t="s">
        <v>389</v>
      </c>
      <c r="J22" s="53" t="s">
        <v>357</v>
      </c>
      <c r="K22" s="270" t="s">
        <v>389</v>
      </c>
      <c r="L22" s="270" t="e">
        <f>L21/L20</f>
        <v>#DIV/0!</v>
      </c>
      <c r="M22" s="415"/>
    </row>
    <row r="23" spans="1:13" s="87" customFormat="1" ht="30" customHeight="1">
      <c r="A23" s="409"/>
      <c r="B23" s="412"/>
      <c r="C23" s="31"/>
      <c r="D23" s="31"/>
      <c r="E23" s="31"/>
      <c r="F23" s="31"/>
      <c r="G23" s="31"/>
      <c r="H23" s="31"/>
      <c r="I23" s="31"/>
      <c r="J23" s="135" t="s">
        <v>171</v>
      </c>
      <c r="K23" s="269" t="s">
        <v>389</v>
      </c>
      <c r="L23" s="67"/>
      <c r="M23" s="415"/>
    </row>
    <row r="24" spans="1:13" s="87" customFormat="1" ht="30" customHeight="1">
      <c r="A24" s="409"/>
      <c r="B24" s="412"/>
      <c r="C24" s="31"/>
      <c r="D24" s="31"/>
      <c r="E24" s="31"/>
      <c r="F24" s="31"/>
      <c r="G24" s="31"/>
      <c r="H24" s="31"/>
      <c r="I24" s="31"/>
      <c r="J24" s="91" t="s">
        <v>172</v>
      </c>
      <c r="K24" s="268" t="s">
        <v>388</v>
      </c>
      <c r="L24" s="156"/>
      <c r="M24" s="415"/>
    </row>
    <row r="25" spans="1:13" s="87" customFormat="1" ht="30" customHeight="1">
      <c r="A25" s="409"/>
      <c r="B25" s="412"/>
      <c r="C25" s="31"/>
      <c r="D25" s="31"/>
      <c r="E25" s="31"/>
      <c r="F25" s="31"/>
      <c r="G25" s="31"/>
      <c r="H25" s="31"/>
      <c r="I25" s="31"/>
      <c r="J25" s="53" t="s">
        <v>173</v>
      </c>
      <c r="K25" s="270" t="s">
        <v>389</v>
      </c>
      <c r="L25" s="270" t="e">
        <f>L24/L23</f>
        <v>#DIV/0!</v>
      </c>
      <c r="M25" s="415"/>
    </row>
    <row r="26" spans="1:13" s="87" customFormat="1" ht="30" customHeight="1">
      <c r="A26" s="409"/>
      <c r="B26" s="412"/>
      <c r="C26" s="31"/>
      <c r="D26" s="31"/>
      <c r="E26" s="31"/>
      <c r="F26" s="31"/>
      <c r="G26" s="31"/>
      <c r="H26" s="31"/>
      <c r="I26" s="31"/>
      <c r="J26" s="135" t="s">
        <v>174</v>
      </c>
      <c r="K26" s="269" t="s">
        <v>389</v>
      </c>
      <c r="L26" s="67"/>
      <c r="M26" s="415"/>
    </row>
    <row r="27" spans="1:13" s="87" customFormat="1" ht="30" customHeight="1">
      <c r="A27" s="409"/>
      <c r="B27" s="412"/>
      <c r="C27" s="31"/>
      <c r="D27" s="31"/>
      <c r="E27" s="31"/>
      <c r="F27" s="31"/>
      <c r="G27" s="31"/>
      <c r="H27" s="31"/>
      <c r="I27" s="31"/>
      <c r="J27" s="91" t="s">
        <v>175</v>
      </c>
      <c r="K27" s="268" t="s">
        <v>389</v>
      </c>
      <c r="L27" s="156"/>
      <c r="M27" s="415"/>
    </row>
    <row r="28" spans="1:13" s="87" customFormat="1" ht="30" customHeight="1">
      <c r="A28" s="409"/>
      <c r="B28" s="412"/>
      <c r="C28" s="31"/>
      <c r="D28" s="30"/>
      <c r="E28" s="30"/>
      <c r="F28" s="31"/>
      <c r="G28" s="31"/>
      <c r="H28" s="31"/>
      <c r="I28" s="31"/>
      <c r="J28" s="53" t="s">
        <v>176</v>
      </c>
      <c r="K28" s="271" t="s">
        <v>389</v>
      </c>
      <c r="L28" s="54" t="e">
        <f>L27/L26</f>
        <v>#DIV/0!</v>
      </c>
      <c r="M28" s="415"/>
    </row>
    <row r="29" spans="1:13" s="87" customFormat="1" ht="30" customHeight="1">
      <c r="A29" s="409"/>
      <c r="B29" s="412"/>
      <c r="C29" s="31"/>
      <c r="D29" s="30"/>
      <c r="E29" s="30"/>
      <c r="F29" s="31"/>
      <c r="G29" s="31"/>
      <c r="H29" s="31"/>
      <c r="I29" s="31"/>
      <c r="J29" s="135" t="s">
        <v>177</v>
      </c>
      <c r="K29" s="269" t="s">
        <v>389</v>
      </c>
      <c r="L29" s="67"/>
      <c r="M29" s="415"/>
    </row>
    <row r="30" spans="1:13" s="87" customFormat="1" ht="30" customHeight="1">
      <c r="A30" s="409"/>
      <c r="B30" s="412"/>
      <c r="C30" s="31"/>
      <c r="D30" s="30"/>
      <c r="E30" s="30"/>
      <c r="F30" s="31"/>
      <c r="G30" s="31"/>
      <c r="H30" s="31"/>
      <c r="I30" s="31"/>
      <c r="J30" s="91" t="s">
        <v>178</v>
      </c>
      <c r="K30" s="266" t="s">
        <v>389</v>
      </c>
      <c r="L30" s="92"/>
      <c r="M30" s="415"/>
    </row>
    <row r="31" spans="1:13" s="87" customFormat="1" ht="30" customHeight="1" thickBot="1">
      <c r="A31" s="410"/>
      <c r="B31" s="413"/>
      <c r="C31" s="36"/>
      <c r="D31" s="35"/>
      <c r="E31" s="35"/>
      <c r="F31" s="36"/>
      <c r="G31" s="36"/>
      <c r="H31" s="36"/>
      <c r="I31" s="36"/>
      <c r="J31" s="36" t="s">
        <v>179</v>
      </c>
      <c r="K31" s="272" t="s">
        <v>389</v>
      </c>
      <c r="L31" s="273" t="e">
        <f>L30/L29</f>
        <v>#DIV/0!</v>
      </c>
      <c r="M31" s="416"/>
    </row>
    <row r="32" spans="1:13" ht="30" customHeight="1">
      <c r="A32" s="396">
        <v>5</v>
      </c>
      <c r="B32" s="398" t="s">
        <v>153</v>
      </c>
      <c r="C32" s="71" t="s">
        <v>154</v>
      </c>
      <c r="D32" s="42" t="s">
        <v>404</v>
      </c>
      <c r="E32" s="72">
        <v>1</v>
      </c>
      <c r="F32" s="77" t="e">
        <f>K33/K32</f>
        <v>#DIV/0!</v>
      </c>
      <c r="G32" s="77" t="e">
        <f>L33/L32</f>
        <v>#DIV/0!</v>
      </c>
      <c r="H32" s="41" t="e">
        <f>IF(F32=1,"符合","不符合")</f>
        <v>#DIV/0!</v>
      </c>
      <c r="I32" s="41" t="e">
        <f>IF(G32=1,"符合","不符合")</f>
        <v>#DIV/0!</v>
      </c>
      <c r="J32" s="56" t="s">
        <v>155</v>
      </c>
      <c r="K32" s="57"/>
      <c r="L32" s="57"/>
      <c r="M32" s="45"/>
    </row>
    <row r="33" spans="1:13" ht="51" customHeight="1" thickBot="1">
      <c r="A33" s="397"/>
      <c r="B33" s="399"/>
      <c r="C33" s="74"/>
      <c r="D33" s="68"/>
      <c r="E33" s="65"/>
      <c r="F33" s="48"/>
      <c r="G33" s="48"/>
      <c r="H33" s="48"/>
      <c r="I33" s="48"/>
      <c r="J33" s="75" t="s">
        <v>156</v>
      </c>
      <c r="K33" s="69"/>
      <c r="L33" s="69"/>
      <c r="M33" s="76"/>
    </row>
    <row r="34" spans="1:13" ht="65.25" customHeight="1">
      <c r="A34" s="396">
        <v>6</v>
      </c>
      <c r="B34" s="398" t="s">
        <v>412</v>
      </c>
      <c r="C34" s="50" t="s">
        <v>413</v>
      </c>
      <c r="D34" s="51" t="s">
        <v>388</v>
      </c>
      <c r="E34" s="172" t="s">
        <v>157</v>
      </c>
      <c r="F34" s="77">
        <f>IF(K34="是",1,0)</f>
        <v>0</v>
      </c>
      <c r="G34" s="183" t="s">
        <v>389</v>
      </c>
      <c r="H34" s="78" t="str">
        <f>IF(F34=1,"符合","不符合")</f>
        <v>不符合</v>
      </c>
      <c r="I34" s="127" t="s">
        <v>389</v>
      </c>
      <c r="J34" s="40" t="s">
        <v>414</v>
      </c>
      <c r="K34" s="313" t="s">
        <v>18</v>
      </c>
      <c r="L34" s="275" t="s">
        <v>389</v>
      </c>
      <c r="M34" s="417" t="s">
        <v>415</v>
      </c>
    </row>
    <row r="35" spans="1:13" ht="63.75" customHeight="1" thickBot="1">
      <c r="A35" s="397"/>
      <c r="B35" s="399"/>
      <c r="C35" s="79" t="s">
        <v>416</v>
      </c>
      <c r="D35" s="35" t="s">
        <v>417</v>
      </c>
      <c r="E35" s="35">
        <v>1</v>
      </c>
      <c r="F35" s="81" t="s">
        <v>389</v>
      </c>
      <c r="G35" s="81" t="s">
        <v>389</v>
      </c>
      <c r="H35" s="80" t="str">
        <f>IF(K35&gt;=1,"符合","不符合")</f>
        <v>不符合</v>
      </c>
      <c r="I35" s="182" t="s">
        <v>389</v>
      </c>
      <c r="J35" s="79" t="s">
        <v>418</v>
      </c>
      <c r="K35" s="69"/>
      <c r="L35" s="276" t="s">
        <v>389</v>
      </c>
      <c r="M35" s="418"/>
    </row>
    <row r="36" spans="1:13" s="87" customFormat="1" ht="35.1" customHeight="1">
      <c r="A36" s="396">
        <v>7</v>
      </c>
      <c r="B36" s="398" t="s">
        <v>419</v>
      </c>
      <c r="C36" s="82" t="s">
        <v>158</v>
      </c>
      <c r="D36" s="51" t="s">
        <v>420</v>
      </c>
      <c r="E36" s="83">
        <v>0.35</v>
      </c>
      <c r="F36" s="84" t="s">
        <v>421</v>
      </c>
      <c r="G36" s="84" t="s">
        <v>389</v>
      </c>
      <c r="H36" s="85" t="e">
        <f>IF(AND(K38&gt;=0.35,K41&gt;=0.35,K44&gt;=0.35,K47&gt;=0.35,K50&gt;=0.35),"符合","不符合")</f>
        <v>#DIV/0!</v>
      </c>
      <c r="I36" s="85" t="e">
        <f>IF(AND(L38&gt;=0.35,L41&gt;=0.35,L44&gt;=0.35,L47&gt;=0.35,L50&gt;=0.35),"符合","不符合")</f>
        <v>#DIV/0!</v>
      </c>
      <c r="J36" s="86" t="s">
        <v>159</v>
      </c>
      <c r="K36" s="67"/>
      <c r="L36" s="67"/>
      <c r="M36" s="414" t="s">
        <v>422</v>
      </c>
    </row>
    <row r="37" spans="1:13" s="87" customFormat="1" ht="35.1" customHeight="1">
      <c r="A37" s="401"/>
      <c r="B37" s="403"/>
      <c r="C37" s="88" t="s">
        <v>423</v>
      </c>
      <c r="D37" s="24" t="s">
        <v>424</v>
      </c>
      <c r="E37" s="25" t="s">
        <v>389</v>
      </c>
      <c r="F37" s="89" t="s">
        <v>389</v>
      </c>
      <c r="G37" s="89" t="s">
        <v>389</v>
      </c>
      <c r="H37" s="90" t="str">
        <f>IF(K53&gt;=K52,"符合","不符合")</f>
        <v>不符合</v>
      </c>
      <c r="I37" s="90" t="str">
        <f>IF(L53&gt;=L52,"符合","不符合")</f>
        <v>不符合</v>
      </c>
      <c r="J37" s="91" t="s">
        <v>152</v>
      </c>
      <c r="K37" s="92"/>
      <c r="L37" s="92"/>
      <c r="M37" s="415"/>
    </row>
    <row r="38" spans="1:13" s="87" customFormat="1" ht="35.1" customHeight="1">
      <c r="A38" s="401"/>
      <c r="B38" s="403"/>
      <c r="C38" s="93" t="s">
        <v>425</v>
      </c>
      <c r="D38" s="24" t="s">
        <v>424</v>
      </c>
      <c r="E38" s="94">
        <v>2</v>
      </c>
      <c r="F38" s="95" t="s">
        <v>426</v>
      </c>
      <c r="G38" s="95" t="s">
        <v>389</v>
      </c>
      <c r="H38" s="96" t="s">
        <v>426</v>
      </c>
      <c r="I38" s="96" t="s">
        <v>389</v>
      </c>
      <c r="J38" s="97" t="s">
        <v>427</v>
      </c>
      <c r="K38" s="54" t="e">
        <f>K37/K36</f>
        <v>#DIV/0!</v>
      </c>
      <c r="L38" s="54" t="e">
        <f>L37/L36</f>
        <v>#DIV/0!</v>
      </c>
      <c r="M38" s="415"/>
    </row>
    <row r="39" spans="1:13" s="87" customFormat="1" ht="30" customHeight="1">
      <c r="A39" s="401"/>
      <c r="B39" s="403"/>
      <c r="C39" s="98" t="s">
        <v>428</v>
      </c>
      <c r="D39" s="25" t="s">
        <v>429</v>
      </c>
      <c r="E39" s="94">
        <v>1</v>
      </c>
      <c r="F39" s="99" t="s">
        <v>389</v>
      </c>
      <c r="G39" s="99" t="s">
        <v>389</v>
      </c>
      <c r="H39" s="59" t="s">
        <v>389</v>
      </c>
      <c r="I39" s="59" t="s">
        <v>389</v>
      </c>
      <c r="J39" s="66" t="s">
        <v>160</v>
      </c>
      <c r="K39" s="67"/>
      <c r="L39" s="67"/>
      <c r="M39" s="415"/>
    </row>
    <row r="40" spans="1:13" s="87" customFormat="1" ht="29.1" customHeight="1">
      <c r="A40" s="401"/>
      <c r="B40" s="403"/>
      <c r="C40" s="31"/>
      <c r="D40" s="30"/>
      <c r="E40" s="100"/>
      <c r="F40" s="31"/>
      <c r="G40" s="31"/>
      <c r="H40" s="31"/>
      <c r="I40" s="31"/>
      <c r="J40" s="101" t="s">
        <v>161</v>
      </c>
      <c r="K40" s="92"/>
      <c r="L40" s="92"/>
      <c r="M40" s="415"/>
    </row>
    <row r="41" spans="1:13" s="87" customFormat="1" ht="29.1" customHeight="1">
      <c r="A41" s="401"/>
      <c r="B41" s="403"/>
      <c r="C41" s="31"/>
      <c r="D41" s="30"/>
      <c r="E41" s="100"/>
      <c r="F41" s="31"/>
      <c r="G41" s="31"/>
      <c r="H41" s="31"/>
      <c r="I41" s="31"/>
      <c r="J41" s="97" t="s">
        <v>427</v>
      </c>
      <c r="K41" s="54" t="e">
        <f>K40/K39</f>
        <v>#DIV/0!</v>
      </c>
      <c r="L41" s="54" t="e">
        <f>L40/L39</f>
        <v>#DIV/0!</v>
      </c>
      <c r="M41" s="415"/>
    </row>
    <row r="42" spans="1:13" s="87" customFormat="1" ht="29.1" customHeight="1">
      <c r="A42" s="401"/>
      <c r="B42" s="403"/>
      <c r="C42" s="31"/>
      <c r="D42" s="30"/>
      <c r="E42" s="100"/>
      <c r="F42" s="31"/>
      <c r="G42" s="31"/>
      <c r="H42" s="31"/>
      <c r="I42" s="31"/>
      <c r="J42" s="66" t="s">
        <v>162</v>
      </c>
      <c r="K42" s="67"/>
      <c r="L42" s="67"/>
      <c r="M42" s="415"/>
    </row>
    <row r="43" spans="1:13" s="87" customFormat="1" ht="29.1" customHeight="1">
      <c r="A43" s="401"/>
      <c r="B43" s="403"/>
      <c r="C43" s="31"/>
      <c r="D43" s="30"/>
      <c r="E43" s="100"/>
      <c r="F43" s="31"/>
      <c r="G43" s="31"/>
      <c r="H43" s="31"/>
      <c r="I43" s="31"/>
      <c r="J43" s="101" t="s">
        <v>161</v>
      </c>
      <c r="K43" s="92"/>
      <c r="L43" s="92"/>
      <c r="M43" s="415"/>
    </row>
    <row r="44" spans="1:13" s="87" customFormat="1" ht="29.1" customHeight="1">
      <c r="A44" s="401"/>
      <c r="B44" s="403"/>
      <c r="C44" s="31"/>
      <c r="D44" s="30"/>
      <c r="E44" s="100"/>
      <c r="F44" s="31"/>
      <c r="G44" s="31"/>
      <c r="H44" s="31"/>
      <c r="I44" s="31"/>
      <c r="J44" s="97" t="s">
        <v>427</v>
      </c>
      <c r="K44" s="54" t="e">
        <f>K43/K42</f>
        <v>#DIV/0!</v>
      </c>
      <c r="L44" s="54" t="e">
        <f>L43/L42</f>
        <v>#DIV/0!</v>
      </c>
      <c r="M44" s="415"/>
    </row>
    <row r="45" spans="1:13" s="87" customFormat="1" ht="29.1" customHeight="1">
      <c r="A45" s="401"/>
      <c r="B45" s="403"/>
      <c r="C45" s="31"/>
      <c r="D45" s="30"/>
      <c r="E45" s="100"/>
      <c r="F45" s="31"/>
      <c r="G45" s="31"/>
      <c r="H45" s="31"/>
      <c r="I45" s="31"/>
      <c r="J45" s="66" t="s">
        <v>163</v>
      </c>
      <c r="K45" s="67"/>
      <c r="L45" s="67"/>
      <c r="M45" s="415"/>
    </row>
    <row r="46" spans="1:13" s="87" customFormat="1" ht="29.1" customHeight="1">
      <c r="A46" s="401"/>
      <c r="B46" s="403"/>
      <c r="C46" s="31"/>
      <c r="D46" s="30"/>
      <c r="E46" s="100"/>
      <c r="F46" s="31"/>
      <c r="G46" s="31"/>
      <c r="H46" s="31"/>
      <c r="I46" s="31"/>
      <c r="J46" s="101" t="s">
        <v>161</v>
      </c>
      <c r="K46" s="92"/>
      <c r="L46" s="92"/>
      <c r="M46" s="415"/>
    </row>
    <row r="47" spans="1:13" s="87" customFormat="1" ht="29.1" customHeight="1">
      <c r="A47" s="401"/>
      <c r="B47" s="403"/>
      <c r="C47" s="31"/>
      <c r="D47" s="30"/>
      <c r="E47" s="100"/>
      <c r="F47" s="31"/>
      <c r="G47" s="31"/>
      <c r="H47" s="31"/>
      <c r="I47" s="31"/>
      <c r="J47" s="97" t="s">
        <v>427</v>
      </c>
      <c r="K47" s="54" t="e">
        <f>K46/K45</f>
        <v>#DIV/0!</v>
      </c>
      <c r="L47" s="54" t="e">
        <f>L46/L45</f>
        <v>#DIV/0!</v>
      </c>
      <c r="M47" s="415"/>
    </row>
    <row r="48" spans="1:13" s="87" customFormat="1" ht="29.1" customHeight="1">
      <c r="A48" s="401"/>
      <c r="B48" s="403"/>
      <c r="C48" s="31"/>
      <c r="D48" s="30"/>
      <c r="E48" s="100"/>
      <c r="F48" s="31"/>
      <c r="G48" s="31"/>
      <c r="H48" s="31"/>
      <c r="I48" s="31"/>
      <c r="J48" s="66" t="s">
        <v>164</v>
      </c>
      <c r="K48" s="67"/>
      <c r="L48" s="67"/>
      <c r="M48" s="415"/>
    </row>
    <row r="49" spans="1:13" s="87" customFormat="1" ht="29.1" customHeight="1">
      <c r="A49" s="401"/>
      <c r="B49" s="403"/>
      <c r="C49" s="31"/>
      <c r="D49" s="30"/>
      <c r="E49" s="100"/>
      <c r="F49" s="31"/>
      <c r="G49" s="31"/>
      <c r="H49" s="31"/>
      <c r="I49" s="31"/>
      <c r="J49" s="101" t="s">
        <v>161</v>
      </c>
      <c r="K49" s="92"/>
      <c r="L49" s="92"/>
      <c r="M49" s="415"/>
    </row>
    <row r="50" spans="1:13" s="87" customFormat="1" ht="29.1" customHeight="1">
      <c r="A50" s="401"/>
      <c r="B50" s="403"/>
      <c r="C50" s="31"/>
      <c r="D50" s="30"/>
      <c r="E50" s="100"/>
      <c r="F50" s="31"/>
      <c r="G50" s="31"/>
      <c r="H50" s="31"/>
      <c r="I50" s="31"/>
      <c r="J50" s="97" t="s">
        <v>427</v>
      </c>
      <c r="K50" s="54" t="e">
        <f>K49/K48</f>
        <v>#DIV/0!</v>
      </c>
      <c r="L50" s="54" t="e">
        <f>L49/L48</f>
        <v>#DIV/0!</v>
      </c>
      <c r="M50" s="415"/>
    </row>
    <row r="51" spans="1:13" s="87" customFormat="1" ht="29.1" customHeight="1">
      <c r="A51" s="401"/>
      <c r="B51" s="403"/>
      <c r="C51" s="31"/>
      <c r="D51" s="30"/>
      <c r="E51" s="100"/>
      <c r="F51" s="31"/>
      <c r="G51" s="31"/>
      <c r="H51" s="31"/>
      <c r="I51" s="31"/>
      <c r="J51" s="102" t="s">
        <v>430</v>
      </c>
      <c r="K51" s="274" t="str">
        <f>基本資料!$B$1</f>
        <v>臺北市</v>
      </c>
      <c r="L51" s="274" t="str">
        <f>基本資料!$B$1</f>
        <v>臺北市</v>
      </c>
      <c r="M51" s="415"/>
    </row>
    <row r="52" spans="1:13" s="87" customFormat="1" ht="29.1" customHeight="1">
      <c r="A52" s="401"/>
      <c r="B52" s="403"/>
      <c r="C52" s="31"/>
      <c r="D52" s="30"/>
      <c r="E52" s="100"/>
      <c r="F52" s="31"/>
      <c r="G52" s="31"/>
      <c r="H52" s="31"/>
      <c r="I52" s="31"/>
      <c r="J52" s="66" t="s">
        <v>431</v>
      </c>
      <c r="K52" s="277">
        <f>VLOOKUP(K51,工作表1!A2:Q3,11,0)</f>
        <v>2</v>
      </c>
      <c r="L52" s="277">
        <f>VLOOKUP(L51,工作表1!A2:Q3,11,0)</f>
        <v>2</v>
      </c>
      <c r="M52" s="415"/>
    </row>
    <row r="53" spans="1:13" s="87" customFormat="1" ht="29.1" customHeight="1" thickBot="1">
      <c r="A53" s="397"/>
      <c r="B53" s="399"/>
      <c r="C53" s="36"/>
      <c r="D53" s="35"/>
      <c r="E53" s="103"/>
      <c r="F53" s="31"/>
      <c r="G53" s="31"/>
      <c r="H53" s="31"/>
      <c r="I53" s="31"/>
      <c r="J53" s="97" t="s">
        <v>432</v>
      </c>
      <c r="K53" s="314"/>
      <c r="L53" s="314"/>
      <c r="M53" s="416"/>
    </row>
    <row r="54" spans="1:13" s="110" customFormat="1" ht="39.75" customHeight="1">
      <c r="A54" s="396">
        <v>8</v>
      </c>
      <c r="B54" s="421" t="s">
        <v>433</v>
      </c>
      <c r="C54" s="104" t="s">
        <v>434</v>
      </c>
      <c r="D54" s="105" t="s">
        <v>435</v>
      </c>
      <c r="E54" s="106">
        <v>0.7</v>
      </c>
      <c r="F54" s="255" t="e">
        <f>K54/K55</f>
        <v>#DIV/0!</v>
      </c>
      <c r="G54" s="255" t="e">
        <f>L54/L55</f>
        <v>#DIV/0!</v>
      </c>
      <c r="H54" s="107" t="e">
        <f>IF(F54&gt;=E54,"符合","不符合")</f>
        <v>#DIV/0!</v>
      </c>
      <c r="I54" s="107" t="e">
        <f>IF(G54&gt;=E54,"符合","不符合")</f>
        <v>#DIV/0!</v>
      </c>
      <c r="J54" s="108" t="s">
        <v>165</v>
      </c>
      <c r="K54" s="185"/>
      <c r="L54" s="185"/>
      <c r="M54" s="109"/>
    </row>
    <row r="55" spans="1:13" s="110" customFormat="1" ht="39.75" customHeight="1">
      <c r="A55" s="401"/>
      <c r="B55" s="422"/>
      <c r="C55" s="111" t="s">
        <v>436</v>
      </c>
      <c r="D55" s="311" t="s">
        <v>435</v>
      </c>
      <c r="E55" s="112" t="s">
        <v>388</v>
      </c>
      <c r="F55" s="315" t="s">
        <v>388</v>
      </c>
      <c r="G55" s="315" t="s">
        <v>388</v>
      </c>
      <c r="H55" s="90" t="e">
        <f>IF(OR(AND(K59&gt;=0.65,((K58-K59)/K59)&gt;=0.05),AND(K59&lt;0.65,((K58-K59)/K59)&gt;=0.1)),"符合","不符合")</f>
        <v>#DIV/0!</v>
      </c>
      <c r="I55" s="90" t="e">
        <f>IF(L58&gt;=0.65,"符合","不符合")</f>
        <v>#DIV/0!</v>
      </c>
      <c r="J55" s="115" t="s">
        <v>166</v>
      </c>
      <c r="K55" s="181"/>
      <c r="L55" s="181"/>
      <c r="M55" s="116"/>
    </row>
    <row r="56" spans="1:13" s="110" customFormat="1" ht="67.5" customHeight="1">
      <c r="A56" s="401"/>
      <c r="B56" s="422"/>
      <c r="C56" s="117" t="s">
        <v>437</v>
      </c>
      <c r="D56" s="118" t="s">
        <v>435</v>
      </c>
      <c r="E56" s="119">
        <v>0.05</v>
      </c>
      <c r="F56" s="113" t="s">
        <v>388</v>
      </c>
      <c r="G56" s="113" t="s">
        <v>388</v>
      </c>
      <c r="H56" s="113" t="s">
        <v>389</v>
      </c>
      <c r="I56" s="113" t="s">
        <v>388</v>
      </c>
      <c r="J56" s="120" t="s">
        <v>167</v>
      </c>
      <c r="K56" s="180"/>
      <c r="L56" s="180"/>
      <c r="M56" s="116"/>
    </row>
    <row r="57" spans="1:13" s="110" customFormat="1" ht="73.5" customHeight="1">
      <c r="A57" s="401"/>
      <c r="B57" s="422"/>
      <c r="C57" s="111" t="s">
        <v>438</v>
      </c>
      <c r="D57" s="311" t="s">
        <v>435</v>
      </c>
      <c r="E57" s="58">
        <v>0.1</v>
      </c>
      <c r="F57" s="113" t="s">
        <v>388</v>
      </c>
      <c r="G57" s="113" t="s">
        <v>389</v>
      </c>
      <c r="H57" s="113" t="s">
        <v>388</v>
      </c>
      <c r="I57" s="113" t="s">
        <v>388</v>
      </c>
      <c r="J57" s="115" t="s">
        <v>168</v>
      </c>
      <c r="K57" s="181"/>
      <c r="L57" s="181"/>
      <c r="M57" s="116"/>
    </row>
    <row r="58" spans="1:13" s="110" customFormat="1" ht="37.5" customHeight="1">
      <c r="A58" s="401"/>
      <c r="B58" s="422"/>
      <c r="C58" s="111" t="s">
        <v>439</v>
      </c>
      <c r="D58" s="311" t="s">
        <v>435</v>
      </c>
      <c r="E58" s="58">
        <v>0.65</v>
      </c>
      <c r="F58" s="113" t="s">
        <v>388</v>
      </c>
      <c r="G58" s="113" t="s">
        <v>388</v>
      </c>
      <c r="H58" s="113" t="s">
        <v>388</v>
      </c>
      <c r="I58" s="113" t="s">
        <v>388</v>
      </c>
      <c r="J58" s="113" t="s">
        <v>440</v>
      </c>
      <c r="K58" s="114" t="e">
        <f>K56/K57</f>
        <v>#DIV/0!</v>
      </c>
      <c r="L58" s="114" t="e">
        <f>L56/L57</f>
        <v>#DIV/0!</v>
      </c>
      <c r="M58" s="116"/>
    </row>
    <row r="59" spans="1:13" s="110" customFormat="1" ht="35.1" customHeight="1" thickBot="1">
      <c r="A59" s="397"/>
      <c r="B59" s="423"/>
      <c r="C59" s="32"/>
      <c r="D59" s="118"/>
      <c r="E59" s="118"/>
      <c r="F59" s="32"/>
      <c r="G59" s="32"/>
      <c r="H59" s="32"/>
      <c r="I59" s="32"/>
      <c r="J59" s="261" t="s">
        <v>441</v>
      </c>
      <c r="K59" s="121"/>
      <c r="L59" s="278" t="s">
        <v>388</v>
      </c>
      <c r="M59" s="116"/>
    </row>
    <row r="60" spans="1:13" ht="35.1" customHeight="1">
      <c r="A60" s="396">
        <v>9</v>
      </c>
      <c r="B60" s="308" t="s">
        <v>442</v>
      </c>
      <c r="C60" s="141" t="s">
        <v>443</v>
      </c>
      <c r="D60" s="122" t="s">
        <v>387</v>
      </c>
      <c r="E60" s="122">
        <v>4.1500000000000004</v>
      </c>
      <c r="F60" s="316" t="e">
        <f>K60/K61</f>
        <v>#DIV/0!</v>
      </c>
      <c r="G60" s="316" t="e">
        <f>L60/L61</f>
        <v>#DIV/0!</v>
      </c>
      <c r="H60" s="123" t="e">
        <f>IF(F60&gt;=E60,"符合","不符合")</f>
        <v>#DIV/0!</v>
      </c>
      <c r="I60" s="123" t="e">
        <f>IF(G60&gt;=E60,"符合","不符合")</f>
        <v>#DIV/0!</v>
      </c>
      <c r="J60" s="44" t="s">
        <v>444</v>
      </c>
      <c r="K60" s="57"/>
      <c r="L60" s="57"/>
      <c r="M60" s="414" t="s">
        <v>445</v>
      </c>
    </row>
    <row r="61" spans="1:13" ht="35.1" customHeight="1">
      <c r="A61" s="401"/>
      <c r="B61" s="170" t="s">
        <v>446</v>
      </c>
      <c r="C61" s="170" t="s">
        <v>447</v>
      </c>
      <c r="D61" s="99" t="s">
        <v>389</v>
      </c>
      <c r="E61" s="305" t="s">
        <v>448</v>
      </c>
      <c r="F61" s="127" t="s">
        <v>388</v>
      </c>
      <c r="G61" s="127" t="s">
        <v>388</v>
      </c>
      <c r="H61" s="24" t="str">
        <f>IF(K62="有","符合","不符合")</f>
        <v>不符合</v>
      </c>
      <c r="I61" s="24" t="str">
        <f>IF(L62="有","符合","不符合")</f>
        <v>不符合</v>
      </c>
      <c r="J61" s="97" t="s">
        <v>449</v>
      </c>
      <c r="K61" s="156"/>
      <c r="L61" s="156"/>
      <c r="M61" s="415"/>
    </row>
    <row r="62" spans="1:13" ht="35.1" customHeight="1" thickBot="1">
      <c r="A62" s="397"/>
      <c r="B62" s="128"/>
      <c r="C62" s="113"/>
      <c r="D62" s="90"/>
      <c r="E62" s="58"/>
      <c r="F62" s="59"/>
      <c r="G62" s="59"/>
      <c r="H62" s="59"/>
      <c r="I62" s="59"/>
      <c r="J62" s="306" t="s">
        <v>450</v>
      </c>
      <c r="K62" s="325" t="s">
        <v>18</v>
      </c>
      <c r="L62" s="325" t="s">
        <v>18</v>
      </c>
      <c r="M62" s="416"/>
    </row>
    <row r="63" spans="1:13" ht="69" customHeight="1">
      <c r="A63" s="396">
        <v>10</v>
      </c>
      <c r="B63" s="424" t="s">
        <v>451</v>
      </c>
      <c r="C63" s="40" t="s">
        <v>452</v>
      </c>
      <c r="D63" s="42" t="s">
        <v>387</v>
      </c>
      <c r="E63" s="42">
        <v>12</v>
      </c>
      <c r="F63" s="129" t="s">
        <v>388</v>
      </c>
      <c r="G63" s="129" t="s">
        <v>453</v>
      </c>
      <c r="H63" s="41" t="str">
        <f>IF(K63&gt;=E63,"符合","不符合")</f>
        <v>不符合</v>
      </c>
      <c r="I63" s="41" t="str">
        <f>IF(L63&gt;=E63,"符合","不符合")</f>
        <v>不符合</v>
      </c>
      <c r="J63" s="159" t="s">
        <v>454</v>
      </c>
      <c r="K63" s="57"/>
      <c r="L63" s="57"/>
      <c r="M63" s="414" t="s">
        <v>455</v>
      </c>
    </row>
    <row r="64" spans="1:13" ht="39.950000000000003" customHeight="1">
      <c r="A64" s="401"/>
      <c r="B64" s="425"/>
      <c r="C64" s="16" t="s">
        <v>456</v>
      </c>
      <c r="D64" s="25" t="s">
        <v>393</v>
      </c>
      <c r="E64" s="99" t="s">
        <v>388</v>
      </c>
      <c r="F64" s="130" t="s">
        <v>355</v>
      </c>
      <c r="G64" s="130" t="s">
        <v>388</v>
      </c>
      <c r="H64" s="24" t="str">
        <f>IF(K64&gt;=1,"符合","不符合")</f>
        <v>不符合</v>
      </c>
      <c r="I64" s="24" t="str">
        <f>IF(L64&gt;=1,"符合","不符合")</f>
        <v>不符合</v>
      </c>
      <c r="J64" s="132" t="s">
        <v>395</v>
      </c>
      <c r="K64" s="92"/>
      <c r="L64" s="92"/>
      <c r="M64" s="415"/>
    </row>
    <row r="65" spans="1:13" ht="39.950000000000003" customHeight="1">
      <c r="A65" s="401"/>
      <c r="B65" s="425"/>
      <c r="C65" s="16" t="s">
        <v>457</v>
      </c>
      <c r="D65" s="25" t="s">
        <v>397</v>
      </c>
      <c r="E65" s="99" t="s">
        <v>389</v>
      </c>
      <c r="F65" s="131" t="s">
        <v>389</v>
      </c>
      <c r="G65" s="131" t="s">
        <v>389</v>
      </c>
      <c r="H65" s="24" t="str">
        <f>IF(K65&gt;=1,"符合","不符合")</f>
        <v>不符合</v>
      </c>
      <c r="I65" s="24" t="str">
        <f>IF(L65&gt;=1,"符合","不符合")</f>
        <v>不符合</v>
      </c>
      <c r="J65" s="132" t="s">
        <v>458</v>
      </c>
      <c r="K65" s="92"/>
      <c r="L65" s="92"/>
      <c r="M65" s="415"/>
    </row>
    <row r="66" spans="1:13" ht="39.950000000000003" customHeight="1">
      <c r="A66" s="401"/>
      <c r="B66" s="425"/>
      <c r="C66" s="16" t="s">
        <v>459</v>
      </c>
      <c r="D66" s="25" t="s">
        <v>397</v>
      </c>
      <c r="E66" s="99" t="s">
        <v>388</v>
      </c>
      <c r="F66" s="127" t="s">
        <v>388</v>
      </c>
      <c r="G66" s="127" t="s">
        <v>388</v>
      </c>
      <c r="H66" s="24" t="str">
        <f t="shared" ref="H66:I66" si="1">IF(K66&gt;=1,"符合","不符合")</f>
        <v>不符合</v>
      </c>
      <c r="I66" s="24" t="str">
        <f t="shared" si="1"/>
        <v>不符合</v>
      </c>
      <c r="J66" s="132" t="s">
        <v>460</v>
      </c>
      <c r="K66" s="92"/>
      <c r="L66" s="92"/>
      <c r="M66" s="415"/>
    </row>
    <row r="67" spans="1:13" ht="39.950000000000003" customHeight="1">
      <c r="A67" s="401"/>
      <c r="B67" s="425"/>
      <c r="C67" s="16" t="s">
        <v>461</v>
      </c>
      <c r="D67" s="25" t="s">
        <v>393</v>
      </c>
      <c r="E67" s="99" t="s">
        <v>388</v>
      </c>
      <c r="F67" s="127" t="s">
        <v>389</v>
      </c>
      <c r="G67" s="127" t="s">
        <v>388</v>
      </c>
      <c r="H67" s="24" t="str">
        <f>IF(K67&gt;=1,"符合","不符合")</f>
        <v>不符合</v>
      </c>
      <c r="I67" s="262" t="s">
        <v>388</v>
      </c>
      <c r="J67" s="309" t="s">
        <v>462</v>
      </c>
      <c r="K67" s="156"/>
      <c r="L67" s="268" t="s">
        <v>389</v>
      </c>
      <c r="M67" s="415"/>
    </row>
    <row r="68" spans="1:13" ht="78.75" customHeight="1">
      <c r="A68" s="401"/>
      <c r="B68" s="425"/>
      <c r="C68" s="16" t="s">
        <v>463</v>
      </c>
      <c r="D68" s="25" t="s">
        <v>397</v>
      </c>
      <c r="E68" s="99" t="s">
        <v>389</v>
      </c>
      <c r="F68" s="127" t="s">
        <v>389</v>
      </c>
      <c r="G68" s="127" t="s">
        <v>389</v>
      </c>
      <c r="H68" s="131" t="s">
        <v>389</v>
      </c>
      <c r="I68" s="24" t="str">
        <f>IF(L68&gt;=1,"符合","不符合")</f>
        <v>不符合</v>
      </c>
      <c r="J68" s="179" t="s">
        <v>464</v>
      </c>
      <c r="K68" s="279" t="s">
        <v>388</v>
      </c>
      <c r="L68" s="178"/>
      <c r="M68" s="415"/>
    </row>
    <row r="69" spans="1:13" ht="39.950000000000003" customHeight="1">
      <c r="A69" s="401"/>
      <c r="B69" s="425"/>
      <c r="C69" s="16" t="s">
        <v>403</v>
      </c>
      <c r="D69" s="25" t="s">
        <v>404</v>
      </c>
      <c r="E69" s="99" t="s">
        <v>388</v>
      </c>
      <c r="F69" s="89" t="s">
        <v>389</v>
      </c>
      <c r="G69" s="89" t="s">
        <v>389</v>
      </c>
      <c r="H69" s="90" t="e">
        <f>IF(AND(K73&gt;=K70,K76&gt;=K70,K79&gt;=K70,K82&gt;=K70),"符合","不符合")</f>
        <v>#DIV/0!</v>
      </c>
      <c r="I69" s="90" t="e">
        <f>IF(AND(L73&gt;=L70,L76&gt;=L70,L79&gt;=L70,L82&gt;=L70),"符合","不符合")</f>
        <v>#DIV/0!</v>
      </c>
      <c r="J69" s="102" t="s">
        <v>170</v>
      </c>
      <c r="K69" s="274" t="str">
        <f>基本資料!$B$1</f>
        <v>臺北市</v>
      </c>
      <c r="L69" s="274" t="str">
        <f>基本資料!$B$1</f>
        <v>臺北市</v>
      </c>
      <c r="M69" s="415"/>
    </row>
    <row r="70" spans="1:13" ht="73.5" customHeight="1">
      <c r="A70" s="401"/>
      <c r="B70" s="425"/>
      <c r="C70" s="16" t="s">
        <v>465</v>
      </c>
      <c r="D70" s="25" t="s">
        <v>435</v>
      </c>
      <c r="E70" s="133">
        <v>0.15</v>
      </c>
      <c r="F70" s="59" t="s">
        <v>389</v>
      </c>
      <c r="G70" s="59" t="s">
        <v>389</v>
      </c>
      <c r="H70" s="59" t="s">
        <v>388</v>
      </c>
      <c r="I70" s="59" t="s">
        <v>389</v>
      </c>
      <c r="J70" s="102" t="s">
        <v>466</v>
      </c>
      <c r="K70" s="60">
        <f>VLOOKUP(K69,工作表1!A2:Q3,12,0)</f>
        <v>0.04</v>
      </c>
      <c r="L70" s="60">
        <f>VLOOKUP(L69,工作表1!A2:Q3,12,0)</f>
        <v>0.04</v>
      </c>
      <c r="M70" s="415"/>
    </row>
    <row r="71" spans="1:13" ht="54.75" customHeight="1">
      <c r="A71" s="401"/>
      <c r="B71" s="425"/>
      <c r="C71" s="16" t="s">
        <v>467</v>
      </c>
      <c r="D71" s="25" t="s">
        <v>435</v>
      </c>
      <c r="E71" s="133">
        <v>0.1</v>
      </c>
      <c r="F71" s="134" t="s">
        <v>388</v>
      </c>
      <c r="G71" s="134" t="s">
        <v>389</v>
      </c>
      <c r="H71" s="134" t="s">
        <v>389</v>
      </c>
      <c r="I71" s="134" t="s">
        <v>389</v>
      </c>
      <c r="J71" s="135" t="s">
        <v>408</v>
      </c>
      <c r="K71" s="67"/>
      <c r="L71" s="67"/>
      <c r="M71" s="415"/>
    </row>
    <row r="72" spans="1:13" ht="40.5" customHeight="1">
      <c r="A72" s="401"/>
      <c r="B72" s="425"/>
      <c r="C72" s="16" t="s">
        <v>468</v>
      </c>
      <c r="D72" s="25" t="s">
        <v>435</v>
      </c>
      <c r="E72" s="133">
        <v>0.06</v>
      </c>
      <c r="F72" s="59" t="s">
        <v>389</v>
      </c>
      <c r="G72" s="59" t="s">
        <v>388</v>
      </c>
      <c r="H72" s="59" t="s">
        <v>389</v>
      </c>
      <c r="I72" s="59" t="s">
        <v>389</v>
      </c>
      <c r="J72" s="91" t="s">
        <v>469</v>
      </c>
      <c r="K72" s="92"/>
      <c r="L72" s="92"/>
      <c r="M72" s="415"/>
    </row>
    <row r="73" spans="1:13" ht="53.1" customHeight="1">
      <c r="A73" s="401"/>
      <c r="B73" s="425"/>
      <c r="C73" s="16" t="s">
        <v>470</v>
      </c>
      <c r="D73" s="25" t="s">
        <v>404</v>
      </c>
      <c r="E73" s="133">
        <v>0.04</v>
      </c>
      <c r="F73" s="59" t="s">
        <v>389</v>
      </c>
      <c r="G73" s="59" t="s">
        <v>389</v>
      </c>
      <c r="H73" s="59" t="s">
        <v>389</v>
      </c>
      <c r="I73" s="59" t="s">
        <v>389</v>
      </c>
      <c r="J73" s="53" t="s">
        <v>471</v>
      </c>
      <c r="K73" s="270" t="e">
        <f>K72/K71</f>
        <v>#DIV/0!</v>
      </c>
      <c r="L73" s="270" t="e">
        <f>L72/L71</f>
        <v>#DIV/0!</v>
      </c>
      <c r="M73" s="415"/>
    </row>
    <row r="74" spans="1:13" ht="30" customHeight="1">
      <c r="A74" s="401"/>
      <c r="B74" s="425"/>
      <c r="C74" s="136"/>
      <c r="D74" s="136"/>
      <c r="E74" s="136"/>
      <c r="F74" s="136"/>
      <c r="G74" s="136"/>
      <c r="H74" s="136"/>
      <c r="I74" s="136"/>
      <c r="J74" s="135" t="s">
        <v>171</v>
      </c>
      <c r="K74" s="67"/>
      <c r="L74" s="67"/>
      <c r="M74" s="415"/>
    </row>
    <row r="75" spans="1:13" ht="30" customHeight="1">
      <c r="A75" s="401"/>
      <c r="B75" s="425"/>
      <c r="C75" s="136"/>
      <c r="D75" s="136"/>
      <c r="E75" s="136"/>
      <c r="F75" s="136"/>
      <c r="G75" s="136"/>
      <c r="H75" s="136"/>
      <c r="I75" s="136"/>
      <c r="J75" s="91" t="s">
        <v>172</v>
      </c>
      <c r="K75" s="156"/>
      <c r="L75" s="156"/>
      <c r="M75" s="415"/>
    </row>
    <row r="76" spans="1:13" ht="30" customHeight="1">
      <c r="A76" s="401"/>
      <c r="B76" s="425"/>
      <c r="C76" s="136"/>
      <c r="D76" s="136"/>
      <c r="E76" s="136"/>
      <c r="F76" s="136"/>
      <c r="G76" s="136"/>
      <c r="H76" s="136"/>
      <c r="I76" s="136"/>
      <c r="J76" s="53" t="s">
        <v>173</v>
      </c>
      <c r="K76" s="270" t="e">
        <f>K75/K74</f>
        <v>#DIV/0!</v>
      </c>
      <c r="L76" s="270" t="e">
        <f>L75/L74</f>
        <v>#DIV/0!</v>
      </c>
      <c r="M76" s="415"/>
    </row>
    <row r="77" spans="1:13" ht="30" customHeight="1">
      <c r="A77" s="401"/>
      <c r="B77" s="425"/>
      <c r="C77" s="136"/>
      <c r="D77" s="136"/>
      <c r="E77" s="136"/>
      <c r="F77" s="136"/>
      <c r="G77" s="136"/>
      <c r="H77" s="136"/>
      <c r="I77" s="136"/>
      <c r="J77" s="135" t="s">
        <v>174</v>
      </c>
      <c r="K77" s="67"/>
      <c r="L77" s="67"/>
      <c r="M77" s="415"/>
    </row>
    <row r="78" spans="1:13" ht="30" customHeight="1">
      <c r="A78" s="401"/>
      <c r="B78" s="425"/>
      <c r="C78" s="136"/>
      <c r="D78" s="136"/>
      <c r="E78" s="136"/>
      <c r="F78" s="136"/>
      <c r="G78" s="136"/>
      <c r="H78" s="136"/>
      <c r="I78" s="136"/>
      <c r="J78" s="91" t="s">
        <v>175</v>
      </c>
      <c r="K78" s="156"/>
      <c r="L78" s="156"/>
      <c r="M78" s="415"/>
    </row>
    <row r="79" spans="1:13" ht="30" customHeight="1">
      <c r="A79" s="401"/>
      <c r="B79" s="425"/>
      <c r="C79" s="31"/>
      <c r="D79" s="30"/>
      <c r="E79" s="30"/>
      <c r="F79" s="31"/>
      <c r="G79" s="31"/>
      <c r="H79" s="31"/>
      <c r="I79" s="31"/>
      <c r="J79" s="53" t="s">
        <v>176</v>
      </c>
      <c r="K79" s="54" t="e">
        <f>K78/K77</f>
        <v>#DIV/0!</v>
      </c>
      <c r="L79" s="54" t="e">
        <f>L78/L77</f>
        <v>#DIV/0!</v>
      </c>
      <c r="M79" s="415"/>
    </row>
    <row r="80" spans="1:13" ht="30" customHeight="1">
      <c r="A80" s="401"/>
      <c r="B80" s="425"/>
      <c r="C80" s="31"/>
      <c r="D80" s="30"/>
      <c r="E80" s="30"/>
      <c r="F80" s="31"/>
      <c r="G80" s="31"/>
      <c r="H80" s="31"/>
      <c r="I80" s="31"/>
      <c r="J80" s="135" t="s">
        <v>177</v>
      </c>
      <c r="K80" s="67"/>
      <c r="L80" s="67"/>
      <c r="M80" s="415"/>
    </row>
    <row r="81" spans="1:13" ht="30" customHeight="1">
      <c r="A81" s="401"/>
      <c r="B81" s="425"/>
      <c r="C81" s="31"/>
      <c r="D81" s="30"/>
      <c r="E81" s="30"/>
      <c r="F81" s="31"/>
      <c r="G81" s="31"/>
      <c r="H81" s="31"/>
      <c r="I81" s="31"/>
      <c r="J81" s="91" t="s">
        <v>178</v>
      </c>
      <c r="K81" s="92"/>
      <c r="L81" s="92"/>
      <c r="M81" s="415"/>
    </row>
    <row r="82" spans="1:13" ht="30" customHeight="1" thickBot="1">
      <c r="A82" s="397"/>
      <c r="B82" s="426"/>
      <c r="C82" s="36"/>
      <c r="D82" s="35"/>
      <c r="E82" s="35"/>
      <c r="F82" s="36"/>
      <c r="G82" s="36"/>
      <c r="H82" s="36"/>
      <c r="I82" s="36"/>
      <c r="J82" s="36" t="s">
        <v>179</v>
      </c>
      <c r="K82" s="273" t="e">
        <f>K81/K80</f>
        <v>#DIV/0!</v>
      </c>
      <c r="L82" s="273" t="e">
        <f>L81/L80</f>
        <v>#DIV/0!</v>
      </c>
      <c r="M82" s="416"/>
    </row>
    <row r="83" spans="1:13" ht="35.25" customHeight="1">
      <c r="A83" s="396">
        <v>11</v>
      </c>
      <c r="B83" s="398" t="s">
        <v>180</v>
      </c>
      <c r="C83" s="40" t="s">
        <v>181</v>
      </c>
      <c r="D83" s="42" t="s">
        <v>435</v>
      </c>
      <c r="E83" s="138">
        <v>0.3</v>
      </c>
      <c r="F83" s="255" t="e">
        <f>K83/K84</f>
        <v>#DIV/0!</v>
      </c>
      <c r="G83" s="255" t="e">
        <f>L83/L84</f>
        <v>#DIV/0!</v>
      </c>
      <c r="H83" s="41" t="e">
        <f>IF(F83&gt;=0.3,"符合","不符合")</f>
        <v>#DIV/0!</v>
      </c>
      <c r="I83" s="41" t="e">
        <f>IF(G83&gt;=0.3,"符合","不符合")</f>
        <v>#DIV/0!</v>
      </c>
      <c r="J83" s="56" t="s">
        <v>182</v>
      </c>
      <c r="K83" s="139"/>
      <c r="L83" s="139"/>
      <c r="M83" s="414" t="s">
        <v>472</v>
      </c>
    </row>
    <row r="84" spans="1:13" ht="30" customHeight="1" thickBot="1">
      <c r="A84" s="397"/>
      <c r="B84" s="399"/>
      <c r="C84" s="36"/>
      <c r="D84" s="35"/>
      <c r="E84" s="35"/>
      <c r="F84" s="37"/>
      <c r="G84" s="37"/>
      <c r="H84" s="37"/>
      <c r="I84" s="37"/>
      <c r="J84" s="36" t="s">
        <v>183</v>
      </c>
      <c r="K84" s="69"/>
      <c r="L84" s="69"/>
      <c r="M84" s="418"/>
    </row>
    <row r="85" spans="1:13" ht="30" customHeight="1">
      <c r="A85" s="396">
        <v>12</v>
      </c>
      <c r="B85" s="398" t="s">
        <v>184</v>
      </c>
      <c r="C85" s="73" t="s">
        <v>185</v>
      </c>
      <c r="D85" s="42" t="s">
        <v>435</v>
      </c>
      <c r="E85" s="138">
        <v>1</v>
      </c>
      <c r="F85" s="255" t="e">
        <f>K86/K85</f>
        <v>#DIV/0!</v>
      </c>
      <c r="G85" s="255" t="e">
        <f>L86/L85</f>
        <v>#DIV/0!</v>
      </c>
      <c r="H85" s="41" t="e">
        <f>IF(F85=E85,"符合","不符合")</f>
        <v>#DIV/0!</v>
      </c>
      <c r="I85" s="41" t="e">
        <f>IF(G85=E85,"符合","不符合")</f>
        <v>#DIV/0!</v>
      </c>
      <c r="J85" s="56" t="s">
        <v>473</v>
      </c>
      <c r="K85" s="57"/>
      <c r="L85" s="57"/>
      <c r="M85" s="140"/>
    </row>
    <row r="86" spans="1:13" ht="30" customHeight="1" thickBot="1">
      <c r="A86" s="397"/>
      <c r="B86" s="399"/>
      <c r="C86" s="36"/>
      <c r="D86" s="35"/>
      <c r="E86" s="35"/>
      <c r="F86" s="36"/>
      <c r="G86" s="36"/>
      <c r="H86" s="36"/>
      <c r="I86" s="36"/>
      <c r="J86" s="36" t="s">
        <v>358</v>
      </c>
      <c r="K86" s="69"/>
      <c r="L86" s="69"/>
      <c r="M86" s="70"/>
    </row>
    <row r="87" spans="1:13" ht="38.25" customHeight="1">
      <c r="A87" s="396">
        <v>13</v>
      </c>
      <c r="B87" s="419" t="s">
        <v>474</v>
      </c>
      <c r="C87" s="142" t="s">
        <v>475</v>
      </c>
      <c r="D87" s="42" t="s">
        <v>404</v>
      </c>
      <c r="E87" s="138">
        <v>-0.1</v>
      </c>
      <c r="F87" s="43" t="e">
        <f>(K88-K87)/K87</f>
        <v>#DIV/0!</v>
      </c>
      <c r="G87" s="263" t="s">
        <v>389</v>
      </c>
      <c r="H87" s="41" t="e">
        <f>IF(OR(F87&lt;=E87,F87=0),"符合","不符合")</f>
        <v>#DIV/0!</v>
      </c>
      <c r="I87" s="41" t="e">
        <f>IF(G88&lt;=0,"符合","不符合")</f>
        <v>#DIV/0!</v>
      </c>
      <c r="J87" s="44" t="s">
        <v>476</v>
      </c>
      <c r="K87" s="317"/>
      <c r="L87" s="317"/>
      <c r="M87" s="414" t="s">
        <v>477</v>
      </c>
    </row>
    <row r="88" spans="1:13" ht="39" customHeight="1" thickBot="1">
      <c r="A88" s="397"/>
      <c r="B88" s="420"/>
      <c r="C88" s="36"/>
      <c r="D88" s="35" t="s">
        <v>478</v>
      </c>
      <c r="E88" s="35" t="s">
        <v>479</v>
      </c>
      <c r="F88" s="36" t="s">
        <v>388</v>
      </c>
      <c r="G88" s="254" t="e">
        <f>(L88-L87)/L87</f>
        <v>#DIV/0!</v>
      </c>
      <c r="H88" s="36" t="s">
        <v>389</v>
      </c>
      <c r="I88" s="36" t="s">
        <v>389</v>
      </c>
      <c r="J88" s="310" t="s">
        <v>480</v>
      </c>
      <c r="K88" s="318"/>
      <c r="L88" s="318"/>
      <c r="M88" s="418"/>
    </row>
    <row r="89" spans="1:13" s="87" customFormat="1" ht="57" customHeight="1">
      <c r="A89" s="396">
        <v>14</v>
      </c>
      <c r="B89" s="398" t="s">
        <v>359</v>
      </c>
      <c r="C89" s="16" t="s">
        <v>536</v>
      </c>
      <c r="D89" s="42" t="s">
        <v>429</v>
      </c>
      <c r="E89" s="25">
        <v>4</v>
      </c>
      <c r="F89" s="173" t="s">
        <v>389</v>
      </c>
      <c r="G89" s="173" t="s">
        <v>389</v>
      </c>
      <c r="H89" s="143" t="str">
        <f>IF(K91&gt;=K90,"符合","不符合")</f>
        <v>不符合</v>
      </c>
      <c r="I89" s="143" t="str">
        <f>IF(AND(L91&gt;=L90,L92&gt;=1),"符合","不符合")</f>
        <v>不符合</v>
      </c>
      <c r="J89" s="56" t="s">
        <v>405</v>
      </c>
      <c r="K89" s="274" t="str">
        <f>基本資料!$B$1</f>
        <v>臺北市</v>
      </c>
      <c r="L89" s="274" t="str">
        <f>基本資料!$B$1</f>
        <v>臺北市</v>
      </c>
      <c r="M89" s="417" t="s">
        <v>213</v>
      </c>
    </row>
    <row r="90" spans="1:13" s="87" customFormat="1" ht="70.5" customHeight="1">
      <c r="A90" s="401"/>
      <c r="B90" s="403"/>
      <c r="C90" s="309" t="s">
        <v>537</v>
      </c>
      <c r="D90" s="25" t="s">
        <v>429</v>
      </c>
      <c r="E90" s="30">
        <v>3</v>
      </c>
      <c r="F90" s="31" t="s">
        <v>355</v>
      </c>
      <c r="G90" s="31" t="s">
        <v>388</v>
      </c>
      <c r="H90" s="31" t="s">
        <v>355</v>
      </c>
      <c r="I90" s="31" t="s">
        <v>388</v>
      </c>
      <c r="J90" s="91" t="s">
        <v>481</v>
      </c>
      <c r="K90" s="280">
        <f>VLOOKUP(K89,工作表1!A2:Q3,13,0)</f>
        <v>4</v>
      </c>
      <c r="L90" s="280">
        <f>VLOOKUP(L89,工作表1!A2:Q3,14,0)</f>
        <v>5</v>
      </c>
      <c r="M90" s="427"/>
    </row>
    <row r="91" spans="1:13" s="87" customFormat="1" ht="37.5" customHeight="1">
      <c r="A91" s="401"/>
      <c r="B91" s="403"/>
      <c r="C91" s="16" t="s">
        <v>538</v>
      </c>
      <c r="D91" s="30" t="s">
        <v>429</v>
      </c>
      <c r="E91" s="25">
        <v>2</v>
      </c>
      <c r="F91" s="59" t="s">
        <v>389</v>
      </c>
      <c r="G91" s="59" t="s">
        <v>388</v>
      </c>
      <c r="H91" s="59" t="s">
        <v>389</v>
      </c>
      <c r="I91" s="59" t="s">
        <v>389</v>
      </c>
      <c r="J91" s="101" t="s">
        <v>482</v>
      </c>
      <c r="K91" s="92"/>
      <c r="L91" s="92"/>
      <c r="M91" s="427"/>
    </row>
    <row r="92" spans="1:13" s="87" customFormat="1" ht="37.5" customHeight="1">
      <c r="A92" s="401"/>
      <c r="B92" s="403"/>
      <c r="C92" s="16" t="s">
        <v>539</v>
      </c>
      <c r="D92" s="25" t="s">
        <v>169</v>
      </c>
      <c r="E92" s="25">
        <v>1</v>
      </c>
      <c r="F92" s="31" t="s">
        <v>389</v>
      </c>
      <c r="G92" s="31" t="s">
        <v>355</v>
      </c>
      <c r="H92" s="31" t="s">
        <v>389</v>
      </c>
      <c r="I92" s="31" t="s">
        <v>388</v>
      </c>
      <c r="J92" s="177" t="s">
        <v>483</v>
      </c>
      <c r="K92" s="279" t="s">
        <v>389</v>
      </c>
      <c r="L92" s="178"/>
      <c r="M92" s="427"/>
    </row>
    <row r="93" spans="1:13" s="87" customFormat="1" ht="30" customHeight="1" thickBot="1">
      <c r="A93" s="397"/>
      <c r="B93" s="399"/>
      <c r="C93" s="310" t="s">
        <v>484</v>
      </c>
      <c r="D93" s="30" t="s">
        <v>429</v>
      </c>
      <c r="E93" s="35" t="s">
        <v>485</v>
      </c>
      <c r="F93" s="59" t="s">
        <v>388</v>
      </c>
      <c r="G93" s="59" t="s">
        <v>389</v>
      </c>
      <c r="H93" s="59" t="s">
        <v>388</v>
      </c>
      <c r="I93" s="319" t="s">
        <v>389</v>
      </c>
      <c r="J93" s="31"/>
      <c r="K93" s="268"/>
      <c r="L93" s="268"/>
      <c r="M93" s="418"/>
    </row>
    <row r="94" spans="1:13" ht="91.5" customHeight="1" thickBot="1">
      <c r="A94" s="147">
        <v>15</v>
      </c>
      <c r="B94" s="171" t="s">
        <v>486</v>
      </c>
      <c r="C94" s="152" t="s">
        <v>487</v>
      </c>
      <c r="D94" s="148" t="s">
        <v>389</v>
      </c>
      <c r="E94" s="149" t="s">
        <v>488</v>
      </c>
      <c r="F94" s="151" t="s">
        <v>388</v>
      </c>
      <c r="G94" s="151" t="s">
        <v>389</v>
      </c>
      <c r="H94" s="150" t="str">
        <f>IF(K94="有","符合","不符合")</f>
        <v>不符合</v>
      </c>
      <c r="I94" s="150" t="str">
        <f>IF(L94="有","符合","不符合")</f>
        <v>不符合</v>
      </c>
      <c r="J94" s="152" t="s">
        <v>489</v>
      </c>
      <c r="K94" s="320" t="s">
        <v>18</v>
      </c>
      <c r="L94" s="320" t="s">
        <v>18</v>
      </c>
      <c r="M94" s="153" t="s">
        <v>490</v>
      </c>
    </row>
    <row r="95" spans="1:13" ht="39.950000000000003" customHeight="1">
      <c r="A95" s="396">
        <v>16</v>
      </c>
      <c r="B95" s="428" t="s">
        <v>491</v>
      </c>
      <c r="C95" s="40" t="s">
        <v>186</v>
      </c>
      <c r="D95" s="42" t="s">
        <v>404</v>
      </c>
      <c r="E95" s="138">
        <v>1</v>
      </c>
      <c r="F95" s="43" t="e">
        <f>K95/K96</f>
        <v>#DIV/0!</v>
      </c>
      <c r="G95" s="175" t="s">
        <v>355</v>
      </c>
      <c r="H95" s="123" t="e">
        <f>IF(F95&gt;=1,"符合","不符合")</f>
        <v>#DIV/0!</v>
      </c>
      <c r="I95" s="174" t="s">
        <v>389</v>
      </c>
      <c r="J95" s="124" t="s">
        <v>492</v>
      </c>
      <c r="K95" s="57"/>
      <c r="L95" s="265" t="s">
        <v>388</v>
      </c>
      <c r="M95" s="154"/>
    </row>
    <row r="96" spans="1:13" ht="39.950000000000003" customHeight="1">
      <c r="A96" s="401"/>
      <c r="B96" s="429"/>
      <c r="C96" s="16" t="s">
        <v>187</v>
      </c>
      <c r="D96" s="25" t="s">
        <v>404</v>
      </c>
      <c r="E96" s="133">
        <v>1</v>
      </c>
      <c r="F96" s="60" t="e">
        <f>K97/K98</f>
        <v>#DIV/0!</v>
      </c>
      <c r="G96" s="176" t="s">
        <v>389</v>
      </c>
      <c r="H96" s="24" t="e">
        <f>IF(F96&gt;=1,"符合","不符合")</f>
        <v>#DIV/0!</v>
      </c>
      <c r="I96" s="131" t="s">
        <v>389</v>
      </c>
      <c r="J96" s="155" t="s">
        <v>493</v>
      </c>
      <c r="K96" s="62"/>
      <c r="L96" s="267" t="s">
        <v>389</v>
      </c>
      <c r="M96" s="63"/>
    </row>
    <row r="97" spans="1:13" ht="39.950000000000003" customHeight="1">
      <c r="A97" s="401"/>
      <c r="B97" s="429"/>
      <c r="C97" s="31"/>
      <c r="D97" s="30"/>
      <c r="E97" s="30"/>
      <c r="F97" s="31"/>
      <c r="G97" s="31"/>
      <c r="H97" s="31"/>
      <c r="I97" s="31"/>
      <c r="J97" s="135" t="s">
        <v>494</v>
      </c>
      <c r="K97" s="67"/>
      <c r="L97" s="269" t="s">
        <v>388</v>
      </c>
      <c r="M97" s="63"/>
    </row>
    <row r="98" spans="1:13" ht="39.950000000000003" customHeight="1" thickBot="1">
      <c r="A98" s="397"/>
      <c r="B98" s="430"/>
      <c r="C98" s="36"/>
      <c r="D98" s="35"/>
      <c r="E98" s="35"/>
      <c r="F98" s="36"/>
      <c r="G98" s="36"/>
      <c r="H98" s="36"/>
      <c r="I98" s="36"/>
      <c r="J98" s="36" t="s">
        <v>495</v>
      </c>
      <c r="K98" s="69"/>
      <c r="L98" s="276" t="s">
        <v>389</v>
      </c>
      <c r="M98" s="70"/>
    </row>
    <row r="99" spans="1:13" ht="39.950000000000003" customHeight="1">
      <c r="A99" s="396">
        <v>17</v>
      </c>
      <c r="B99" s="431" t="s">
        <v>496</v>
      </c>
      <c r="C99" s="73" t="s">
        <v>497</v>
      </c>
      <c r="D99" s="42" t="s">
        <v>404</v>
      </c>
      <c r="E99" s="138">
        <v>0.5</v>
      </c>
      <c r="F99" s="43" t="e">
        <f>K100/K99</f>
        <v>#DIV/0!</v>
      </c>
      <c r="G99" s="43" t="s">
        <v>389</v>
      </c>
      <c r="H99" s="41" t="e">
        <f>IF(F99&gt;=E99,"符合","不符合")</f>
        <v>#DIV/0!</v>
      </c>
      <c r="I99" s="41" t="s">
        <v>389</v>
      </c>
      <c r="J99" s="44" t="s">
        <v>498</v>
      </c>
      <c r="K99" s="57"/>
      <c r="L99" s="265" t="s">
        <v>389</v>
      </c>
      <c r="M99" s="417" t="s">
        <v>499</v>
      </c>
    </row>
    <row r="100" spans="1:13" ht="39.950000000000003" customHeight="1" thickBot="1">
      <c r="A100" s="397"/>
      <c r="B100" s="399"/>
      <c r="C100" s="36"/>
      <c r="D100" s="35"/>
      <c r="E100" s="35"/>
      <c r="F100" s="36"/>
      <c r="G100" s="36"/>
      <c r="H100" s="36"/>
      <c r="I100" s="36"/>
      <c r="J100" s="36" t="s">
        <v>188</v>
      </c>
      <c r="K100" s="69"/>
      <c r="L100" s="276" t="s">
        <v>389</v>
      </c>
      <c r="M100" s="418"/>
    </row>
    <row r="101" spans="1:13" ht="30" customHeight="1">
      <c r="A101" s="396">
        <v>18</v>
      </c>
      <c r="B101" s="431" t="s">
        <v>500</v>
      </c>
      <c r="C101" s="73" t="s">
        <v>189</v>
      </c>
      <c r="D101" s="42" t="s">
        <v>404</v>
      </c>
      <c r="E101" s="138">
        <v>1</v>
      </c>
      <c r="F101" s="138" t="e">
        <f>K102/K101</f>
        <v>#DIV/0!</v>
      </c>
      <c r="G101" s="138" t="e">
        <f>L102/L101</f>
        <v>#DIV/0!</v>
      </c>
      <c r="H101" s="41" t="e">
        <f>IF(F101&gt;=E101,"符合","不符合")</f>
        <v>#DIV/0!</v>
      </c>
      <c r="I101" s="41" t="e">
        <f>IF(G101&gt;=E101,"符合","不符合")</f>
        <v>#DIV/0!</v>
      </c>
      <c r="J101" s="56" t="s">
        <v>190</v>
      </c>
      <c r="K101" s="57"/>
      <c r="L101" s="57"/>
      <c r="M101" s="125"/>
    </row>
    <row r="102" spans="1:13" ht="30" customHeight="1" thickBot="1">
      <c r="A102" s="397"/>
      <c r="B102" s="399"/>
      <c r="C102" s="36"/>
      <c r="D102" s="35"/>
      <c r="E102" s="35"/>
      <c r="F102" s="36"/>
      <c r="G102" s="36"/>
      <c r="H102" s="36"/>
      <c r="I102" s="36"/>
      <c r="J102" s="36" t="s">
        <v>191</v>
      </c>
      <c r="K102" s="69"/>
      <c r="L102" s="69"/>
      <c r="M102" s="70"/>
    </row>
    <row r="103" spans="1:13" ht="39" customHeight="1">
      <c r="A103" s="396">
        <v>19</v>
      </c>
      <c r="B103" s="431" t="s">
        <v>501</v>
      </c>
      <c r="C103" s="73" t="s">
        <v>502</v>
      </c>
      <c r="D103" s="42" t="s">
        <v>429</v>
      </c>
      <c r="E103" s="42">
        <v>2</v>
      </c>
      <c r="F103" s="144" t="s">
        <v>389</v>
      </c>
      <c r="G103" s="144" t="s">
        <v>355</v>
      </c>
      <c r="H103" s="143" t="str">
        <f>IF(K105&gt;=K104,"符合","不符合")</f>
        <v>不符合</v>
      </c>
      <c r="I103" s="144" t="s">
        <v>389</v>
      </c>
      <c r="J103" s="124" t="s">
        <v>503</v>
      </c>
      <c r="K103" s="274" t="str">
        <f>基本資料!$B$1</f>
        <v>臺北市</v>
      </c>
      <c r="L103" s="281" t="s">
        <v>504</v>
      </c>
      <c r="M103" s="414" t="s">
        <v>505</v>
      </c>
    </row>
    <row r="104" spans="1:13" ht="39.950000000000003" customHeight="1">
      <c r="A104" s="401"/>
      <c r="B104" s="403"/>
      <c r="C104" s="59" t="s">
        <v>192</v>
      </c>
      <c r="D104" s="25" t="s">
        <v>429</v>
      </c>
      <c r="E104" s="25">
        <v>1</v>
      </c>
      <c r="F104" s="99" t="s">
        <v>389</v>
      </c>
      <c r="G104" s="99" t="s">
        <v>389</v>
      </c>
      <c r="H104" s="59"/>
      <c r="I104" s="99" t="s">
        <v>388</v>
      </c>
      <c r="J104" s="146" t="s">
        <v>506</v>
      </c>
      <c r="K104" s="280">
        <f>VLOOKUP(K103,工作表1!A2:Q3,15,0)</f>
        <v>2</v>
      </c>
      <c r="L104" s="266" t="s">
        <v>426</v>
      </c>
      <c r="M104" s="415"/>
    </row>
    <row r="105" spans="1:13" ht="39.950000000000003" customHeight="1" thickBot="1">
      <c r="A105" s="397"/>
      <c r="B105" s="399"/>
      <c r="C105" s="36"/>
      <c r="D105" s="35"/>
      <c r="E105" s="35"/>
      <c r="F105" s="31"/>
      <c r="G105" s="31"/>
      <c r="H105" s="31"/>
      <c r="I105" s="31"/>
      <c r="J105" s="155" t="s">
        <v>507</v>
      </c>
      <c r="K105" s="156"/>
      <c r="L105" s="323" t="s">
        <v>389</v>
      </c>
      <c r="M105" s="416"/>
    </row>
    <row r="106" spans="1:13" s="87" customFormat="1" ht="39.950000000000003" customHeight="1">
      <c r="A106" s="396">
        <v>20</v>
      </c>
      <c r="B106" s="398" t="s">
        <v>508</v>
      </c>
      <c r="C106" s="16" t="s">
        <v>509</v>
      </c>
      <c r="D106" s="42" t="s">
        <v>429</v>
      </c>
      <c r="E106" s="42">
        <v>1</v>
      </c>
      <c r="F106" s="173" t="s">
        <v>389</v>
      </c>
      <c r="G106" s="173" t="s">
        <v>389</v>
      </c>
      <c r="H106" s="251" t="s">
        <v>389</v>
      </c>
      <c r="I106" s="123" t="str">
        <f>IF(L109&gt;=1,"符合","不符合")</f>
        <v>不符合</v>
      </c>
      <c r="J106" s="124" t="s">
        <v>510</v>
      </c>
      <c r="K106" s="281" t="s">
        <v>389</v>
      </c>
      <c r="L106" s="274" t="str">
        <f>基本資料!$B$1</f>
        <v>臺北市</v>
      </c>
      <c r="M106" s="414" t="s">
        <v>511</v>
      </c>
    </row>
    <row r="107" spans="1:13" s="87" customFormat="1" ht="54" customHeight="1">
      <c r="A107" s="401"/>
      <c r="B107" s="403"/>
      <c r="C107" s="16" t="s">
        <v>512</v>
      </c>
      <c r="D107" s="25" t="s">
        <v>429</v>
      </c>
      <c r="E107" s="25">
        <v>2</v>
      </c>
      <c r="F107" s="99" t="s">
        <v>355</v>
      </c>
      <c r="G107" s="99" t="s">
        <v>389</v>
      </c>
      <c r="H107" s="99" t="s">
        <v>426</v>
      </c>
      <c r="I107" s="24" t="str">
        <f>IF(L108&gt;=L107,"符合","不符合")</f>
        <v>不符合</v>
      </c>
      <c r="J107" s="146" t="s">
        <v>506</v>
      </c>
      <c r="K107" s="266" t="s">
        <v>389</v>
      </c>
      <c r="L107" s="280">
        <f>VLOOKUP(L106,工作表1!A2:Q3,16,0)</f>
        <v>2</v>
      </c>
      <c r="M107" s="415"/>
    </row>
    <row r="108" spans="1:13" s="87" customFormat="1" ht="39.950000000000003" customHeight="1">
      <c r="A108" s="401"/>
      <c r="B108" s="403"/>
      <c r="C108" s="59" t="s">
        <v>192</v>
      </c>
      <c r="D108" s="25" t="s">
        <v>429</v>
      </c>
      <c r="E108" s="25">
        <v>1</v>
      </c>
      <c r="F108" s="99" t="s">
        <v>355</v>
      </c>
      <c r="G108" s="99" t="s">
        <v>389</v>
      </c>
      <c r="H108" s="99" t="s">
        <v>389</v>
      </c>
      <c r="I108" s="99" t="s">
        <v>389</v>
      </c>
      <c r="J108" s="131" t="s">
        <v>507</v>
      </c>
      <c r="K108" s="99" t="s">
        <v>389</v>
      </c>
      <c r="L108" s="256"/>
      <c r="M108" s="415"/>
    </row>
    <row r="109" spans="1:13" s="87" customFormat="1" ht="39.950000000000003" customHeight="1" thickBot="1">
      <c r="A109" s="397"/>
      <c r="B109" s="399"/>
      <c r="C109" s="31"/>
      <c r="D109" s="30"/>
      <c r="E109" s="30"/>
      <c r="F109" s="164"/>
      <c r="G109" s="164"/>
      <c r="H109" s="31"/>
      <c r="I109" s="31"/>
      <c r="J109" s="155" t="s">
        <v>513</v>
      </c>
      <c r="K109" s="268" t="s">
        <v>389</v>
      </c>
      <c r="L109" s="156"/>
      <c r="M109" s="416"/>
    </row>
    <row r="110" spans="1:13" ht="39.950000000000003" customHeight="1">
      <c r="A110" s="396">
        <v>21</v>
      </c>
      <c r="B110" s="398" t="s">
        <v>514</v>
      </c>
      <c r="C110" s="141" t="s">
        <v>515</v>
      </c>
      <c r="D110" s="122" t="s">
        <v>435</v>
      </c>
      <c r="E110" s="157">
        <v>1</v>
      </c>
      <c r="F110" s="158" t="e">
        <f>K110/K111</f>
        <v>#DIV/0!</v>
      </c>
      <c r="G110" s="252" t="s">
        <v>389</v>
      </c>
      <c r="H110" s="123" t="e">
        <f>IF(F110&gt;=1,"符合","不符合")</f>
        <v>#DIV/0!</v>
      </c>
      <c r="I110" s="165" t="s">
        <v>389</v>
      </c>
      <c r="J110" s="159" t="s">
        <v>193</v>
      </c>
      <c r="K110" s="57"/>
      <c r="L110" s="265" t="s">
        <v>389</v>
      </c>
      <c r="M110" s="417" t="s">
        <v>194</v>
      </c>
    </row>
    <row r="111" spans="1:13" ht="39.950000000000003" customHeight="1">
      <c r="A111" s="401"/>
      <c r="B111" s="403"/>
      <c r="C111" s="16" t="s">
        <v>516</v>
      </c>
      <c r="D111" s="25" t="s">
        <v>404</v>
      </c>
      <c r="E111" s="133">
        <v>1</v>
      </c>
      <c r="F111" s="60" t="e">
        <f>K112/K113</f>
        <v>#DIV/0!</v>
      </c>
      <c r="G111" s="176" t="s">
        <v>389</v>
      </c>
      <c r="H111" s="102" t="e">
        <f>IF(F111&gt;=1,"符合","不符合")</f>
        <v>#DIV/0!</v>
      </c>
      <c r="I111" s="102" t="s">
        <v>355</v>
      </c>
      <c r="J111" s="160" t="s">
        <v>195</v>
      </c>
      <c r="K111" s="62"/>
      <c r="L111" s="267" t="s">
        <v>426</v>
      </c>
      <c r="M111" s="427"/>
    </row>
    <row r="112" spans="1:13" ht="39.950000000000003" customHeight="1">
      <c r="A112" s="401"/>
      <c r="B112" s="403"/>
      <c r="C112" s="31"/>
      <c r="D112" s="30"/>
      <c r="E112" s="30"/>
      <c r="F112" s="31"/>
      <c r="G112" s="31"/>
      <c r="H112" s="31"/>
      <c r="I112" s="31"/>
      <c r="J112" s="161" t="s">
        <v>196</v>
      </c>
      <c r="K112" s="67"/>
      <c r="L112" s="269" t="s">
        <v>355</v>
      </c>
      <c r="M112" s="427"/>
    </row>
    <row r="113" spans="1:13" ht="39.950000000000003" customHeight="1" thickBot="1">
      <c r="A113" s="397"/>
      <c r="B113" s="399"/>
      <c r="C113" s="36"/>
      <c r="D113" s="35"/>
      <c r="E113" s="35"/>
      <c r="F113" s="36"/>
      <c r="G113" s="36"/>
      <c r="H113" s="36"/>
      <c r="I113" s="36"/>
      <c r="J113" s="310" t="s">
        <v>197</v>
      </c>
      <c r="K113" s="69"/>
      <c r="L113" s="276" t="s">
        <v>426</v>
      </c>
      <c r="M113" s="418"/>
    </row>
    <row r="114" spans="1:13" s="87" customFormat="1" ht="39.950000000000003" customHeight="1">
      <c r="A114" s="396">
        <v>22</v>
      </c>
      <c r="B114" s="398" t="s">
        <v>212</v>
      </c>
      <c r="C114" s="73" t="s">
        <v>198</v>
      </c>
      <c r="D114" s="42" t="s">
        <v>517</v>
      </c>
      <c r="E114" s="138">
        <v>1</v>
      </c>
      <c r="F114" s="162" t="e">
        <f>K114/K115</f>
        <v>#DIV/0!</v>
      </c>
      <c r="G114" s="175" t="s">
        <v>504</v>
      </c>
      <c r="H114" s="41" t="e">
        <f>IF(F114&gt;=1,"符合","不符合")</f>
        <v>#DIV/0!</v>
      </c>
      <c r="I114" s="145" t="s">
        <v>389</v>
      </c>
      <c r="J114" s="159" t="s">
        <v>199</v>
      </c>
      <c r="K114" s="57"/>
      <c r="L114" s="265" t="s">
        <v>355</v>
      </c>
      <c r="M114" s="417" t="s">
        <v>200</v>
      </c>
    </row>
    <row r="115" spans="1:13" s="87" customFormat="1" ht="39.950000000000003" customHeight="1" thickBot="1">
      <c r="A115" s="397"/>
      <c r="B115" s="399"/>
      <c r="C115" s="36"/>
      <c r="D115" s="35"/>
      <c r="E115" s="35"/>
      <c r="F115" s="36"/>
      <c r="G115" s="36"/>
      <c r="H115" s="36"/>
      <c r="I115" s="36"/>
      <c r="J115" s="310" t="s">
        <v>201</v>
      </c>
      <c r="K115" s="69"/>
      <c r="L115" s="276" t="s">
        <v>389</v>
      </c>
      <c r="M115" s="418"/>
    </row>
    <row r="116" spans="1:13" ht="39.950000000000003" customHeight="1">
      <c r="A116" s="396">
        <v>23</v>
      </c>
      <c r="B116" s="398" t="s">
        <v>518</v>
      </c>
      <c r="C116" s="73" t="s">
        <v>202</v>
      </c>
      <c r="D116" s="42" t="s">
        <v>354</v>
      </c>
      <c r="E116" s="138">
        <v>0.6</v>
      </c>
      <c r="F116" s="162" t="e">
        <f>K116/K117</f>
        <v>#DIV/0!</v>
      </c>
      <c r="G116" s="175" t="s">
        <v>389</v>
      </c>
      <c r="H116" s="41" t="e">
        <f>IF(F116&gt;=0.6,"符合","不符合")</f>
        <v>#DIV/0!</v>
      </c>
      <c r="I116" s="165" t="s">
        <v>389</v>
      </c>
      <c r="J116" s="159" t="s">
        <v>203</v>
      </c>
      <c r="K116" s="57"/>
      <c r="L116" s="265" t="s">
        <v>389</v>
      </c>
      <c r="M116" s="417" t="s">
        <v>200</v>
      </c>
    </row>
    <row r="117" spans="1:13" ht="39.950000000000003" customHeight="1" thickBot="1">
      <c r="A117" s="397"/>
      <c r="B117" s="399"/>
      <c r="C117" s="36"/>
      <c r="D117" s="35"/>
      <c r="E117" s="35"/>
      <c r="F117" s="36"/>
      <c r="G117" s="36"/>
      <c r="H117" s="102"/>
      <c r="I117" s="102"/>
      <c r="J117" s="310" t="s">
        <v>204</v>
      </c>
      <c r="K117" s="69"/>
      <c r="L117" s="276" t="s">
        <v>389</v>
      </c>
      <c r="M117" s="418"/>
    </row>
    <row r="118" spans="1:13" ht="36" customHeight="1">
      <c r="A118" s="396">
        <v>24</v>
      </c>
      <c r="B118" s="431" t="s">
        <v>519</v>
      </c>
      <c r="C118" s="141" t="s">
        <v>205</v>
      </c>
      <c r="D118" s="122" t="s">
        <v>429</v>
      </c>
      <c r="E118" s="122">
        <v>3</v>
      </c>
      <c r="F118" s="163" t="s">
        <v>355</v>
      </c>
      <c r="G118" s="163" t="s">
        <v>389</v>
      </c>
      <c r="H118" s="123" t="str">
        <f>IF(K120&gt;=K119,"符合","不符合")</f>
        <v>不符合</v>
      </c>
      <c r="I118" s="165" t="s">
        <v>389</v>
      </c>
      <c r="J118" s="145" t="s">
        <v>503</v>
      </c>
      <c r="K118" s="274" t="str">
        <f>基本資料!$B$1</f>
        <v>臺北市</v>
      </c>
      <c r="L118" s="275" t="s">
        <v>389</v>
      </c>
      <c r="M118" s="414" t="s">
        <v>520</v>
      </c>
    </row>
    <row r="119" spans="1:13" ht="72.75" customHeight="1">
      <c r="A119" s="401"/>
      <c r="B119" s="403"/>
      <c r="C119" s="16" t="s">
        <v>206</v>
      </c>
      <c r="D119" s="25" t="s">
        <v>429</v>
      </c>
      <c r="E119" s="25">
        <v>2</v>
      </c>
      <c r="F119" s="99" t="s">
        <v>389</v>
      </c>
      <c r="G119" s="99" t="s">
        <v>389</v>
      </c>
      <c r="H119" s="102" t="s">
        <v>355</v>
      </c>
      <c r="I119" s="102" t="s">
        <v>389</v>
      </c>
      <c r="J119" s="146" t="s">
        <v>521</v>
      </c>
      <c r="K119" s="282">
        <f>VLOOKUP(K118,工作表1!A2:Q3,17,0)</f>
        <v>3</v>
      </c>
      <c r="L119" s="269" t="s">
        <v>389</v>
      </c>
      <c r="M119" s="415"/>
    </row>
    <row r="120" spans="1:13" ht="39.950000000000003" customHeight="1" thickBot="1">
      <c r="A120" s="397"/>
      <c r="B120" s="399"/>
      <c r="C120" s="310" t="s">
        <v>207</v>
      </c>
      <c r="D120" s="35" t="s">
        <v>429</v>
      </c>
      <c r="E120" s="35">
        <v>1</v>
      </c>
      <c r="F120" s="164" t="s">
        <v>389</v>
      </c>
      <c r="G120" s="164" t="s">
        <v>389</v>
      </c>
      <c r="H120" s="31" t="s">
        <v>389</v>
      </c>
      <c r="I120" s="31" t="s">
        <v>355</v>
      </c>
      <c r="J120" s="155" t="s">
        <v>507</v>
      </c>
      <c r="K120" s="137"/>
      <c r="L120" s="268" t="s">
        <v>388</v>
      </c>
      <c r="M120" s="416"/>
    </row>
    <row r="121" spans="1:13" ht="35.1" customHeight="1">
      <c r="A121" s="396">
        <v>25</v>
      </c>
      <c r="B121" s="398" t="s">
        <v>522</v>
      </c>
      <c r="C121" s="40" t="s">
        <v>523</v>
      </c>
      <c r="D121" s="42" t="s">
        <v>404</v>
      </c>
      <c r="E121" s="138">
        <v>1</v>
      </c>
      <c r="F121" s="43" t="e">
        <f>K121/K122</f>
        <v>#DIV/0!</v>
      </c>
      <c r="G121" s="175" t="s">
        <v>394</v>
      </c>
      <c r="H121" s="123" t="e">
        <f>IF(F121&gt;=1,"符合","不符合")</f>
        <v>#DIV/0!</v>
      </c>
      <c r="I121" s="165" t="s">
        <v>389</v>
      </c>
      <c r="J121" s="159" t="s">
        <v>208</v>
      </c>
      <c r="K121" s="57"/>
      <c r="L121" s="265" t="s">
        <v>389</v>
      </c>
      <c r="M121" s="417" t="s">
        <v>524</v>
      </c>
    </row>
    <row r="122" spans="1:13" ht="35.1" customHeight="1">
      <c r="A122" s="401"/>
      <c r="B122" s="403"/>
      <c r="C122" s="16" t="s">
        <v>525</v>
      </c>
      <c r="D122" s="25" t="s">
        <v>383</v>
      </c>
      <c r="E122" s="133">
        <v>1</v>
      </c>
      <c r="F122" s="60" t="e">
        <f>K123/K124</f>
        <v>#DIV/0!</v>
      </c>
      <c r="G122" s="176" t="s">
        <v>389</v>
      </c>
      <c r="H122" s="24" t="e">
        <f>IF(F122&gt;=1,"符合","不符合")</f>
        <v>#DIV/0!</v>
      </c>
      <c r="I122" s="102" t="s">
        <v>389</v>
      </c>
      <c r="J122" s="53" t="s">
        <v>526</v>
      </c>
      <c r="K122" s="62"/>
      <c r="L122" s="267" t="s">
        <v>389</v>
      </c>
      <c r="M122" s="427"/>
    </row>
    <row r="123" spans="1:13" ht="35.1" customHeight="1">
      <c r="A123" s="401"/>
      <c r="B123" s="403"/>
      <c r="C123" s="31"/>
      <c r="D123" s="30"/>
      <c r="E123" s="30"/>
      <c r="F123" s="31"/>
      <c r="G123" s="31"/>
      <c r="H123" s="31"/>
      <c r="I123" s="31"/>
      <c r="J123" s="161" t="s">
        <v>527</v>
      </c>
      <c r="K123" s="67"/>
      <c r="L123" s="269" t="s">
        <v>389</v>
      </c>
      <c r="M123" s="427"/>
    </row>
    <row r="124" spans="1:13" ht="35.1" customHeight="1" thickBot="1">
      <c r="A124" s="397"/>
      <c r="B124" s="399"/>
      <c r="C124" s="36"/>
      <c r="D124" s="35"/>
      <c r="E124" s="35"/>
      <c r="F124" s="36"/>
      <c r="G124" s="36"/>
      <c r="H124" s="36"/>
      <c r="I124" s="36"/>
      <c r="J124" s="36" t="s">
        <v>528</v>
      </c>
      <c r="K124" s="69"/>
      <c r="L124" s="276" t="s">
        <v>355</v>
      </c>
      <c r="M124" s="418"/>
    </row>
    <row r="125" spans="1:13" s="87" customFormat="1" ht="35.1" customHeight="1">
      <c r="A125" s="432" t="s">
        <v>529</v>
      </c>
      <c r="B125" s="434" t="s">
        <v>530</v>
      </c>
      <c r="C125" s="259" t="s">
        <v>531</v>
      </c>
      <c r="D125" s="42" t="s">
        <v>532</v>
      </c>
      <c r="E125" s="42" t="s">
        <v>485</v>
      </c>
      <c r="F125" s="42">
        <f>K125-K126</f>
        <v>0</v>
      </c>
      <c r="G125" s="42">
        <f>L125-L126</f>
        <v>0</v>
      </c>
      <c r="H125" s="41" t="str">
        <f>IF(F125&gt;0,"符合","不符合")</f>
        <v>不符合</v>
      </c>
      <c r="I125" s="41" t="str">
        <f>IF(G125&gt;0,"符合","不符合")</f>
        <v>不符合</v>
      </c>
      <c r="J125" s="56" t="s">
        <v>533</v>
      </c>
      <c r="K125" s="57"/>
      <c r="L125" s="57"/>
      <c r="M125" s="154"/>
    </row>
    <row r="126" spans="1:13" s="87" customFormat="1" ht="35.1" customHeight="1" thickBot="1">
      <c r="A126" s="433"/>
      <c r="B126" s="435"/>
      <c r="C126" s="260"/>
      <c r="D126" s="254"/>
      <c r="E126" s="254"/>
      <c r="F126" s="260"/>
      <c r="G126" s="260"/>
      <c r="H126" s="36"/>
      <c r="I126" s="36"/>
      <c r="J126" s="264" t="s">
        <v>534</v>
      </c>
      <c r="K126" s="253"/>
      <c r="L126" s="253"/>
      <c r="M126" s="70"/>
    </row>
  </sheetData>
  <sheetProtection algorithmName="SHA-512" hashValue="1+pb2jak1Q8tlIB8jGek41FfGJPdEIR3c6p4lT3odG9fwAMDdygmnD99n/yqcU6w83VapHouU7TU8Gy2nSdp0Q==" saltValue="SAuqcnwtKAZQGNn4WG6SFQ==" spinCount="100000" sheet="1" objects="1" scenarios="1"/>
  <mergeCells count="67">
    <mergeCell ref="A121:A124"/>
    <mergeCell ref="B121:B124"/>
    <mergeCell ref="M121:M124"/>
    <mergeCell ref="A125:A126"/>
    <mergeCell ref="B125:B126"/>
    <mergeCell ref="A116:A117"/>
    <mergeCell ref="B116:B117"/>
    <mergeCell ref="M116:M117"/>
    <mergeCell ref="A118:A120"/>
    <mergeCell ref="B118:B120"/>
    <mergeCell ref="M118:M120"/>
    <mergeCell ref="A110:A113"/>
    <mergeCell ref="B110:B113"/>
    <mergeCell ref="M110:M113"/>
    <mergeCell ref="A114:A115"/>
    <mergeCell ref="B114:B115"/>
    <mergeCell ref="M114:M115"/>
    <mergeCell ref="A106:A109"/>
    <mergeCell ref="B106:B109"/>
    <mergeCell ref="M106:M109"/>
    <mergeCell ref="A89:A93"/>
    <mergeCell ref="B89:B93"/>
    <mergeCell ref="M89:M93"/>
    <mergeCell ref="A95:A98"/>
    <mergeCell ref="B95:B98"/>
    <mergeCell ref="A99:A100"/>
    <mergeCell ref="B99:B100"/>
    <mergeCell ref="M99:M100"/>
    <mergeCell ref="A101:A102"/>
    <mergeCell ref="B101:B102"/>
    <mergeCell ref="A103:A105"/>
    <mergeCell ref="B103:B105"/>
    <mergeCell ref="M103:M105"/>
    <mergeCell ref="A87:A88"/>
    <mergeCell ref="B87:B88"/>
    <mergeCell ref="M87:M88"/>
    <mergeCell ref="A54:A59"/>
    <mergeCell ref="B54:B59"/>
    <mergeCell ref="A60:A62"/>
    <mergeCell ref="M60:M62"/>
    <mergeCell ref="A63:A82"/>
    <mergeCell ref="B63:B82"/>
    <mergeCell ref="M63:M82"/>
    <mergeCell ref="A83:A84"/>
    <mergeCell ref="B83:B84"/>
    <mergeCell ref="M83:M84"/>
    <mergeCell ref="A85:A86"/>
    <mergeCell ref="B85:B86"/>
    <mergeCell ref="A34:A35"/>
    <mergeCell ref="B34:B35"/>
    <mergeCell ref="M34:M35"/>
    <mergeCell ref="A36:A53"/>
    <mergeCell ref="B36:B53"/>
    <mergeCell ref="M36:M53"/>
    <mergeCell ref="A32:A33"/>
    <mergeCell ref="B32:B33"/>
    <mergeCell ref="A2:A6"/>
    <mergeCell ref="B2:B6"/>
    <mergeCell ref="M2:M6"/>
    <mergeCell ref="A7:A8"/>
    <mergeCell ref="B7:B8"/>
    <mergeCell ref="M7:M8"/>
    <mergeCell ref="A9:A12"/>
    <mergeCell ref="B9:B12"/>
    <mergeCell ref="A13:A31"/>
    <mergeCell ref="B13:B31"/>
    <mergeCell ref="M13:M31"/>
  </mergeCells>
  <phoneticPr fontId="4" type="noConversion"/>
  <conditionalFormatting sqref="H2:I3 F61:G61 F35:I35 F89:I89 F63:I66 F67:H67 F68:I69">
    <cfRule type="containsText" dxfId="76" priority="74" operator="containsText" text="不符合">
      <formula>NOT(ISERROR(SEARCH("不符合",F2)))</formula>
    </cfRule>
  </conditionalFormatting>
  <conditionalFormatting sqref="H7:I7">
    <cfRule type="containsText" dxfId="75" priority="73" operator="containsText" text="不符合">
      <formula>NOT(ISERROR(SEARCH("不符合",H7)))</formula>
    </cfRule>
  </conditionalFormatting>
  <conditionalFormatting sqref="H9:I10">
    <cfRule type="containsText" dxfId="74" priority="72" operator="containsText" text="不符合">
      <formula>NOT(ISERROR(SEARCH("不符合",H9)))</formula>
    </cfRule>
  </conditionalFormatting>
  <conditionalFormatting sqref="H34:I34">
    <cfRule type="containsText" dxfId="73" priority="71" operator="containsText" text="不符合">
      <formula>NOT(ISERROR(SEARCH("不符合",H34)))</formula>
    </cfRule>
  </conditionalFormatting>
  <conditionalFormatting sqref="H54:I54">
    <cfRule type="containsText" dxfId="72" priority="70" operator="containsText" text="不符合">
      <formula>NOT(ISERROR(SEARCH("不符合",H54)))</formula>
    </cfRule>
  </conditionalFormatting>
  <conditionalFormatting sqref="F2:G2">
    <cfRule type="cellIs" dxfId="71" priority="69" operator="lessThan">
      <formula>1</formula>
    </cfRule>
  </conditionalFormatting>
  <conditionalFormatting sqref="F3:G3">
    <cfRule type="cellIs" dxfId="70" priority="68" operator="lessThan">
      <formula>1</formula>
    </cfRule>
  </conditionalFormatting>
  <conditionalFormatting sqref="F7:G7">
    <cfRule type="cellIs" dxfId="69" priority="67" operator="greaterThan">
      <formula>0</formula>
    </cfRule>
  </conditionalFormatting>
  <conditionalFormatting sqref="H32:I32">
    <cfRule type="containsText" dxfId="68" priority="66" operator="containsText" text="不符合">
      <formula>NOT(ISERROR(SEARCH("不符合",H32)))</formula>
    </cfRule>
  </conditionalFormatting>
  <conditionalFormatting sqref="F34">
    <cfRule type="cellIs" dxfId="67" priority="65" operator="lessThan">
      <formula>1</formula>
    </cfRule>
  </conditionalFormatting>
  <conditionalFormatting sqref="H36:I36">
    <cfRule type="containsText" dxfId="66" priority="64" operator="containsText" text="不符合">
      <formula>NOT(ISERROR(SEARCH("不符合",H36)))</formula>
    </cfRule>
  </conditionalFormatting>
  <conditionalFormatting sqref="H37:I37">
    <cfRule type="containsText" dxfId="65" priority="63" operator="containsText" text="不符合">
      <formula>NOT(ISERROR(SEARCH("不符合",H37)))</formula>
    </cfRule>
  </conditionalFormatting>
  <conditionalFormatting sqref="H55:I55">
    <cfRule type="containsText" dxfId="64" priority="62" operator="containsText" text="不符合">
      <formula>NOT(ISERROR(SEARCH("不符合",H55)))</formula>
    </cfRule>
  </conditionalFormatting>
  <conditionalFormatting sqref="H60:I60">
    <cfRule type="containsText" dxfId="63" priority="61" operator="containsText" text="不符合">
      <formula>NOT(ISERROR(SEARCH("不符合",H60)))</formula>
    </cfRule>
  </conditionalFormatting>
  <conditionalFormatting sqref="H61:I61">
    <cfRule type="containsText" dxfId="62" priority="60" operator="containsText" text="不符合">
      <formula>NOT(ISERROR(SEARCH("不符合",H61)))</formula>
    </cfRule>
  </conditionalFormatting>
  <conditionalFormatting sqref="H83:I83">
    <cfRule type="containsText" dxfId="61" priority="59" operator="containsText" text="不符合">
      <formula>NOT(ISERROR(SEARCH("不符合",H83)))</formula>
    </cfRule>
  </conditionalFormatting>
  <conditionalFormatting sqref="H85:I85">
    <cfRule type="containsText" dxfId="60" priority="58" operator="containsText" text="不符合">
      <formula>NOT(ISERROR(SEARCH("不符合",H85)))</formula>
    </cfRule>
  </conditionalFormatting>
  <conditionalFormatting sqref="H94:I94">
    <cfRule type="containsText" dxfId="59" priority="57" operator="containsText" text="不符合">
      <formula>NOT(ISERROR(SEARCH("不符合",H94)))</formula>
    </cfRule>
  </conditionalFormatting>
  <conditionalFormatting sqref="F95:G96">
    <cfRule type="cellIs" dxfId="58" priority="56" operator="lessThan">
      <formula>1</formula>
    </cfRule>
  </conditionalFormatting>
  <conditionalFormatting sqref="H95:I96">
    <cfRule type="containsText" dxfId="57" priority="55" operator="containsText" text="不符合">
      <formula>NOT(ISERROR(SEARCH("不符合",H95)))</formula>
    </cfRule>
  </conditionalFormatting>
  <conditionalFormatting sqref="F99:G99">
    <cfRule type="cellIs" dxfId="56" priority="54" operator="lessThan">
      <formula>0.5</formula>
    </cfRule>
  </conditionalFormatting>
  <conditionalFormatting sqref="H99:I99">
    <cfRule type="containsText" dxfId="55" priority="53" operator="containsText" text="不符合">
      <formula>NOT(ISERROR(SEARCH("不符合",H99)))</formula>
    </cfRule>
  </conditionalFormatting>
  <conditionalFormatting sqref="H101:I101">
    <cfRule type="containsText" dxfId="54" priority="52" operator="containsText" text="不符合">
      <formula>NOT(ISERROR(SEARCH("不符合",H101)))</formula>
    </cfRule>
  </conditionalFormatting>
  <conditionalFormatting sqref="H103:I103">
    <cfRule type="containsText" dxfId="53" priority="51" operator="containsText" text="不符合">
      <formula>NOT(ISERROR(SEARCH("不符合",H103)))</formula>
    </cfRule>
  </conditionalFormatting>
  <conditionalFormatting sqref="F110:G111">
    <cfRule type="cellIs" dxfId="52" priority="50" operator="lessThan">
      <formula>1</formula>
    </cfRule>
  </conditionalFormatting>
  <conditionalFormatting sqref="I121">
    <cfRule type="containsText" dxfId="51" priority="47" operator="containsText" text="不符合">
      <formula>NOT(ISERROR(SEARCH("不符合",I121)))</formula>
    </cfRule>
  </conditionalFormatting>
  <conditionalFormatting sqref="F114">
    <cfRule type="cellIs" dxfId="50" priority="49" operator="lessThan">
      <formula>1</formula>
    </cfRule>
  </conditionalFormatting>
  <conditionalFormatting sqref="F116">
    <cfRule type="cellIs" dxfId="49" priority="48" operator="lessThan">
      <formula>0.6</formula>
    </cfRule>
  </conditionalFormatting>
  <conditionalFormatting sqref="F121:G121">
    <cfRule type="cellIs" dxfId="48" priority="46" operator="lessThan">
      <formula>1</formula>
    </cfRule>
  </conditionalFormatting>
  <conditionalFormatting sqref="I122">
    <cfRule type="containsText" dxfId="47" priority="45" operator="containsText" text="不符合">
      <formula>NOT(ISERROR(SEARCH("不符合",I122)))</formula>
    </cfRule>
  </conditionalFormatting>
  <conditionalFormatting sqref="F122:G122">
    <cfRule type="cellIs" dxfId="46" priority="44" operator="lessThan">
      <formula>1</formula>
    </cfRule>
  </conditionalFormatting>
  <conditionalFormatting sqref="F13:I18">
    <cfRule type="containsText" dxfId="45" priority="43" operator="containsText" text="不符合">
      <formula>NOT(ISERROR(SEARCH("不符合",F13)))</formula>
    </cfRule>
  </conditionalFormatting>
  <conditionalFormatting sqref="H111:I111">
    <cfRule type="containsText" dxfId="44" priority="36" operator="containsText" text="不符合">
      <formula>NOT(ISERROR(SEARCH("不符合",H111)))</formula>
    </cfRule>
  </conditionalFormatting>
  <conditionalFormatting sqref="I93">
    <cfRule type="containsText" dxfId="43" priority="35" operator="containsText" text="不符合">
      <formula>NOT(ISERROR(SEARCH("不符合",I93)))</formula>
    </cfRule>
  </conditionalFormatting>
  <conditionalFormatting sqref="H118:I118">
    <cfRule type="containsText" dxfId="42" priority="42" operator="containsText" text="不符合">
      <formula>NOT(ISERROR(SEARCH("不符合",H118)))</formula>
    </cfRule>
  </conditionalFormatting>
  <conditionalFormatting sqref="H119:I119">
    <cfRule type="containsText" dxfId="41" priority="41" operator="containsText" text="不符合">
      <formula>NOT(ISERROR(SEARCH("不符合",H119)))</formula>
    </cfRule>
  </conditionalFormatting>
  <conditionalFormatting sqref="I116">
    <cfRule type="containsText" dxfId="40" priority="40" operator="containsText" text="不符合">
      <formula>NOT(ISERROR(SEARCH("不符合",I116)))</formula>
    </cfRule>
  </conditionalFormatting>
  <conditionalFormatting sqref="H117:I117">
    <cfRule type="containsText" dxfId="39" priority="39" operator="containsText" text="不符合">
      <formula>NOT(ISERROR(SEARCH("不符合",H117)))</formula>
    </cfRule>
  </conditionalFormatting>
  <conditionalFormatting sqref="I114">
    <cfRule type="containsText" dxfId="38" priority="38" operator="containsText" text="不符合">
      <formula>NOT(ISERROR(SEARCH("不符合",I114)))</formula>
    </cfRule>
  </conditionalFormatting>
  <conditionalFormatting sqref="I110">
    <cfRule type="containsText" dxfId="37" priority="37" operator="containsText" text="不符合">
      <formula>NOT(ISERROR(SEARCH("不符合",I110)))</formula>
    </cfRule>
  </conditionalFormatting>
  <conditionalFormatting sqref="H125:I125">
    <cfRule type="containsText" dxfId="36" priority="34" operator="containsText" text="不符合">
      <formula>NOT(ISERROR(SEARCH("不符合",H125)))</formula>
    </cfRule>
  </conditionalFormatting>
  <conditionalFormatting sqref="H87">
    <cfRule type="containsText" dxfId="35" priority="33" operator="containsText" text="不符合">
      <formula>NOT(ISERROR(SEARCH("不符合",H87)))</formula>
    </cfRule>
  </conditionalFormatting>
  <conditionalFormatting sqref="I87">
    <cfRule type="containsText" dxfId="34" priority="32" operator="containsText" text="不符合">
      <formula>NOT(ISERROR(SEARCH("不符合",I87)))</formula>
    </cfRule>
  </conditionalFormatting>
  <conditionalFormatting sqref="I106">
    <cfRule type="containsText" dxfId="33" priority="31" operator="containsText" text="不符合">
      <formula>NOT(ISERROR(SEARCH("不符合",I106)))</formula>
    </cfRule>
  </conditionalFormatting>
  <conditionalFormatting sqref="I107">
    <cfRule type="containsText" dxfId="32" priority="30" operator="containsText" text="不符合">
      <formula>NOT(ISERROR(SEARCH("不符合",I107)))</formula>
    </cfRule>
  </conditionalFormatting>
  <conditionalFormatting sqref="G114">
    <cfRule type="cellIs" dxfId="31" priority="29" operator="lessThan">
      <formula>1</formula>
    </cfRule>
  </conditionalFormatting>
  <conditionalFormatting sqref="G116">
    <cfRule type="cellIs" dxfId="30" priority="28" operator="lessThan">
      <formula>1</formula>
    </cfRule>
  </conditionalFormatting>
  <conditionalFormatting sqref="H110">
    <cfRule type="containsText" dxfId="29" priority="27" operator="containsText" text="不符合">
      <formula>NOT(ISERROR(SEARCH("不符合",H110)))</formula>
    </cfRule>
  </conditionalFormatting>
  <conditionalFormatting sqref="H114">
    <cfRule type="containsText" dxfId="28" priority="26" operator="containsText" text="不符合">
      <formula>NOT(ISERROR(SEARCH("不符合",H114)))</formula>
    </cfRule>
  </conditionalFormatting>
  <conditionalFormatting sqref="H116">
    <cfRule type="containsText" dxfId="27" priority="25" operator="containsText" text="不符合">
      <formula>NOT(ISERROR(SEARCH("不符合",H116)))</formula>
    </cfRule>
  </conditionalFormatting>
  <conditionalFormatting sqref="H121:H122">
    <cfRule type="containsText" dxfId="26" priority="24" operator="containsText" text="不符合">
      <formula>NOT(ISERROR(SEARCH("不符合",H121)))</formula>
    </cfRule>
  </conditionalFormatting>
  <conditionalFormatting sqref="K94:L126 K2:L92">
    <cfRule type="containsBlanks" dxfId="25" priority="23">
      <formula>LEN(TRIM(K2))=0</formula>
    </cfRule>
  </conditionalFormatting>
  <conditionalFormatting sqref="F125">
    <cfRule type="cellIs" dxfId="24" priority="22" operator="lessThan">
      <formula>0</formula>
    </cfRule>
  </conditionalFormatting>
  <conditionalFormatting sqref="G125">
    <cfRule type="cellIs" dxfId="23" priority="21" operator="lessThan">
      <formula>0</formula>
    </cfRule>
  </conditionalFormatting>
  <conditionalFormatting sqref="F101">
    <cfRule type="cellIs" dxfId="22" priority="20" operator="lessThan">
      <formula>1</formula>
    </cfRule>
  </conditionalFormatting>
  <conditionalFormatting sqref="G101">
    <cfRule type="cellIs" dxfId="21" priority="19" operator="lessThan">
      <formula>1</formula>
    </cfRule>
  </conditionalFormatting>
  <conditionalFormatting sqref="G88">
    <cfRule type="cellIs" dxfId="20" priority="18" operator="greaterThan">
      <formula>0</formula>
    </cfRule>
  </conditionalFormatting>
  <conditionalFormatting sqref="G85">
    <cfRule type="cellIs" dxfId="19" priority="17" operator="lessThan">
      <formula>1</formula>
    </cfRule>
  </conditionalFormatting>
  <conditionalFormatting sqref="F85">
    <cfRule type="cellIs" dxfId="18" priority="16" operator="lessThan">
      <formula>1</formula>
    </cfRule>
  </conditionalFormatting>
  <conditionalFormatting sqref="F83">
    <cfRule type="cellIs" dxfId="17" priority="15" operator="lessThan">
      <formula>0.3</formula>
    </cfRule>
  </conditionalFormatting>
  <conditionalFormatting sqref="G83">
    <cfRule type="cellIs" dxfId="16" priority="14" operator="lessThan">
      <formula>0.3</formula>
    </cfRule>
  </conditionalFormatting>
  <conditionalFormatting sqref="F60">
    <cfRule type="cellIs" dxfId="15" priority="13" operator="lessThan">
      <formula>4.15</formula>
    </cfRule>
  </conditionalFormatting>
  <conditionalFormatting sqref="G60">
    <cfRule type="cellIs" dxfId="14" priority="12" operator="lessThan">
      <formula>4.15</formula>
    </cfRule>
  </conditionalFormatting>
  <conditionalFormatting sqref="F54">
    <cfRule type="cellIs" dxfId="13" priority="11" operator="lessThan">
      <formula>0.7</formula>
    </cfRule>
  </conditionalFormatting>
  <conditionalFormatting sqref="G54">
    <cfRule type="cellIs" dxfId="12" priority="10" operator="lessThan">
      <formula>0.7</formula>
    </cfRule>
  </conditionalFormatting>
  <conditionalFormatting sqref="F32">
    <cfRule type="cellIs" dxfId="11" priority="9" operator="lessThan">
      <formula>1</formula>
    </cfRule>
  </conditionalFormatting>
  <conditionalFormatting sqref="G32">
    <cfRule type="cellIs" dxfId="10" priority="8" operator="lessThan">
      <formula>1</formula>
    </cfRule>
  </conditionalFormatting>
  <conditionalFormatting sqref="F9">
    <cfRule type="cellIs" dxfId="9" priority="7" operator="lessThan">
      <formula>0.7</formula>
    </cfRule>
  </conditionalFormatting>
  <conditionalFormatting sqref="F10">
    <cfRule type="cellIs" dxfId="8" priority="6" operator="lessThan">
      <formula>0.7</formula>
    </cfRule>
  </conditionalFormatting>
  <conditionalFormatting sqref="G9">
    <cfRule type="cellIs" dxfId="7" priority="5" operator="lessThan">
      <formula>0.7</formula>
    </cfRule>
  </conditionalFormatting>
  <conditionalFormatting sqref="G10">
    <cfRule type="cellIs" dxfId="6" priority="4" operator="lessThan">
      <formula>0.7</formula>
    </cfRule>
  </conditionalFormatting>
  <conditionalFormatting sqref="K34">
    <cfRule type="containsText" dxfId="5" priority="3" operator="containsText" text="請選擇">
      <formula>NOT(ISERROR(SEARCH("請選擇",K34)))</formula>
    </cfRule>
  </conditionalFormatting>
  <conditionalFormatting sqref="K62:L62">
    <cfRule type="containsText" dxfId="4" priority="2" operator="containsText" text="請選擇">
      <formula>NOT(ISERROR(SEARCH("請選擇",K62)))</formula>
    </cfRule>
  </conditionalFormatting>
  <conditionalFormatting sqref="K94:L94">
    <cfRule type="containsText" dxfId="3" priority="1" operator="containsText" text="請選擇">
      <formula>NOT(ISERROR(SEARCH("請選擇",K94)))</formula>
    </cfRule>
  </conditionalFormatting>
  <dataValidations count="2">
    <dataValidation showDropDown="1" showInputMessage="1" showErrorMessage="1" sqref="K104:L104 L107"/>
    <dataValidation showInputMessage="1" showErrorMessage="1" sqref="K119:L119"/>
  </dataValidations>
  <pageMargins left="0.7" right="0.7" top="0.75" bottom="0.75" header="0.3" footer="0.3"/>
  <pageSetup paperSize="9" orientation="portrait" verticalDpi="120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工作表1!$B$27:$B$29</xm:f>
          </x14:formula1>
          <xm:sqref>K34</xm:sqref>
        </x14:dataValidation>
        <x14:dataValidation type="list" allowBlank="1" showInputMessage="1" showErrorMessage="1">
          <x14:formula1>
            <xm:f>工作表1!$C$27:$C$29</xm:f>
          </x14:formula1>
          <xm:sqref>K62:L62 K94:L94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G23" sqref="G23"/>
    </sheetView>
  </sheetViews>
  <sheetFormatPr defaultRowHeight="16.5"/>
  <cols>
    <col min="1" max="1" width="11.75" style="237" customWidth="1"/>
    <col min="2" max="2" width="22.75" style="237" customWidth="1"/>
    <col min="3" max="3" width="29.375" style="237" bestFit="1" customWidth="1"/>
    <col min="4" max="9" width="20.625" style="237" customWidth="1"/>
    <col min="10" max="16384" width="9" style="237"/>
  </cols>
  <sheetData>
    <row r="1" spans="1:9" s="283" customFormat="1" ht="20.100000000000001" customHeight="1">
      <c r="A1" s="283" t="s">
        <v>214</v>
      </c>
    </row>
    <row r="2" spans="1:9" s="194" customFormat="1" ht="24.95" customHeight="1">
      <c r="A2" s="365" t="s">
        <v>217</v>
      </c>
      <c r="B2" s="447" t="s">
        <v>218</v>
      </c>
      <c r="C2" s="448"/>
      <c r="D2" s="365" t="s">
        <v>215</v>
      </c>
      <c r="E2" s="439"/>
      <c r="F2" s="365" t="s">
        <v>219</v>
      </c>
      <c r="G2" s="439"/>
      <c r="H2" s="365" t="s">
        <v>220</v>
      </c>
      <c r="I2" s="439"/>
    </row>
    <row r="3" spans="1:9" s="194" customFormat="1" ht="24.95" customHeight="1">
      <c r="A3" s="365"/>
      <c r="B3" s="449"/>
      <c r="C3" s="450"/>
      <c r="D3" s="292" t="s">
        <v>342</v>
      </c>
      <c r="E3" s="195" t="s">
        <v>216</v>
      </c>
      <c r="F3" s="292" t="s">
        <v>342</v>
      </c>
      <c r="G3" s="195" t="s">
        <v>216</v>
      </c>
      <c r="H3" s="292" t="s">
        <v>342</v>
      </c>
      <c r="I3" s="195" t="s">
        <v>338</v>
      </c>
    </row>
    <row r="4" spans="1:9" s="194" customFormat="1" ht="30" customHeight="1">
      <c r="A4" s="451" t="s">
        <v>221</v>
      </c>
      <c r="B4" s="445" t="s">
        <v>222</v>
      </c>
      <c r="C4" s="446"/>
      <c r="D4" s="286"/>
      <c r="E4" s="286"/>
      <c r="F4" s="286"/>
      <c r="G4" s="286"/>
      <c r="H4" s="286"/>
      <c r="I4" s="286"/>
    </row>
    <row r="5" spans="1:9" s="194" customFormat="1" ht="30" customHeight="1">
      <c r="A5" s="452"/>
      <c r="B5" s="443" t="s">
        <v>223</v>
      </c>
      <c r="C5" s="444"/>
      <c r="D5" s="286"/>
      <c r="E5" s="286"/>
      <c r="F5" s="287"/>
      <c r="G5" s="286"/>
      <c r="H5" s="286"/>
      <c r="I5" s="286"/>
    </row>
    <row r="6" spans="1:9" s="194" customFormat="1" ht="30" customHeight="1">
      <c r="A6" s="452"/>
      <c r="B6" s="454" t="s">
        <v>337</v>
      </c>
      <c r="C6" s="455"/>
      <c r="D6" s="322">
        <f>D4+D5</f>
        <v>0</v>
      </c>
      <c r="E6" s="322">
        <f t="shared" ref="E6:H6" si="0">E4+E5</f>
        <v>0</v>
      </c>
      <c r="F6" s="322">
        <f t="shared" si="0"/>
        <v>0</v>
      </c>
      <c r="G6" s="322">
        <f t="shared" si="0"/>
        <v>0</v>
      </c>
      <c r="H6" s="322">
        <f t="shared" si="0"/>
        <v>0</v>
      </c>
      <c r="I6" s="322">
        <f>I4+I5</f>
        <v>0</v>
      </c>
    </row>
    <row r="7" spans="1:9" s="194" customFormat="1" ht="15" customHeight="1">
      <c r="A7" s="453"/>
      <c r="B7" s="456"/>
      <c r="C7" s="457"/>
      <c r="D7" s="321" t="s">
        <v>360</v>
      </c>
      <c r="E7" s="321" t="s">
        <v>361</v>
      </c>
      <c r="F7" s="321" t="s">
        <v>360</v>
      </c>
      <c r="G7" s="321" t="s">
        <v>361</v>
      </c>
      <c r="H7" s="321" t="s">
        <v>360</v>
      </c>
      <c r="I7" s="321" t="s">
        <v>361</v>
      </c>
    </row>
    <row r="8" spans="1:9" s="194" customFormat="1" ht="30" customHeight="1">
      <c r="A8" s="440" t="s">
        <v>341</v>
      </c>
      <c r="B8" s="436" t="s">
        <v>344</v>
      </c>
      <c r="C8" s="197" t="s">
        <v>225</v>
      </c>
      <c r="D8" s="286"/>
      <c r="E8" s="286"/>
      <c r="F8" s="286"/>
      <c r="G8" s="286"/>
      <c r="H8" s="286"/>
      <c r="I8" s="286"/>
    </row>
    <row r="9" spans="1:9" s="194" customFormat="1" ht="30" customHeight="1">
      <c r="A9" s="440"/>
      <c r="B9" s="437"/>
      <c r="C9" s="196" t="s">
        <v>226</v>
      </c>
      <c r="D9" s="286"/>
      <c r="E9" s="286"/>
      <c r="F9" s="286"/>
      <c r="G9" s="286"/>
      <c r="H9" s="286"/>
      <c r="I9" s="286"/>
    </row>
    <row r="10" spans="1:9" s="194" customFormat="1" ht="30" customHeight="1">
      <c r="A10" s="440"/>
      <c r="B10" s="437"/>
      <c r="C10" s="197" t="s">
        <v>223</v>
      </c>
      <c r="D10" s="286"/>
      <c r="E10" s="286"/>
      <c r="F10" s="286"/>
      <c r="G10" s="286"/>
      <c r="H10" s="286"/>
      <c r="I10" s="286"/>
    </row>
    <row r="11" spans="1:9" s="194" customFormat="1" ht="30" customHeight="1">
      <c r="A11" s="440"/>
      <c r="B11" s="437"/>
      <c r="C11" s="458" t="s">
        <v>224</v>
      </c>
      <c r="D11" s="322">
        <f t="shared" ref="D11:I11" si="1">SUM(D8:D10)</f>
        <v>0</v>
      </c>
      <c r="E11" s="322">
        <f t="shared" si="1"/>
        <v>0</v>
      </c>
      <c r="F11" s="322">
        <f t="shared" si="1"/>
        <v>0</v>
      </c>
      <c r="G11" s="322">
        <f t="shared" si="1"/>
        <v>0</v>
      </c>
      <c r="H11" s="322">
        <f t="shared" si="1"/>
        <v>0</v>
      </c>
      <c r="I11" s="322">
        <f t="shared" si="1"/>
        <v>0</v>
      </c>
    </row>
    <row r="12" spans="1:9" s="194" customFormat="1" ht="15" customHeight="1">
      <c r="A12" s="440"/>
      <c r="B12" s="438"/>
      <c r="C12" s="459"/>
      <c r="D12" s="321" t="s">
        <v>362</v>
      </c>
      <c r="E12" s="321" t="s">
        <v>363</v>
      </c>
      <c r="F12" s="321" t="s">
        <v>362</v>
      </c>
      <c r="G12" s="321" t="s">
        <v>363</v>
      </c>
      <c r="H12" s="321" t="s">
        <v>362</v>
      </c>
      <c r="I12" s="321" t="s">
        <v>363</v>
      </c>
    </row>
    <row r="13" spans="1:9" s="194" customFormat="1" ht="30" customHeight="1">
      <c r="A13" s="440"/>
      <c r="B13" s="445" t="s">
        <v>346</v>
      </c>
      <c r="C13" s="446"/>
      <c r="D13" s="293" t="e">
        <f>D11/(D6+D11)</f>
        <v>#DIV/0!</v>
      </c>
      <c r="E13" s="285"/>
      <c r="F13" s="241" t="e">
        <f>F11/(F6+F11)</f>
        <v>#DIV/0!</v>
      </c>
      <c r="G13" s="285"/>
      <c r="H13" s="241" t="e">
        <f>H11/(H6+H11)</f>
        <v>#DIV/0!</v>
      </c>
      <c r="I13" s="285"/>
    </row>
    <row r="14" spans="1:9" s="194" customFormat="1" ht="30" customHeight="1">
      <c r="A14" s="441" t="s">
        <v>343</v>
      </c>
      <c r="B14" s="442"/>
      <c r="C14" s="442"/>
      <c r="D14" s="284"/>
      <c r="E14" s="293" t="e">
        <f>(E6+E11)/(D6+D11)</f>
        <v>#DIV/0!</v>
      </c>
      <c r="F14" s="284"/>
      <c r="G14" s="241" t="e">
        <f>(G6+G11)/(F6+F11)</f>
        <v>#DIV/0!</v>
      </c>
      <c r="H14" s="284"/>
      <c r="I14" s="241" t="e">
        <f>(I6+I11)/(H6+H11)</f>
        <v>#DIV/0!</v>
      </c>
    </row>
  </sheetData>
  <sheetProtection password="EACF" sheet="1" objects="1" scenarios="1"/>
  <mergeCells count="14">
    <mergeCell ref="B8:B12"/>
    <mergeCell ref="H2:I2"/>
    <mergeCell ref="A8:A13"/>
    <mergeCell ref="A14:C14"/>
    <mergeCell ref="A2:A3"/>
    <mergeCell ref="F2:G2"/>
    <mergeCell ref="B5:C5"/>
    <mergeCell ref="B4:C4"/>
    <mergeCell ref="B13:C13"/>
    <mergeCell ref="B2:C3"/>
    <mergeCell ref="D2:E2"/>
    <mergeCell ref="A4:A7"/>
    <mergeCell ref="B6:C7"/>
    <mergeCell ref="C11:C12"/>
  </mergeCells>
  <phoneticPr fontId="4" type="noConversion"/>
  <conditionalFormatting sqref="D4:I6">
    <cfRule type="containsBlanks" dxfId="2" priority="2">
      <formula>LEN(TRIM(D4))=0</formula>
    </cfRule>
  </conditionalFormatting>
  <conditionalFormatting sqref="D8:I10">
    <cfRule type="containsBlanks" dxfId="1" priority="1">
      <formula>LEN(TRIM(D8))=0</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H32" sqref="H32"/>
    </sheetView>
  </sheetViews>
  <sheetFormatPr defaultRowHeight="16.5"/>
  <cols>
    <col min="1" max="1" width="18.5" customWidth="1"/>
    <col min="2" max="2" width="53.125" customWidth="1"/>
  </cols>
  <sheetData>
    <row r="1" spans="1:2" s="7" customFormat="1" ht="20.100000000000001" customHeight="1">
      <c r="A1" s="7" t="s">
        <v>229</v>
      </c>
    </row>
    <row r="2" spans="1:2" s="7" customFormat="1" ht="20.100000000000001" customHeight="1">
      <c r="A2" s="186" t="s">
        <v>227</v>
      </c>
      <c r="B2" s="186" t="s">
        <v>228</v>
      </c>
    </row>
    <row r="3" spans="1:2" s="7" customFormat="1" ht="20.100000000000001" customHeight="1">
      <c r="A3" s="8"/>
      <c r="B3" s="9"/>
    </row>
  </sheetData>
  <phoneticPr fontId="4" type="noConversion"/>
  <conditionalFormatting sqref="A3:B3">
    <cfRule type="containsBlanks" dxfId="0" priority="1">
      <formula>LEN(TRIM(A3))=0</formula>
    </cfRule>
  </conditionalFormatting>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workbookViewId="0">
      <pane xSplit="1" ySplit="2" topLeftCell="B3" activePane="bottomRight" state="frozen"/>
      <selection pane="topRight" activeCell="B1" sqref="B1"/>
      <selection pane="bottomLeft" activeCell="A3" sqref="A3"/>
      <selection pane="bottomRight" activeCell="M25" sqref="M25"/>
    </sheetView>
  </sheetViews>
  <sheetFormatPr defaultRowHeight="16.5"/>
  <sheetData>
    <row r="1" spans="1:20">
      <c r="A1" s="198" t="s">
        <v>303</v>
      </c>
      <c r="C1">
        <v>108</v>
      </c>
      <c r="G1">
        <v>107</v>
      </c>
      <c r="M1">
        <v>107</v>
      </c>
      <c r="N1">
        <v>108</v>
      </c>
      <c r="O1">
        <v>107</v>
      </c>
      <c r="P1">
        <v>108</v>
      </c>
      <c r="Q1">
        <v>107</v>
      </c>
      <c r="R1">
        <v>107</v>
      </c>
      <c r="S1">
        <v>108</v>
      </c>
      <c r="T1">
        <v>109</v>
      </c>
    </row>
    <row r="2" spans="1:20" ht="82.5">
      <c r="B2" s="199" t="s">
        <v>304</v>
      </c>
      <c r="C2" s="199" t="s">
        <v>305</v>
      </c>
      <c r="D2" s="199" t="s">
        <v>307</v>
      </c>
      <c r="E2" s="199" t="s">
        <v>306</v>
      </c>
      <c r="F2" s="199" t="s">
        <v>304</v>
      </c>
      <c r="G2" s="199" t="s">
        <v>305</v>
      </c>
      <c r="H2" s="199" t="s">
        <v>307</v>
      </c>
      <c r="I2" s="199" t="s">
        <v>306</v>
      </c>
      <c r="J2" s="249" t="s">
        <v>326</v>
      </c>
      <c r="K2" s="249" t="s">
        <v>329</v>
      </c>
      <c r="L2" s="249" t="s">
        <v>332</v>
      </c>
      <c r="M2" s="460" t="s">
        <v>333</v>
      </c>
      <c r="N2" s="460"/>
      <c r="O2" s="249" t="s">
        <v>334</v>
      </c>
      <c r="P2" s="249" t="s">
        <v>335</v>
      </c>
      <c r="Q2" s="249" t="s">
        <v>336</v>
      </c>
      <c r="R2" s="460" t="s">
        <v>339</v>
      </c>
      <c r="S2" s="460"/>
      <c r="T2" s="460"/>
    </row>
    <row r="3" spans="1:20">
      <c r="A3" s="198" t="s">
        <v>302</v>
      </c>
      <c r="B3">
        <v>5</v>
      </c>
      <c r="C3">
        <v>5</v>
      </c>
      <c r="D3">
        <v>0</v>
      </c>
      <c r="E3">
        <v>0</v>
      </c>
      <c r="F3">
        <v>5</v>
      </c>
      <c r="G3">
        <v>5</v>
      </c>
      <c r="H3">
        <v>0</v>
      </c>
      <c r="I3">
        <v>0</v>
      </c>
      <c r="J3" s="250">
        <v>0.04</v>
      </c>
      <c r="K3">
        <v>2</v>
      </c>
      <c r="L3" s="250">
        <v>0.04</v>
      </c>
      <c r="M3" s="324">
        <v>4</v>
      </c>
      <c r="N3">
        <v>5</v>
      </c>
      <c r="O3">
        <v>2</v>
      </c>
      <c r="P3">
        <v>2</v>
      </c>
      <c r="Q3">
        <v>3</v>
      </c>
      <c r="R3" s="250"/>
      <c r="S3" s="250"/>
      <c r="T3" s="250"/>
    </row>
    <row r="4" spans="1:20" ht="16.5" hidden="1" customHeight="1">
      <c r="A4" s="198" t="s">
        <v>281</v>
      </c>
      <c r="B4">
        <v>29</v>
      </c>
      <c r="C4">
        <v>30</v>
      </c>
      <c r="D4">
        <f>C4-B4</f>
        <v>1</v>
      </c>
      <c r="E4">
        <v>16</v>
      </c>
      <c r="F4" s="200">
        <f>VLOOKUP(A:A,[1]工作表3!$C:$N,9,0)</f>
        <v>29</v>
      </c>
      <c r="G4" s="200">
        <f>VLOOKUP(A:A,[1]工作表3!$C:$N,11,0)</f>
        <v>32</v>
      </c>
      <c r="H4" s="200">
        <f t="shared" ref="H4:H24" si="0">G4-F4</f>
        <v>3</v>
      </c>
      <c r="I4" s="200">
        <f>VLOOKUP(A:A,[1]工作表3!$C:$N,12,0)</f>
        <v>14</v>
      </c>
      <c r="J4" s="250">
        <v>0.04</v>
      </c>
      <c r="K4">
        <v>2</v>
      </c>
      <c r="L4" s="250">
        <v>0.04</v>
      </c>
      <c r="M4" s="250"/>
      <c r="N4">
        <v>5</v>
      </c>
      <c r="O4">
        <v>2</v>
      </c>
      <c r="P4">
        <v>2</v>
      </c>
      <c r="Q4">
        <v>3</v>
      </c>
      <c r="R4" s="250">
        <v>0.75</v>
      </c>
      <c r="S4" s="250">
        <v>0.65</v>
      </c>
      <c r="T4" s="250">
        <v>0.65</v>
      </c>
    </row>
    <row r="5" spans="1:20" ht="16.5" hidden="1" customHeight="1">
      <c r="A5" s="198" t="s">
        <v>282</v>
      </c>
      <c r="B5">
        <v>12</v>
      </c>
      <c r="C5">
        <v>13</v>
      </c>
      <c r="D5">
        <f t="shared" ref="D5:D24" si="1">C5-B5</f>
        <v>1</v>
      </c>
      <c r="E5">
        <v>9</v>
      </c>
      <c r="F5" s="200">
        <f>VLOOKUP(A:A,[1]工作表3!$C:$N,9,0)</f>
        <v>13</v>
      </c>
      <c r="G5" s="200">
        <f>VLOOKUP(A:A,[1]工作表3!$C:$N,11,0)</f>
        <v>14</v>
      </c>
      <c r="H5" s="200">
        <f t="shared" si="0"/>
        <v>1</v>
      </c>
      <c r="I5" s="200">
        <f>VLOOKUP(A:A,[1]工作表3!$C:$N,12,0)</f>
        <v>8</v>
      </c>
      <c r="J5" s="250">
        <v>0.04</v>
      </c>
      <c r="K5">
        <v>2</v>
      </c>
      <c r="L5" s="250">
        <v>0.04</v>
      </c>
      <c r="M5" s="250"/>
      <c r="N5">
        <v>5</v>
      </c>
      <c r="O5">
        <v>2</v>
      </c>
      <c r="P5">
        <v>2</v>
      </c>
      <c r="Q5">
        <v>3</v>
      </c>
      <c r="R5" s="250">
        <v>0.75</v>
      </c>
      <c r="S5" s="250">
        <v>0.65</v>
      </c>
      <c r="T5" s="250">
        <v>0.65</v>
      </c>
    </row>
    <row r="6" spans="1:20" ht="16.5" hidden="1" customHeight="1">
      <c r="A6" s="198" t="s">
        <v>283</v>
      </c>
      <c r="B6">
        <v>19</v>
      </c>
      <c r="C6">
        <v>22</v>
      </c>
      <c r="D6">
        <f t="shared" si="1"/>
        <v>3</v>
      </c>
      <c r="E6">
        <v>13</v>
      </c>
      <c r="F6" s="200">
        <f>VLOOKUP(A:A,[1]工作表3!$C:$N,9,0)</f>
        <v>19</v>
      </c>
      <c r="G6" s="200">
        <f>VLOOKUP(A:A,[1]工作表3!$C:$N,11,0)</f>
        <v>24</v>
      </c>
      <c r="H6" s="200">
        <f t="shared" si="0"/>
        <v>5</v>
      </c>
      <c r="I6" s="200">
        <f>VLOOKUP(A:A,[1]工作表3!$C:$N,12,0)</f>
        <v>11</v>
      </c>
      <c r="J6" s="250">
        <v>0.04</v>
      </c>
      <c r="K6">
        <v>2</v>
      </c>
      <c r="L6" s="250">
        <v>0.04</v>
      </c>
      <c r="M6" s="250"/>
      <c r="N6">
        <v>5</v>
      </c>
      <c r="O6">
        <v>2</v>
      </c>
      <c r="P6">
        <v>2</v>
      </c>
      <c r="Q6">
        <v>3</v>
      </c>
      <c r="R6" s="250">
        <v>0.8</v>
      </c>
      <c r="S6" s="250">
        <v>0.65</v>
      </c>
      <c r="T6" s="250">
        <v>0.7</v>
      </c>
    </row>
    <row r="7" spans="1:20" ht="16.5" hidden="1" customHeight="1">
      <c r="A7" s="198" t="s">
        <v>284</v>
      </c>
      <c r="B7">
        <v>17</v>
      </c>
      <c r="C7">
        <v>19</v>
      </c>
      <c r="D7">
        <f t="shared" si="1"/>
        <v>2</v>
      </c>
      <c r="E7">
        <v>9</v>
      </c>
      <c r="F7" s="200">
        <f>VLOOKUP(A:A,[1]工作表3!$C:$N,9,0)</f>
        <v>17</v>
      </c>
      <c r="G7" s="200">
        <f>VLOOKUP(A:A,[1]工作表3!$C:$N,11,0)</f>
        <v>20</v>
      </c>
      <c r="H7" s="200">
        <f t="shared" si="0"/>
        <v>3</v>
      </c>
      <c r="I7" s="200">
        <f>VLOOKUP(A:A,[1]工作表3!$C:$N,12,0)</f>
        <v>8</v>
      </c>
      <c r="J7" s="250">
        <v>0.04</v>
      </c>
      <c r="K7">
        <v>2</v>
      </c>
      <c r="L7" s="250">
        <v>0.04</v>
      </c>
      <c r="M7" s="250"/>
      <c r="N7">
        <v>5</v>
      </c>
      <c r="O7">
        <v>2</v>
      </c>
      <c r="P7">
        <v>2</v>
      </c>
      <c r="Q7">
        <v>3</v>
      </c>
      <c r="R7" s="250">
        <v>0.8</v>
      </c>
      <c r="S7" s="250">
        <v>0.7</v>
      </c>
      <c r="T7" s="250">
        <v>0.7</v>
      </c>
    </row>
    <row r="8" spans="1:20" ht="16.5" hidden="1" customHeight="1">
      <c r="A8" s="198" t="s">
        <v>285</v>
      </c>
      <c r="B8">
        <v>26</v>
      </c>
      <c r="C8">
        <v>28</v>
      </c>
      <c r="D8">
        <f t="shared" si="1"/>
        <v>2</v>
      </c>
      <c r="E8">
        <v>14</v>
      </c>
      <c r="F8" s="200">
        <f>VLOOKUP(A:A,[1]工作表3!$C:$N,9,0)</f>
        <v>26</v>
      </c>
      <c r="G8" s="200">
        <f>VLOOKUP(A:A,[1]工作表3!$C:$N,11,0)</f>
        <v>30</v>
      </c>
      <c r="H8" s="200">
        <f t="shared" si="0"/>
        <v>4</v>
      </c>
      <c r="I8" s="200">
        <f>VLOOKUP(A:A,[1]工作表3!$C:$N,12,0)</f>
        <v>12</v>
      </c>
      <c r="J8" s="250">
        <v>0.04</v>
      </c>
      <c r="K8">
        <v>2</v>
      </c>
      <c r="L8" s="250">
        <v>0.04</v>
      </c>
      <c r="M8" s="250"/>
      <c r="N8">
        <v>5</v>
      </c>
      <c r="O8">
        <v>2</v>
      </c>
      <c r="P8">
        <v>2</v>
      </c>
      <c r="Q8">
        <v>3</v>
      </c>
      <c r="R8" s="250">
        <v>0.85</v>
      </c>
      <c r="S8" s="250">
        <v>0.7</v>
      </c>
      <c r="T8" s="250">
        <v>0.7</v>
      </c>
    </row>
    <row r="9" spans="1:20" ht="16.5" hidden="1" customHeight="1">
      <c r="A9" s="198" t="s">
        <v>286</v>
      </c>
      <c r="B9">
        <v>7</v>
      </c>
      <c r="C9">
        <v>11</v>
      </c>
      <c r="D9">
        <f t="shared" si="1"/>
        <v>4</v>
      </c>
      <c r="E9">
        <v>3</v>
      </c>
      <c r="F9" s="200">
        <f>VLOOKUP(A:A,[1]工作表3!$C:$N,9,0)</f>
        <v>7</v>
      </c>
      <c r="G9" s="200">
        <f>VLOOKUP(A:A,[1]工作表3!$C:$N,11,0)</f>
        <v>11</v>
      </c>
      <c r="H9" s="200">
        <f t="shared" si="0"/>
        <v>4</v>
      </c>
      <c r="I9" s="200">
        <f>VLOOKUP(A:A,[1]工作表3!$C:$N,12,0)</f>
        <v>3</v>
      </c>
      <c r="J9" s="250">
        <v>0.06</v>
      </c>
      <c r="K9">
        <v>1</v>
      </c>
      <c r="L9" s="250">
        <v>0.1</v>
      </c>
      <c r="M9" s="250"/>
      <c r="N9">
        <v>4</v>
      </c>
      <c r="O9">
        <v>2</v>
      </c>
      <c r="P9">
        <v>2</v>
      </c>
      <c r="Q9">
        <v>2</v>
      </c>
      <c r="R9" s="250">
        <v>0.75</v>
      </c>
      <c r="S9" s="250">
        <v>0.75</v>
      </c>
      <c r="T9" s="250">
        <v>0.75</v>
      </c>
    </row>
    <row r="10" spans="1:20" ht="16.5" hidden="1" customHeight="1">
      <c r="A10" s="198" t="s">
        <v>287</v>
      </c>
      <c r="B10">
        <v>8</v>
      </c>
      <c r="C10">
        <v>10</v>
      </c>
      <c r="D10">
        <f t="shared" si="1"/>
        <v>2</v>
      </c>
      <c r="E10">
        <v>3</v>
      </c>
      <c r="F10" s="200">
        <f>VLOOKUP(A:A,[1]工作表3!$C:$N,9,0)</f>
        <v>8</v>
      </c>
      <c r="G10" s="200">
        <f>VLOOKUP(A:A,[1]工作表3!$C:$N,11,0)</f>
        <v>10</v>
      </c>
      <c r="H10" s="200">
        <f t="shared" si="0"/>
        <v>2</v>
      </c>
      <c r="I10" s="200">
        <f>VLOOKUP(A:A,[1]工作表3!$C:$N,12,0)</f>
        <v>3</v>
      </c>
      <c r="J10" s="250">
        <v>0.06</v>
      </c>
      <c r="K10">
        <v>1</v>
      </c>
      <c r="L10" s="250">
        <v>0.1</v>
      </c>
      <c r="M10" s="250"/>
      <c r="N10">
        <v>4</v>
      </c>
      <c r="O10">
        <v>2</v>
      </c>
      <c r="P10">
        <v>2</v>
      </c>
      <c r="Q10">
        <v>2</v>
      </c>
      <c r="R10" s="250">
        <v>0.8</v>
      </c>
      <c r="S10" s="250">
        <v>0.7</v>
      </c>
      <c r="T10" s="250">
        <v>0.7</v>
      </c>
    </row>
    <row r="11" spans="1:20" ht="16.5" hidden="1" customHeight="1">
      <c r="A11" s="198" t="s">
        <v>288</v>
      </c>
      <c r="B11">
        <v>8</v>
      </c>
      <c r="C11">
        <v>10</v>
      </c>
      <c r="D11">
        <f t="shared" si="1"/>
        <v>2</v>
      </c>
      <c r="E11">
        <v>3</v>
      </c>
      <c r="F11" s="200">
        <f>VLOOKUP(A:A,[1]工作表3!$C:$N,9,0)</f>
        <v>8</v>
      </c>
      <c r="G11" s="200">
        <f>VLOOKUP(A:A,[1]工作表3!$C:$N,11,0)</f>
        <v>10</v>
      </c>
      <c r="H11" s="200">
        <f t="shared" si="0"/>
        <v>2</v>
      </c>
      <c r="I11" s="200">
        <f>VLOOKUP(A:A,[1]工作表3!$C:$N,12,0)</f>
        <v>3</v>
      </c>
      <c r="J11" s="250">
        <v>0.1</v>
      </c>
      <c r="K11">
        <v>1</v>
      </c>
      <c r="L11" s="250">
        <v>0.1</v>
      </c>
      <c r="M11" s="250"/>
      <c r="N11">
        <v>4</v>
      </c>
      <c r="O11">
        <v>2</v>
      </c>
      <c r="P11">
        <v>2</v>
      </c>
      <c r="Q11">
        <v>2</v>
      </c>
      <c r="R11" s="250">
        <v>0.9</v>
      </c>
      <c r="S11" s="250">
        <v>0.8</v>
      </c>
      <c r="T11" s="250">
        <v>0.8</v>
      </c>
    </row>
    <row r="12" spans="1:20" ht="16.5" hidden="1" customHeight="1">
      <c r="A12" s="198" t="s">
        <v>289</v>
      </c>
      <c r="B12">
        <v>11</v>
      </c>
      <c r="C12">
        <v>14</v>
      </c>
      <c r="D12">
        <f t="shared" si="1"/>
        <v>3</v>
      </c>
      <c r="E12">
        <v>5</v>
      </c>
      <c r="F12" s="200">
        <f>VLOOKUP(A:A,[1]工作表3!$C:$N,9,0)</f>
        <v>11</v>
      </c>
      <c r="G12" s="200">
        <f>VLOOKUP(A:A,[1]工作表3!$C:$N,11,0)</f>
        <v>14</v>
      </c>
      <c r="H12" s="200">
        <f t="shared" si="0"/>
        <v>3</v>
      </c>
      <c r="I12" s="200">
        <f>VLOOKUP(A:A,[1]工作表3!$C:$N,12,0)</f>
        <v>5</v>
      </c>
      <c r="J12" s="250">
        <v>0.04</v>
      </c>
      <c r="K12">
        <v>1</v>
      </c>
      <c r="L12" s="250">
        <v>0.06</v>
      </c>
      <c r="M12" s="250"/>
      <c r="N12">
        <v>4</v>
      </c>
      <c r="O12">
        <v>2</v>
      </c>
      <c r="P12">
        <v>2</v>
      </c>
      <c r="Q12">
        <v>2</v>
      </c>
      <c r="R12" s="250">
        <v>0.85</v>
      </c>
      <c r="S12" s="250">
        <v>0.75</v>
      </c>
      <c r="T12" s="250">
        <v>0.75</v>
      </c>
    </row>
    <row r="13" spans="1:20" ht="16.5" hidden="1" customHeight="1">
      <c r="A13" s="198" t="s">
        <v>290</v>
      </c>
      <c r="B13">
        <v>10</v>
      </c>
      <c r="C13">
        <v>12</v>
      </c>
      <c r="D13">
        <f t="shared" si="1"/>
        <v>2</v>
      </c>
      <c r="E13">
        <v>3</v>
      </c>
      <c r="F13" s="200">
        <f>VLOOKUP(A:A,[1]工作表3!$C:$N,9,0)</f>
        <v>10</v>
      </c>
      <c r="G13" s="200">
        <f>VLOOKUP(A:A,[1]工作表3!$C:$N,11,0)</f>
        <v>12</v>
      </c>
      <c r="H13" s="200">
        <f t="shared" si="0"/>
        <v>2</v>
      </c>
      <c r="I13" s="200">
        <f>VLOOKUP(A:A,[1]工作表3!$C:$N,12,0)</f>
        <v>3</v>
      </c>
      <c r="J13" s="250">
        <v>0.06</v>
      </c>
      <c r="K13">
        <v>1</v>
      </c>
      <c r="L13" s="250">
        <v>0.1</v>
      </c>
      <c r="M13" s="250"/>
      <c r="N13">
        <v>4</v>
      </c>
      <c r="O13">
        <v>2</v>
      </c>
      <c r="P13">
        <v>2</v>
      </c>
      <c r="Q13">
        <v>2</v>
      </c>
      <c r="R13" s="250">
        <v>0.85</v>
      </c>
      <c r="S13" s="250">
        <v>0.75</v>
      </c>
      <c r="T13" s="250">
        <v>0.75</v>
      </c>
    </row>
    <row r="14" spans="1:20" ht="16.5" hidden="1" customHeight="1">
      <c r="A14" s="198" t="s">
        <v>291</v>
      </c>
      <c r="B14">
        <v>9</v>
      </c>
      <c r="C14">
        <v>12</v>
      </c>
      <c r="D14">
        <f t="shared" si="1"/>
        <v>3</v>
      </c>
      <c r="E14">
        <v>3</v>
      </c>
      <c r="F14" s="200">
        <f>VLOOKUP(A:A,[1]工作表3!$C:$N,9,0)</f>
        <v>9</v>
      </c>
      <c r="G14" s="200">
        <f>VLOOKUP(A:A,[1]工作表3!$C:$N,11,0)</f>
        <v>12</v>
      </c>
      <c r="H14" s="200">
        <f t="shared" si="0"/>
        <v>3</v>
      </c>
      <c r="I14" s="200">
        <f>VLOOKUP(A:A,[1]工作表3!$C:$N,12,0)</f>
        <v>3</v>
      </c>
      <c r="J14" s="250">
        <v>0.06</v>
      </c>
      <c r="K14">
        <v>1</v>
      </c>
      <c r="L14" s="250">
        <v>0.1</v>
      </c>
      <c r="M14" s="250"/>
      <c r="N14">
        <v>4</v>
      </c>
      <c r="O14">
        <v>2</v>
      </c>
      <c r="P14">
        <v>2</v>
      </c>
      <c r="Q14">
        <v>2</v>
      </c>
      <c r="R14" s="250">
        <v>0.85</v>
      </c>
      <c r="S14" s="250">
        <v>0.75</v>
      </c>
      <c r="T14" s="250">
        <v>0.75</v>
      </c>
    </row>
    <row r="15" spans="1:20" ht="16.5" hidden="1" customHeight="1">
      <c r="A15" s="198" t="s">
        <v>292</v>
      </c>
      <c r="B15">
        <v>7</v>
      </c>
      <c r="C15">
        <v>9</v>
      </c>
      <c r="D15">
        <f t="shared" si="1"/>
        <v>2</v>
      </c>
      <c r="E15">
        <v>2</v>
      </c>
      <c r="F15" s="200">
        <f>VLOOKUP(A:A,[1]工作表3!$C:$N,9,0)</f>
        <v>7</v>
      </c>
      <c r="G15" s="200">
        <f>VLOOKUP(A:A,[1]工作表3!$C:$N,11,0)</f>
        <v>9</v>
      </c>
      <c r="H15" s="200">
        <f t="shared" si="0"/>
        <v>2</v>
      </c>
      <c r="I15" s="200">
        <f>VLOOKUP(A:A,[1]工作表3!$C:$N,12,0)</f>
        <v>2</v>
      </c>
      <c r="J15" s="250">
        <v>0.06</v>
      </c>
      <c r="K15">
        <v>1</v>
      </c>
      <c r="L15" s="250">
        <v>0.1</v>
      </c>
      <c r="M15" s="250"/>
      <c r="N15">
        <v>4</v>
      </c>
      <c r="O15">
        <v>2</v>
      </c>
      <c r="P15">
        <v>2</v>
      </c>
      <c r="Q15">
        <v>2</v>
      </c>
      <c r="R15" s="250">
        <v>0.9</v>
      </c>
      <c r="S15" s="250">
        <v>0.8</v>
      </c>
      <c r="T15" s="250">
        <v>0.8</v>
      </c>
    </row>
    <row r="16" spans="1:20" ht="16.5" hidden="1" customHeight="1">
      <c r="A16" s="198" t="s">
        <v>293</v>
      </c>
      <c r="B16">
        <v>12</v>
      </c>
      <c r="C16">
        <v>13</v>
      </c>
      <c r="D16">
        <f t="shared" si="1"/>
        <v>1</v>
      </c>
      <c r="E16">
        <v>2</v>
      </c>
      <c r="F16" s="200">
        <f>VLOOKUP(A:A,[1]工作表3!$C:$N,9,0)</f>
        <v>12</v>
      </c>
      <c r="G16" s="200">
        <f>VLOOKUP(A:A,[1]工作表3!$C:$N,11,0)</f>
        <v>13</v>
      </c>
      <c r="H16" s="200">
        <f t="shared" si="0"/>
        <v>1</v>
      </c>
      <c r="I16" s="200">
        <f>VLOOKUP(A:A,[1]工作表3!$C:$N,12,0)</f>
        <v>2</v>
      </c>
      <c r="J16" s="250">
        <v>0.06</v>
      </c>
      <c r="K16">
        <v>1</v>
      </c>
      <c r="L16" s="250">
        <v>0.06</v>
      </c>
      <c r="M16" s="250"/>
      <c r="N16">
        <v>4</v>
      </c>
      <c r="O16">
        <v>2</v>
      </c>
      <c r="P16">
        <v>2</v>
      </c>
      <c r="Q16">
        <v>2</v>
      </c>
      <c r="R16" s="250">
        <v>0.9</v>
      </c>
      <c r="S16" s="250">
        <v>0.8</v>
      </c>
      <c r="T16" s="250">
        <v>0.8</v>
      </c>
    </row>
    <row r="17" spans="1:20" ht="16.5" hidden="1" customHeight="1">
      <c r="A17" s="198" t="s">
        <v>294</v>
      </c>
      <c r="B17">
        <v>7</v>
      </c>
      <c r="C17">
        <v>8</v>
      </c>
      <c r="D17">
        <f t="shared" si="1"/>
        <v>1</v>
      </c>
      <c r="E17">
        <v>2</v>
      </c>
      <c r="F17" s="200">
        <f>VLOOKUP(A:A,[1]工作表3!$C:$N,9,0)</f>
        <v>7</v>
      </c>
      <c r="G17" s="200">
        <f>VLOOKUP(A:A,[1]工作表3!$C:$N,11,0)</f>
        <v>8</v>
      </c>
      <c r="H17" s="200">
        <f t="shared" si="0"/>
        <v>1</v>
      </c>
      <c r="I17" s="200">
        <f>VLOOKUP(A:A,[1]工作表3!$C:$N,12,0)</f>
        <v>2</v>
      </c>
      <c r="J17" s="250">
        <v>0.1</v>
      </c>
      <c r="K17">
        <v>1</v>
      </c>
      <c r="L17" s="250">
        <v>0.15</v>
      </c>
      <c r="M17" s="250"/>
      <c r="N17">
        <v>4</v>
      </c>
      <c r="O17">
        <v>2</v>
      </c>
      <c r="P17">
        <v>2</v>
      </c>
      <c r="Q17">
        <v>1</v>
      </c>
      <c r="R17" s="250">
        <v>0.9</v>
      </c>
      <c r="S17" s="250">
        <v>0.8</v>
      </c>
      <c r="T17" s="250">
        <v>0.8</v>
      </c>
    </row>
    <row r="18" spans="1:20" ht="16.5" hidden="1" customHeight="1">
      <c r="A18" s="198" t="s">
        <v>295</v>
      </c>
      <c r="B18">
        <v>8</v>
      </c>
      <c r="C18">
        <v>11</v>
      </c>
      <c r="D18">
        <f t="shared" si="1"/>
        <v>3</v>
      </c>
      <c r="E18">
        <v>2</v>
      </c>
      <c r="F18" s="200">
        <f>VLOOKUP(A:A,[1]工作表3!$C:$N,9,0)</f>
        <v>8</v>
      </c>
      <c r="G18" s="200">
        <f>VLOOKUP(A:A,[1]工作表3!$C:$N,11,0)</f>
        <v>11</v>
      </c>
      <c r="H18" s="200">
        <f t="shared" si="0"/>
        <v>3</v>
      </c>
      <c r="I18" s="200">
        <f>VLOOKUP(A:A,[1]工作表3!$C:$N,12,0)</f>
        <v>2</v>
      </c>
      <c r="J18" s="250">
        <v>0.1</v>
      </c>
      <c r="K18">
        <v>1</v>
      </c>
      <c r="L18" s="250">
        <v>0.15</v>
      </c>
      <c r="M18" s="250"/>
      <c r="N18">
        <v>4</v>
      </c>
      <c r="O18">
        <v>2</v>
      </c>
      <c r="P18">
        <v>2</v>
      </c>
      <c r="Q18">
        <v>2</v>
      </c>
      <c r="R18" s="250">
        <v>0.9</v>
      </c>
      <c r="S18" s="250">
        <v>0.8</v>
      </c>
      <c r="T18" s="250">
        <v>0.8</v>
      </c>
    </row>
    <row r="19" spans="1:20" ht="16.5" hidden="1" customHeight="1">
      <c r="A19" s="198" t="s">
        <v>296</v>
      </c>
      <c r="B19">
        <v>3</v>
      </c>
      <c r="C19">
        <v>5</v>
      </c>
      <c r="D19">
        <f t="shared" si="1"/>
        <v>2</v>
      </c>
      <c r="E19">
        <v>1</v>
      </c>
      <c r="F19" s="200">
        <f>VLOOKUP(A:A,[1]工作表3!$C:$N,9,0)</f>
        <v>3</v>
      </c>
      <c r="G19" s="200">
        <f>VLOOKUP(A:A,[1]工作表3!$C:$N,11,0)</f>
        <v>5</v>
      </c>
      <c r="H19" s="200">
        <f t="shared" si="0"/>
        <v>2</v>
      </c>
      <c r="I19" s="200">
        <f>VLOOKUP(A:A,[1]工作表3!$C:$N,12,0)</f>
        <v>1</v>
      </c>
      <c r="J19" s="250">
        <v>0.15</v>
      </c>
      <c r="K19">
        <v>1</v>
      </c>
      <c r="L19" s="250">
        <v>0.15</v>
      </c>
      <c r="M19" s="250"/>
      <c r="N19">
        <v>2</v>
      </c>
      <c r="O19">
        <v>1</v>
      </c>
      <c r="P19">
        <v>1</v>
      </c>
      <c r="Q19">
        <v>1</v>
      </c>
      <c r="R19" s="250">
        <v>0.9</v>
      </c>
      <c r="S19" s="250">
        <v>0.8</v>
      </c>
      <c r="T19" s="250">
        <v>0.8</v>
      </c>
    </row>
    <row r="20" spans="1:20" ht="16.5" hidden="1" customHeight="1">
      <c r="A20" s="198" t="s">
        <v>297</v>
      </c>
      <c r="B20">
        <v>5</v>
      </c>
      <c r="C20">
        <v>7</v>
      </c>
      <c r="D20">
        <f t="shared" si="1"/>
        <v>2</v>
      </c>
      <c r="E20">
        <v>3</v>
      </c>
      <c r="F20" s="200">
        <f>VLOOKUP(A:A,[1]工作表3!$C:$N,9,0)</f>
        <v>5</v>
      </c>
      <c r="G20" s="200">
        <f>VLOOKUP(A:A,[1]工作表3!$C:$N,11,0)</f>
        <v>7</v>
      </c>
      <c r="H20" s="200">
        <f t="shared" si="0"/>
        <v>2</v>
      </c>
      <c r="I20" s="200">
        <f>VLOOKUP(A:A,[1]工作表3!$C:$N,12,0)</f>
        <v>3</v>
      </c>
      <c r="J20" s="250">
        <v>0.1</v>
      </c>
      <c r="K20">
        <v>1</v>
      </c>
      <c r="L20" s="250">
        <v>0.15</v>
      </c>
      <c r="M20" s="250"/>
      <c r="N20">
        <v>3</v>
      </c>
      <c r="O20">
        <v>2</v>
      </c>
      <c r="P20">
        <v>2</v>
      </c>
      <c r="Q20">
        <v>2</v>
      </c>
      <c r="R20" s="250">
        <v>0.8</v>
      </c>
      <c r="S20" s="250">
        <v>0.7</v>
      </c>
      <c r="T20" s="250">
        <v>0.75</v>
      </c>
    </row>
    <row r="21" spans="1:20" ht="16.5" hidden="1" customHeight="1">
      <c r="A21" s="198" t="s">
        <v>298</v>
      </c>
      <c r="B21">
        <v>5</v>
      </c>
      <c r="C21">
        <v>6</v>
      </c>
      <c r="D21">
        <f t="shared" si="1"/>
        <v>1</v>
      </c>
      <c r="E21">
        <v>3</v>
      </c>
      <c r="F21" s="200">
        <f>VLOOKUP(A:A,[1]工作表3!$C:$N,9,0)</f>
        <v>5</v>
      </c>
      <c r="G21" s="200">
        <f>VLOOKUP(A:A,[1]工作表3!$C:$N,11,0)</f>
        <v>6</v>
      </c>
      <c r="H21" s="200">
        <f t="shared" si="0"/>
        <v>1</v>
      </c>
      <c r="I21" s="200">
        <f>VLOOKUP(A:A,[1]工作表3!$C:$N,12,0)</f>
        <v>3</v>
      </c>
      <c r="J21" s="250">
        <v>0.1</v>
      </c>
      <c r="K21">
        <v>1</v>
      </c>
      <c r="L21" s="250">
        <v>0.15</v>
      </c>
      <c r="M21" s="250"/>
      <c r="N21">
        <v>3</v>
      </c>
      <c r="O21">
        <v>2</v>
      </c>
      <c r="P21">
        <v>2</v>
      </c>
      <c r="Q21">
        <v>2</v>
      </c>
      <c r="R21" s="250">
        <v>0.8</v>
      </c>
      <c r="S21" s="250">
        <v>0.7</v>
      </c>
      <c r="T21" s="250">
        <v>0.7</v>
      </c>
    </row>
    <row r="22" spans="1:20" ht="16.5" hidden="1" customHeight="1">
      <c r="A22" s="198" t="s">
        <v>299</v>
      </c>
      <c r="B22">
        <v>5</v>
      </c>
      <c r="C22">
        <v>6</v>
      </c>
      <c r="D22">
        <f t="shared" si="1"/>
        <v>1</v>
      </c>
      <c r="E22">
        <v>3</v>
      </c>
      <c r="F22" s="200">
        <f>VLOOKUP(A:A,[1]工作表3!$C:$N,9,0)</f>
        <v>5</v>
      </c>
      <c r="G22" s="200">
        <f>VLOOKUP(A:A,[1]工作表3!$C:$N,11,0)</f>
        <v>6</v>
      </c>
      <c r="H22" s="200">
        <f t="shared" si="0"/>
        <v>1</v>
      </c>
      <c r="I22" s="200">
        <f>VLOOKUP(A:A,[1]工作表3!$C:$N,12,0)</f>
        <v>3</v>
      </c>
      <c r="J22" s="250">
        <v>0.1</v>
      </c>
      <c r="K22">
        <v>1</v>
      </c>
      <c r="L22" s="250">
        <v>0.15</v>
      </c>
      <c r="M22" s="250"/>
      <c r="N22">
        <v>3</v>
      </c>
      <c r="O22">
        <v>2</v>
      </c>
      <c r="P22">
        <v>2</v>
      </c>
      <c r="Q22">
        <v>2</v>
      </c>
      <c r="R22" s="250">
        <v>0.8</v>
      </c>
      <c r="S22" s="250">
        <v>0.7</v>
      </c>
      <c r="T22" s="250">
        <v>0.7</v>
      </c>
    </row>
    <row r="23" spans="1:20" ht="16.5" hidden="1" customHeight="1">
      <c r="A23" s="198" t="s">
        <v>300</v>
      </c>
      <c r="B23">
        <v>2</v>
      </c>
      <c r="C23">
        <v>4</v>
      </c>
      <c r="D23">
        <f t="shared" si="1"/>
        <v>2</v>
      </c>
      <c r="E23">
        <v>1</v>
      </c>
      <c r="F23" s="200">
        <f>VLOOKUP(A:A,[1]工作表3!$C:$N,9,0)</f>
        <v>2</v>
      </c>
      <c r="G23" s="200">
        <f>VLOOKUP(A:A,[1]工作表3!$C:$N,11,0)</f>
        <v>4</v>
      </c>
      <c r="H23" s="200">
        <f t="shared" si="0"/>
        <v>2</v>
      </c>
      <c r="I23" s="200">
        <f>VLOOKUP(A:A,[1]工作表3!$C:$N,12,0)</f>
        <v>1</v>
      </c>
      <c r="J23" s="250">
        <v>0.15</v>
      </c>
      <c r="K23">
        <v>1</v>
      </c>
      <c r="L23" s="250">
        <v>0.15</v>
      </c>
      <c r="M23" s="250"/>
      <c r="N23">
        <v>2</v>
      </c>
      <c r="O23">
        <v>1</v>
      </c>
      <c r="P23">
        <v>1</v>
      </c>
      <c r="Q23">
        <v>1</v>
      </c>
      <c r="R23" s="250">
        <v>0.8</v>
      </c>
      <c r="S23" s="250">
        <v>0.7</v>
      </c>
      <c r="T23" s="250">
        <v>0.7</v>
      </c>
    </row>
    <row r="24" spans="1:20" ht="16.5" hidden="1" customHeight="1">
      <c r="A24" s="198" t="s">
        <v>301</v>
      </c>
      <c r="B24">
        <v>1</v>
      </c>
      <c r="C24">
        <v>2</v>
      </c>
      <c r="D24">
        <f t="shared" si="1"/>
        <v>1</v>
      </c>
      <c r="E24">
        <v>1</v>
      </c>
      <c r="F24" s="200">
        <f>VLOOKUP(A:A,[1]工作表3!$C:$N,9,0)</f>
        <v>1</v>
      </c>
      <c r="G24" s="200">
        <f>VLOOKUP(A:A,[1]工作表3!$C:$N,11,0)</f>
        <v>2</v>
      </c>
      <c r="H24" s="200">
        <f t="shared" si="0"/>
        <v>1</v>
      </c>
      <c r="I24" s="200">
        <f>VLOOKUP(A:A,[1]工作表3!$C:$N,12,0)</f>
        <v>1</v>
      </c>
      <c r="J24" s="250">
        <v>0.15</v>
      </c>
      <c r="K24">
        <v>1</v>
      </c>
      <c r="L24" s="250">
        <v>0.15</v>
      </c>
      <c r="M24" s="250"/>
      <c r="N24">
        <v>2</v>
      </c>
      <c r="O24">
        <v>1</v>
      </c>
      <c r="P24">
        <v>1</v>
      </c>
      <c r="Q24">
        <v>1</v>
      </c>
      <c r="R24" s="250">
        <v>0.9</v>
      </c>
      <c r="S24" s="250">
        <v>0.8</v>
      </c>
      <c r="T24" s="250">
        <v>0.8</v>
      </c>
    </row>
    <row r="27" spans="1:20">
      <c r="A27" s="203" t="s">
        <v>303</v>
      </c>
      <c r="B27" s="203" t="s">
        <v>303</v>
      </c>
      <c r="C27" s="203" t="s">
        <v>303</v>
      </c>
    </row>
    <row r="28" spans="1:20">
      <c r="A28" s="203" t="s">
        <v>315</v>
      </c>
      <c r="B28" s="203" t="s">
        <v>327</v>
      </c>
      <c r="C28" s="203" t="s">
        <v>330</v>
      </c>
    </row>
    <row r="29" spans="1:20">
      <c r="A29" s="203" t="s">
        <v>316</v>
      </c>
      <c r="B29" s="203" t="s">
        <v>328</v>
      </c>
      <c r="C29" s="203" t="s">
        <v>331</v>
      </c>
    </row>
  </sheetData>
  <mergeCells count="2">
    <mergeCell ref="R2:T2"/>
    <mergeCell ref="M2:N2"/>
  </mergeCells>
  <phoneticPr fontId="4"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基本資料</vt:lpstr>
      <vt:lpstr>人力編制</vt:lpstr>
      <vt:lpstr>人員名冊</vt:lpstr>
      <vt:lpstr>業務分派及訪視案量統計</vt:lpstr>
      <vt:lpstr>轄區個案狀況</vt:lpstr>
      <vt:lpstr>繼續教育及督導辦理情形</vt:lpstr>
      <vt:lpstr>業務執行品質</vt:lpstr>
      <vt:lpstr>計畫經費</vt:lpstr>
      <vt:lpstr>創新作為</vt: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王軒組員</dc:creator>
  <cp:lastModifiedBy>王軒組員</cp:lastModifiedBy>
  <cp:lastPrinted>2019-09-20T07:09:13Z</cp:lastPrinted>
  <dcterms:created xsi:type="dcterms:W3CDTF">2019-06-19T07:08:04Z</dcterms:created>
  <dcterms:modified xsi:type="dcterms:W3CDTF">2020-01-02T02:08:13Z</dcterms:modified>
</cp:coreProperties>
</file>