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D:\114性別統計\04 本部性別指標統計表\115\1月\社福\"/>
    </mc:Choice>
  </mc:AlternateContent>
  <xr:revisionPtr revIDLastSave="0" documentId="8_{72E2003A-D229-4F40-BD79-2432D3C4326A}" xr6:coauthVersionLast="47" xr6:coauthVersionMax="47" xr10:uidLastSave="{00000000-0000-0000-0000-000000000000}"/>
  <bookViews>
    <workbookView xWindow="-120" yWindow="-120" windowWidth="29040" windowHeight="15720" firstSheet="2" activeTab="2" xr2:uid="{D00DEC86-D41A-4DC4-86B9-F81AE69D2144}"/>
  </bookViews>
  <sheets>
    <sheet name="000000" sheetId="1" state="veryHidden" r:id="rId1"/>
    <sheet name="000001" sheetId="2" state="veryHidden" r:id="rId2"/>
    <sheet name="113" sheetId="41" r:id="rId3"/>
    <sheet name="112" sheetId="40" r:id="rId4"/>
    <sheet name="111" sheetId="39" r:id="rId5"/>
    <sheet name="110" sheetId="38" r:id="rId6"/>
    <sheet name="109" sheetId="37" r:id="rId7"/>
    <sheet name="108" sheetId="36" r:id="rId8"/>
    <sheet name="107" sheetId="35" r:id="rId9"/>
    <sheet name="106" sheetId="34" r:id="rId10"/>
    <sheet name="105" sheetId="33" r:id="rId11"/>
    <sheet name="104" sheetId="32" r:id="rId12"/>
    <sheet name="103" sheetId="31" r:id="rId13"/>
    <sheet name="102" sheetId="30" r:id="rId14"/>
    <sheet name="101" sheetId="29" r:id="rId15"/>
    <sheet name="100" sheetId="27" r:id="rId16"/>
    <sheet name="99" sheetId="26" r:id="rId17"/>
    <sheet name="98" sheetId="25" r:id="rId18"/>
    <sheet name="97" sheetId="23" r:id="rId19"/>
    <sheet name="96" sheetId="22" r:id="rId20"/>
    <sheet name="95" sheetId="21" r:id="rId21"/>
    <sheet name="94" sheetId="20" r:id="rId22"/>
    <sheet name="93" sheetId="19" r:id="rId23"/>
    <sheet name="92" sheetId="3" r:id="rId24"/>
    <sheet name="91" sheetId="4" r:id="rId25"/>
    <sheet name="90" sheetId="6" r:id="rId26"/>
    <sheet name="89" sheetId="12" r:id="rId27"/>
    <sheet name="88" sheetId="14" r:id="rId28"/>
    <sheet name="87" sheetId="15" r:id="rId29"/>
    <sheet name="86" sheetId="16" r:id="rId30"/>
    <sheet name="85" sheetId="17" r:id="rId31"/>
    <sheet name="84" sheetId="18" r:id="rId32"/>
  </sheets>
  <definedNames>
    <definedName name="_AMO_UniqueIdentifier" localSheetId="2" hidden="1">"'4eab12d8-6dd3-48e6-a522-1d7b8d039f22'"</definedName>
    <definedName name="_AMO_UniqueIdentifier" hidden="1">"'4eab12d8-6dd3-48e6-a522-1d7b8d039f22'"</definedName>
    <definedName name="_xlnm.Print_Area" localSheetId="24">'91'!$A$1:$T$29</definedName>
    <definedName name="_xlnm.Print_Area" localSheetId="23">'92'!$A$1:$T$29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9" i="29" l="1"/>
  <c r="H29" i="29"/>
  <c r="F29" i="29"/>
  <c r="D29" i="29"/>
  <c r="N28" i="29"/>
  <c r="H28" i="29"/>
  <c r="F28" i="29"/>
  <c r="D28" i="29"/>
  <c r="N27" i="29"/>
  <c r="H27" i="29"/>
  <c r="F27" i="29"/>
  <c r="D27" i="29"/>
  <c r="N26" i="29"/>
  <c r="H26" i="29"/>
  <c r="F26" i="29"/>
  <c r="D26" i="29"/>
  <c r="B26" i="29"/>
  <c r="N25" i="29"/>
  <c r="H25" i="29"/>
  <c r="F25" i="29"/>
  <c r="D25" i="29"/>
  <c r="N24" i="29"/>
  <c r="H24" i="29"/>
  <c r="F24" i="29"/>
  <c r="D24" i="29"/>
  <c r="N23" i="29"/>
  <c r="H23" i="29"/>
  <c r="F23" i="29"/>
  <c r="D23" i="29"/>
  <c r="N22" i="29"/>
  <c r="H22" i="29"/>
  <c r="F22" i="29"/>
  <c r="D22" i="29"/>
  <c r="B22" i="29"/>
  <c r="N21" i="29"/>
  <c r="H21" i="29"/>
  <c r="F21" i="29"/>
  <c r="D21" i="29"/>
  <c r="N20" i="29"/>
  <c r="H20" i="29"/>
  <c r="F20" i="29"/>
  <c r="D20" i="29"/>
  <c r="B20" i="29"/>
  <c r="N19" i="29"/>
  <c r="H19" i="29"/>
  <c r="F19" i="29"/>
  <c r="D19" i="29"/>
  <c r="N18" i="29"/>
  <c r="H18" i="29"/>
  <c r="F18" i="29"/>
  <c r="D18" i="29"/>
  <c r="N17" i="29"/>
  <c r="H17" i="29"/>
  <c r="F17" i="29"/>
  <c r="D17" i="29"/>
  <c r="N16" i="29"/>
  <c r="H16" i="29"/>
  <c r="F16" i="29"/>
  <c r="D16" i="29"/>
  <c r="B16" i="29"/>
  <c r="N15" i="29"/>
  <c r="H15" i="29"/>
  <c r="F15" i="29"/>
  <c r="D15" i="29"/>
  <c r="B15" i="29"/>
  <c r="N14" i="29"/>
  <c r="H14" i="29"/>
  <c r="F14" i="29"/>
  <c r="D14" i="29"/>
  <c r="B14" i="29"/>
  <c r="N13" i="29"/>
  <c r="H13" i="29"/>
  <c r="F13" i="29"/>
  <c r="B13" i="29"/>
  <c r="D13" i="29"/>
  <c r="N12" i="29"/>
  <c r="H12" i="29"/>
  <c r="F12" i="29"/>
  <c r="D12" i="29"/>
  <c r="B12" i="29"/>
  <c r="N11" i="29"/>
  <c r="H11" i="29"/>
  <c r="F11" i="29"/>
  <c r="D11" i="29"/>
  <c r="D8" i="29"/>
  <c r="N10" i="29"/>
  <c r="H10" i="29"/>
  <c r="F10" i="29"/>
  <c r="F8" i="29"/>
  <c r="D10" i="29"/>
  <c r="N9" i="29"/>
  <c r="H9" i="29"/>
  <c r="F9" i="29"/>
  <c r="D9" i="29"/>
  <c r="B9" i="29"/>
  <c r="R8" i="29"/>
  <c r="S28" i="29"/>
  <c r="P8" i="29"/>
  <c r="Q12" i="29"/>
  <c r="L8" i="29"/>
  <c r="M28" i="29"/>
  <c r="J8" i="29"/>
  <c r="K20" i="29"/>
  <c r="K7" i="12"/>
  <c r="L7" i="12"/>
  <c r="M7" i="12"/>
  <c r="N7" i="12"/>
  <c r="Q7" i="12"/>
  <c r="R7" i="12"/>
  <c r="S7" i="12"/>
  <c r="T7" i="12"/>
  <c r="L8" i="12"/>
  <c r="N8" i="12"/>
  <c r="O8" i="12"/>
  <c r="P8" i="12"/>
  <c r="R8" i="12"/>
  <c r="T8" i="12"/>
  <c r="L9" i="12"/>
  <c r="N9" i="12"/>
  <c r="O9" i="12"/>
  <c r="P9" i="12"/>
  <c r="R9" i="12"/>
  <c r="T9" i="12"/>
  <c r="L10" i="12"/>
  <c r="N10" i="12"/>
  <c r="O10" i="12"/>
  <c r="P10" i="12"/>
  <c r="R10" i="12"/>
  <c r="T10" i="12"/>
  <c r="N11" i="12"/>
  <c r="O11" i="12"/>
  <c r="P11" i="12"/>
  <c r="R11" i="12"/>
  <c r="T11" i="12"/>
  <c r="L12" i="12"/>
  <c r="N12" i="12"/>
  <c r="O12" i="12"/>
  <c r="P12" i="12"/>
  <c r="R12" i="12"/>
  <c r="T12" i="12"/>
  <c r="L13" i="12"/>
  <c r="N13" i="12"/>
  <c r="O13" i="12"/>
  <c r="P13" i="12"/>
  <c r="R13" i="12"/>
  <c r="T13" i="12"/>
  <c r="L14" i="12"/>
  <c r="N14" i="12"/>
  <c r="O14" i="12"/>
  <c r="P14" i="12"/>
  <c r="R14" i="12"/>
  <c r="T14" i="12"/>
  <c r="N15" i="12"/>
  <c r="O15" i="12"/>
  <c r="P15" i="12"/>
  <c r="R15" i="12"/>
  <c r="T15" i="12"/>
  <c r="L16" i="12"/>
  <c r="N16" i="12"/>
  <c r="O16" i="12"/>
  <c r="P16" i="12"/>
  <c r="R16" i="12"/>
  <c r="T16" i="12"/>
  <c r="L17" i="12"/>
  <c r="N17" i="12"/>
  <c r="O17" i="12"/>
  <c r="P17" i="12"/>
  <c r="R17" i="12"/>
  <c r="T17" i="12"/>
  <c r="L18" i="12"/>
  <c r="N18" i="12"/>
  <c r="O18" i="12"/>
  <c r="P18" i="12"/>
  <c r="R18" i="12"/>
  <c r="T18" i="12"/>
  <c r="N19" i="12"/>
  <c r="O19" i="12"/>
  <c r="P19" i="12"/>
  <c r="R19" i="12"/>
  <c r="T19" i="12"/>
  <c r="L20" i="12"/>
  <c r="N20" i="12"/>
  <c r="O20" i="12"/>
  <c r="P20" i="12"/>
  <c r="R20" i="12"/>
  <c r="T20" i="12"/>
  <c r="L21" i="12"/>
  <c r="N21" i="12"/>
  <c r="O21" i="12"/>
  <c r="P21" i="12"/>
  <c r="R21" i="12"/>
  <c r="T21" i="12"/>
  <c r="L22" i="12"/>
  <c r="N22" i="12"/>
  <c r="O22" i="12"/>
  <c r="P22" i="12"/>
  <c r="R22" i="12"/>
  <c r="T22" i="12"/>
  <c r="N23" i="12"/>
  <c r="O23" i="12"/>
  <c r="P23" i="12"/>
  <c r="R23" i="12"/>
  <c r="T23" i="12"/>
  <c r="L24" i="12"/>
  <c r="N24" i="12"/>
  <c r="O24" i="12"/>
  <c r="P24" i="12"/>
  <c r="R24" i="12"/>
  <c r="T24" i="12"/>
  <c r="L25" i="12"/>
  <c r="N25" i="12"/>
  <c r="O25" i="12"/>
  <c r="P25" i="12"/>
  <c r="R25" i="12"/>
  <c r="T25" i="12"/>
  <c r="L26" i="12"/>
  <c r="N26" i="12"/>
  <c r="O26" i="12"/>
  <c r="P26" i="12"/>
  <c r="R26" i="12"/>
  <c r="T26" i="12"/>
  <c r="N27" i="12"/>
  <c r="O27" i="12"/>
  <c r="P27" i="12"/>
  <c r="R27" i="12"/>
  <c r="T27" i="12"/>
  <c r="L28" i="12"/>
  <c r="N28" i="12"/>
  <c r="O28" i="12"/>
  <c r="P28" i="12"/>
  <c r="R28" i="12"/>
  <c r="T28" i="12"/>
  <c r="Q7" i="6"/>
  <c r="R15" i="6"/>
  <c r="R7" i="6"/>
  <c r="S7" i="6"/>
  <c r="T24" i="6"/>
  <c r="T23" i="6"/>
  <c r="K8" i="6"/>
  <c r="E8" i="6"/>
  <c r="M8" i="6"/>
  <c r="O8" i="6"/>
  <c r="K9" i="6"/>
  <c r="M9" i="6"/>
  <c r="G9" i="6"/>
  <c r="O9" i="6"/>
  <c r="K10" i="6"/>
  <c r="M10" i="6"/>
  <c r="I10" i="6"/>
  <c r="O10" i="6"/>
  <c r="K11" i="6"/>
  <c r="M11" i="6"/>
  <c r="O11" i="6"/>
  <c r="K12" i="6"/>
  <c r="E12" i="6"/>
  <c r="M12" i="6"/>
  <c r="O12" i="6"/>
  <c r="K13" i="6"/>
  <c r="M13" i="6"/>
  <c r="I13" i="6"/>
  <c r="O13" i="6"/>
  <c r="K14" i="6"/>
  <c r="E14" i="6"/>
  <c r="M14" i="6"/>
  <c r="O14" i="6"/>
  <c r="K15" i="6"/>
  <c r="M15" i="6"/>
  <c r="I15" i="6"/>
  <c r="O15" i="6"/>
  <c r="K16" i="6"/>
  <c r="M16" i="6"/>
  <c r="G16" i="6"/>
  <c r="O16" i="6"/>
  <c r="K17" i="6"/>
  <c r="M17" i="6"/>
  <c r="G17" i="6"/>
  <c r="O17" i="6"/>
  <c r="K18" i="6"/>
  <c r="M18" i="6"/>
  <c r="O18" i="6"/>
  <c r="K19" i="6"/>
  <c r="M19" i="6"/>
  <c r="G19" i="6"/>
  <c r="O19" i="6"/>
  <c r="K20" i="6"/>
  <c r="M20" i="6"/>
  <c r="G20" i="6"/>
  <c r="O20" i="6"/>
  <c r="K21" i="6"/>
  <c r="M21" i="6"/>
  <c r="O21" i="6"/>
  <c r="R21" i="6"/>
  <c r="K22" i="6"/>
  <c r="M22" i="6"/>
  <c r="O22" i="6"/>
  <c r="K23" i="6"/>
  <c r="I23" i="6"/>
  <c r="E23" i="6"/>
  <c r="M23" i="6"/>
  <c r="O23" i="6"/>
  <c r="K24" i="6"/>
  <c r="M24" i="6"/>
  <c r="G24" i="6"/>
  <c r="O24" i="6"/>
  <c r="K25" i="6"/>
  <c r="E25" i="6"/>
  <c r="C25" i="6"/>
  <c r="M25" i="6"/>
  <c r="O25" i="6"/>
  <c r="K26" i="6"/>
  <c r="E26" i="6"/>
  <c r="C26" i="6"/>
  <c r="M26" i="6"/>
  <c r="O26" i="6"/>
  <c r="R26" i="6"/>
  <c r="E27" i="6"/>
  <c r="M27" i="6"/>
  <c r="O27" i="6"/>
  <c r="E28" i="6"/>
  <c r="M28" i="6"/>
  <c r="O28" i="6"/>
  <c r="Q7" i="4"/>
  <c r="R20" i="4"/>
  <c r="R14" i="4"/>
  <c r="S7" i="4"/>
  <c r="T18" i="4"/>
  <c r="T8" i="4"/>
  <c r="K8" i="4"/>
  <c r="M8" i="4"/>
  <c r="O8" i="4"/>
  <c r="K9" i="4"/>
  <c r="M9" i="4"/>
  <c r="G9" i="4"/>
  <c r="O9" i="4"/>
  <c r="K10" i="4"/>
  <c r="M10" i="4"/>
  <c r="G10" i="4"/>
  <c r="O10" i="4"/>
  <c r="R10" i="4"/>
  <c r="K11" i="4"/>
  <c r="M11" i="4"/>
  <c r="G11" i="4"/>
  <c r="O11" i="4"/>
  <c r="K12" i="4"/>
  <c r="M12" i="4"/>
  <c r="G12" i="4"/>
  <c r="O12" i="4"/>
  <c r="R12" i="4"/>
  <c r="K13" i="4"/>
  <c r="M13" i="4"/>
  <c r="G13" i="4"/>
  <c r="O13" i="4"/>
  <c r="K14" i="4"/>
  <c r="M14" i="4"/>
  <c r="G14" i="4"/>
  <c r="I14" i="4"/>
  <c r="O14" i="4"/>
  <c r="K15" i="4"/>
  <c r="M15" i="4"/>
  <c r="G15" i="4"/>
  <c r="O15" i="4"/>
  <c r="K16" i="4"/>
  <c r="E16" i="4"/>
  <c r="M16" i="4"/>
  <c r="G16" i="4"/>
  <c r="O16" i="4"/>
  <c r="R16" i="4"/>
  <c r="K17" i="4"/>
  <c r="E17" i="4"/>
  <c r="M17" i="4"/>
  <c r="G17" i="4"/>
  <c r="O17" i="4"/>
  <c r="K18" i="4"/>
  <c r="M18" i="4"/>
  <c r="O18" i="4"/>
  <c r="R18" i="4"/>
  <c r="K19" i="4"/>
  <c r="E19" i="4"/>
  <c r="M19" i="4"/>
  <c r="G19" i="4"/>
  <c r="O19" i="4"/>
  <c r="K20" i="4"/>
  <c r="E20" i="4"/>
  <c r="M20" i="4"/>
  <c r="O20" i="4"/>
  <c r="K21" i="4"/>
  <c r="E21" i="4"/>
  <c r="M21" i="4"/>
  <c r="G21" i="4"/>
  <c r="O21" i="4"/>
  <c r="R21" i="4"/>
  <c r="K22" i="4"/>
  <c r="E22" i="4"/>
  <c r="M22" i="4"/>
  <c r="G22" i="4"/>
  <c r="O22" i="4"/>
  <c r="K23" i="4"/>
  <c r="E23" i="4"/>
  <c r="I23" i="4"/>
  <c r="M23" i="4"/>
  <c r="O23" i="4"/>
  <c r="R23" i="4"/>
  <c r="K24" i="4"/>
  <c r="E24" i="4"/>
  <c r="M24" i="4"/>
  <c r="O24" i="4"/>
  <c r="K25" i="4"/>
  <c r="E25" i="4"/>
  <c r="M25" i="4"/>
  <c r="G25" i="4"/>
  <c r="I25" i="4"/>
  <c r="O25" i="4"/>
  <c r="K26" i="4"/>
  <c r="E26" i="4"/>
  <c r="M26" i="4"/>
  <c r="G26" i="4"/>
  <c r="O26" i="4"/>
  <c r="R26" i="4"/>
  <c r="K27" i="4"/>
  <c r="M27" i="4"/>
  <c r="G27" i="4"/>
  <c r="O27" i="4"/>
  <c r="E28" i="4"/>
  <c r="M28" i="4"/>
  <c r="O28" i="4"/>
  <c r="R28" i="4"/>
  <c r="K7" i="3"/>
  <c r="L23" i="3"/>
  <c r="L13" i="3"/>
  <c r="L7" i="3"/>
  <c r="M7" i="3"/>
  <c r="N7" i="3"/>
  <c r="Q7" i="3"/>
  <c r="S7" i="3"/>
  <c r="T23" i="3"/>
  <c r="T7" i="3"/>
  <c r="E8" i="3"/>
  <c r="G8" i="3"/>
  <c r="I8" i="3"/>
  <c r="N8" i="3"/>
  <c r="O8" i="3"/>
  <c r="E9" i="3"/>
  <c r="C9" i="3"/>
  <c r="G9" i="3"/>
  <c r="I9" i="3"/>
  <c r="O9" i="3"/>
  <c r="E10" i="3"/>
  <c r="G10" i="3"/>
  <c r="C10" i="3"/>
  <c r="I10" i="3"/>
  <c r="O10" i="3"/>
  <c r="R10" i="3"/>
  <c r="T10" i="3"/>
  <c r="E11" i="3"/>
  <c r="G11" i="3"/>
  <c r="I11" i="3"/>
  <c r="O11" i="3"/>
  <c r="E12" i="3"/>
  <c r="G12" i="3"/>
  <c r="I12" i="3"/>
  <c r="O12" i="3"/>
  <c r="T12" i="3"/>
  <c r="E13" i="3"/>
  <c r="G13" i="3"/>
  <c r="C13" i="3"/>
  <c r="I13" i="3"/>
  <c r="O13" i="3"/>
  <c r="E14" i="3"/>
  <c r="G14" i="3"/>
  <c r="I14" i="3"/>
  <c r="N14" i="3"/>
  <c r="O14" i="3"/>
  <c r="T14" i="3"/>
  <c r="E15" i="3"/>
  <c r="C15" i="3"/>
  <c r="G15" i="3"/>
  <c r="I15" i="3"/>
  <c r="O15" i="3"/>
  <c r="E16" i="3"/>
  <c r="G16" i="3"/>
  <c r="I16" i="3"/>
  <c r="O16" i="3"/>
  <c r="R16" i="3"/>
  <c r="E17" i="3"/>
  <c r="G17" i="3"/>
  <c r="I17" i="3"/>
  <c r="O17" i="3"/>
  <c r="E18" i="3"/>
  <c r="G18" i="3"/>
  <c r="I18" i="3"/>
  <c r="O18" i="3"/>
  <c r="T18" i="3"/>
  <c r="E19" i="3"/>
  <c r="G19" i="3"/>
  <c r="I19" i="3"/>
  <c r="O19" i="3"/>
  <c r="R19" i="3"/>
  <c r="T19" i="3"/>
  <c r="E20" i="3"/>
  <c r="G20" i="3"/>
  <c r="I20" i="3"/>
  <c r="O20" i="3"/>
  <c r="R20" i="3"/>
  <c r="T20" i="3"/>
  <c r="E21" i="3"/>
  <c r="G21" i="3"/>
  <c r="I21" i="3"/>
  <c r="O21" i="3"/>
  <c r="E22" i="3"/>
  <c r="G22" i="3"/>
  <c r="C22" i="3"/>
  <c r="I22" i="3"/>
  <c r="O22" i="3"/>
  <c r="T22" i="3"/>
  <c r="E23" i="3"/>
  <c r="G23" i="3"/>
  <c r="I23" i="3"/>
  <c r="O23" i="3"/>
  <c r="R23" i="3"/>
  <c r="E24" i="3"/>
  <c r="G24" i="3"/>
  <c r="I24" i="3"/>
  <c r="N24" i="3"/>
  <c r="O24" i="3"/>
  <c r="E25" i="3"/>
  <c r="G25" i="3"/>
  <c r="I25" i="3"/>
  <c r="O25" i="3"/>
  <c r="T25" i="3"/>
  <c r="E26" i="3"/>
  <c r="C26" i="3"/>
  <c r="G26" i="3"/>
  <c r="I26" i="3"/>
  <c r="O26" i="3"/>
  <c r="E27" i="3"/>
  <c r="G27" i="3"/>
  <c r="I27" i="3"/>
  <c r="O27" i="3"/>
  <c r="R27" i="3"/>
  <c r="T27" i="3"/>
  <c r="E28" i="3"/>
  <c r="C28" i="3"/>
  <c r="G28" i="3"/>
  <c r="I28" i="3"/>
  <c r="O28" i="3"/>
  <c r="T28" i="3"/>
  <c r="K7" i="19"/>
  <c r="L7" i="19"/>
  <c r="M7" i="19"/>
  <c r="N18" i="19"/>
  <c r="N7" i="19"/>
  <c r="Q7" i="19"/>
  <c r="R25" i="19"/>
  <c r="R12" i="19"/>
  <c r="S7" i="19"/>
  <c r="E8" i="19"/>
  <c r="G8" i="19"/>
  <c r="I8" i="19"/>
  <c r="O8" i="19"/>
  <c r="P8" i="19"/>
  <c r="E9" i="19"/>
  <c r="G9" i="19"/>
  <c r="C9" i="19"/>
  <c r="I9" i="19"/>
  <c r="O9" i="19"/>
  <c r="E10" i="19"/>
  <c r="C10" i="19"/>
  <c r="G10" i="19"/>
  <c r="I10" i="19"/>
  <c r="O10" i="19"/>
  <c r="E11" i="19"/>
  <c r="C11" i="19"/>
  <c r="G11" i="19"/>
  <c r="I11" i="19"/>
  <c r="O11" i="19"/>
  <c r="E12" i="19"/>
  <c r="G12" i="19"/>
  <c r="I12" i="19"/>
  <c r="O12" i="19"/>
  <c r="E13" i="19"/>
  <c r="G13" i="19"/>
  <c r="I13" i="19"/>
  <c r="O13" i="19"/>
  <c r="P13" i="19"/>
  <c r="E14" i="19"/>
  <c r="G14" i="19"/>
  <c r="I14" i="19"/>
  <c r="O14" i="19"/>
  <c r="R14" i="19"/>
  <c r="E15" i="19"/>
  <c r="G15" i="19"/>
  <c r="I15" i="19"/>
  <c r="O15" i="19"/>
  <c r="E16" i="19"/>
  <c r="G16" i="19"/>
  <c r="I16" i="19"/>
  <c r="O16" i="19"/>
  <c r="E17" i="19"/>
  <c r="G17" i="19"/>
  <c r="I17" i="19"/>
  <c r="O17" i="19"/>
  <c r="E18" i="19"/>
  <c r="G18" i="19"/>
  <c r="I18" i="19"/>
  <c r="O18" i="19"/>
  <c r="P18" i="19"/>
  <c r="E19" i="19"/>
  <c r="G19" i="19"/>
  <c r="I19" i="19"/>
  <c r="O19" i="19"/>
  <c r="E20" i="19"/>
  <c r="G20" i="19"/>
  <c r="I20" i="19"/>
  <c r="N20" i="19"/>
  <c r="O20" i="19"/>
  <c r="P20" i="19"/>
  <c r="R20" i="19"/>
  <c r="E21" i="19"/>
  <c r="C21" i="19"/>
  <c r="G21" i="19"/>
  <c r="I21" i="19"/>
  <c r="O21" i="19"/>
  <c r="E22" i="19"/>
  <c r="C22" i="19"/>
  <c r="G22" i="19"/>
  <c r="I22" i="19"/>
  <c r="O22" i="19"/>
  <c r="E23" i="19"/>
  <c r="G23" i="19"/>
  <c r="I23" i="19"/>
  <c r="L23" i="19"/>
  <c r="O23" i="19"/>
  <c r="P23" i="19"/>
  <c r="E24" i="19"/>
  <c r="G24" i="19"/>
  <c r="I24" i="19"/>
  <c r="L24" i="19"/>
  <c r="O24" i="19"/>
  <c r="P24" i="19"/>
  <c r="R24" i="19"/>
  <c r="E25" i="19"/>
  <c r="G25" i="19"/>
  <c r="I25" i="19"/>
  <c r="L25" i="19"/>
  <c r="O25" i="19"/>
  <c r="E26" i="19"/>
  <c r="G26" i="19"/>
  <c r="I26" i="19"/>
  <c r="L26" i="19"/>
  <c r="O26" i="19"/>
  <c r="E27" i="19"/>
  <c r="G27" i="19"/>
  <c r="I27" i="19"/>
  <c r="L27" i="19"/>
  <c r="O27" i="19"/>
  <c r="P27" i="19"/>
  <c r="E28" i="19"/>
  <c r="C28" i="19"/>
  <c r="G28" i="19"/>
  <c r="I28" i="19"/>
  <c r="L28" i="19"/>
  <c r="O28" i="19"/>
  <c r="P28" i="19"/>
  <c r="R28" i="19"/>
  <c r="K7" i="20"/>
  <c r="L15" i="20"/>
  <c r="M7" i="20"/>
  <c r="Q7" i="20"/>
  <c r="R17" i="20"/>
  <c r="S7" i="20"/>
  <c r="E8" i="20"/>
  <c r="G8" i="20"/>
  <c r="C8" i="20"/>
  <c r="I8" i="20"/>
  <c r="O8" i="20"/>
  <c r="E9" i="20"/>
  <c r="G9" i="20"/>
  <c r="I9" i="20"/>
  <c r="O9" i="20"/>
  <c r="E10" i="20"/>
  <c r="G10" i="20"/>
  <c r="I10" i="20"/>
  <c r="O10" i="20"/>
  <c r="E11" i="20"/>
  <c r="G11" i="20"/>
  <c r="I11" i="20"/>
  <c r="O11" i="20"/>
  <c r="E12" i="20"/>
  <c r="C12" i="20"/>
  <c r="G12" i="20"/>
  <c r="I12" i="20"/>
  <c r="O12" i="20"/>
  <c r="E13" i="20"/>
  <c r="G13" i="20"/>
  <c r="I13" i="20"/>
  <c r="O13" i="20"/>
  <c r="E14" i="20"/>
  <c r="G14" i="20"/>
  <c r="C14" i="20"/>
  <c r="I14" i="20"/>
  <c r="O14" i="20"/>
  <c r="E15" i="20"/>
  <c r="G15" i="20"/>
  <c r="I15" i="20"/>
  <c r="O15" i="20"/>
  <c r="E16" i="20"/>
  <c r="G16" i="20"/>
  <c r="I16" i="20"/>
  <c r="O16" i="20"/>
  <c r="E17" i="20"/>
  <c r="G17" i="20"/>
  <c r="I17" i="20"/>
  <c r="O17" i="20"/>
  <c r="E18" i="20"/>
  <c r="G18" i="20"/>
  <c r="I18" i="20"/>
  <c r="O18" i="20"/>
  <c r="E19" i="20"/>
  <c r="G19" i="20"/>
  <c r="I19" i="20"/>
  <c r="O19" i="20"/>
  <c r="E20" i="20"/>
  <c r="G20" i="20"/>
  <c r="I20" i="20"/>
  <c r="N20" i="20"/>
  <c r="O20" i="20"/>
  <c r="E21" i="20"/>
  <c r="G21" i="20"/>
  <c r="C21" i="20"/>
  <c r="I21" i="20"/>
  <c r="O21" i="20"/>
  <c r="E22" i="20"/>
  <c r="G22" i="20"/>
  <c r="I22" i="20"/>
  <c r="O22" i="20"/>
  <c r="R22" i="20"/>
  <c r="E23" i="20"/>
  <c r="C23" i="20"/>
  <c r="G23" i="20"/>
  <c r="I23" i="20"/>
  <c r="O23" i="20"/>
  <c r="R23" i="20"/>
  <c r="E24" i="20"/>
  <c r="G24" i="20"/>
  <c r="I24" i="20"/>
  <c r="N24" i="20"/>
  <c r="O24" i="20"/>
  <c r="R24" i="20"/>
  <c r="E25" i="20"/>
  <c r="G25" i="20"/>
  <c r="I25" i="20"/>
  <c r="O25" i="20"/>
  <c r="E26" i="20"/>
  <c r="G26" i="20"/>
  <c r="C26" i="20"/>
  <c r="I26" i="20"/>
  <c r="O26" i="20"/>
  <c r="P26" i="20"/>
  <c r="R26" i="20"/>
  <c r="E27" i="20"/>
  <c r="G27" i="20"/>
  <c r="I27" i="20"/>
  <c r="O27" i="20"/>
  <c r="E28" i="20"/>
  <c r="G28" i="20"/>
  <c r="I28" i="20"/>
  <c r="N28" i="20"/>
  <c r="O28" i="20"/>
  <c r="P28" i="20"/>
  <c r="R28" i="20"/>
  <c r="K7" i="21"/>
  <c r="M7" i="21"/>
  <c r="Q7" i="21"/>
  <c r="R14" i="21"/>
  <c r="R7" i="21"/>
  <c r="S7" i="21"/>
  <c r="T28" i="21"/>
  <c r="E8" i="21"/>
  <c r="G8" i="21"/>
  <c r="I8" i="21"/>
  <c r="O8" i="21"/>
  <c r="P8" i="21"/>
  <c r="E9" i="21"/>
  <c r="E7" i="21"/>
  <c r="G9" i="21"/>
  <c r="I9" i="21"/>
  <c r="O9" i="21"/>
  <c r="E10" i="21"/>
  <c r="G10" i="21"/>
  <c r="C10" i="21"/>
  <c r="I10" i="21"/>
  <c r="O10" i="21"/>
  <c r="P10" i="21"/>
  <c r="T10" i="21"/>
  <c r="E11" i="21"/>
  <c r="G11" i="21"/>
  <c r="C11" i="21"/>
  <c r="I11" i="21"/>
  <c r="O11" i="21"/>
  <c r="E12" i="21"/>
  <c r="G12" i="21"/>
  <c r="I12" i="21"/>
  <c r="O12" i="21"/>
  <c r="E13" i="21"/>
  <c r="G13" i="21"/>
  <c r="I13" i="21"/>
  <c r="O13" i="21"/>
  <c r="P13" i="21"/>
  <c r="T13" i="21"/>
  <c r="E14" i="21"/>
  <c r="G14" i="21"/>
  <c r="I14" i="21"/>
  <c r="O14" i="21"/>
  <c r="T14" i="21"/>
  <c r="E15" i="21"/>
  <c r="G15" i="21"/>
  <c r="C15" i="21"/>
  <c r="I15" i="21"/>
  <c r="O15" i="21"/>
  <c r="T15" i="21"/>
  <c r="E16" i="21"/>
  <c r="G16" i="21"/>
  <c r="I16" i="21"/>
  <c r="O16" i="21"/>
  <c r="T16" i="21"/>
  <c r="E17" i="21"/>
  <c r="G17" i="21"/>
  <c r="I17" i="21"/>
  <c r="O17" i="21"/>
  <c r="R17" i="21"/>
  <c r="T17" i="21"/>
  <c r="E18" i="21"/>
  <c r="C18" i="21"/>
  <c r="G18" i="21"/>
  <c r="I18" i="21"/>
  <c r="O18" i="21"/>
  <c r="T18" i="21"/>
  <c r="E19" i="21"/>
  <c r="G19" i="21"/>
  <c r="I19" i="21"/>
  <c r="O19" i="21"/>
  <c r="T19" i="21"/>
  <c r="E20" i="21"/>
  <c r="C20" i="21"/>
  <c r="G20" i="21"/>
  <c r="I20" i="21"/>
  <c r="O20" i="21"/>
  <c r="T20" i="21"/>
  <c r="E21" i="21"/>
  <c r="G21" i="21"/>
  <c r="I21" i="21"/>
  <c r="O21" i="21"/>
  <c r="E22" i="21"/>
  <c r="C22" i="21"/>
  <c r="G22" i="21"/>
  <c r="I22" i="21"/>
  <c r="O22" i="21"/>
  <c r="E23" i="21"/>
  <c r="C23" i="21"/>
  <c r="G23" i="21"/>
  <c r="I23" i="21"/>
  <c r="O23" i="21"/>
  <c r="E24" i="21"/>
  <c r="C24" i="21"/>
  <c r="G24" i="21"/>
  <c r="I24" i="21"/>
  <c r="N24" i="21"/>
  <c r="O24" i="21"/>
  <c r="E25" i="21"/>
  <c r="G25" i="21"/>
  <c r="I25" i="21"/>
  <c r="L25" i="21"/>
  <c r="O25" i="21"/>
  <c r="E26" i="21"/>
  <c r="G26" i="21"/>
  <c r="C26" i="21"/>
  <c r="I26" i="21"/>
  <c r="O26" i="21"/>
  <c r="E27" i="21"/>
  <c r="C27" i="21"/>
  <c r="G27" i="21"/>
  <c r="I27" i="21"/>
  <c r="O27" i="21"/>
  <c r="E28" i="21"/>
  <c r="G28" i="21"/>
  <c r="I28" i="21"/>
  <c r="O28" i="21"/>
  <c r="N7" i="21"/>
  <c r="N10" i="21"/>
  <c r="C22" i="20"/>
  <c r="T7" i="21"/>
  <c r="T8" i="21"/>
  <c r="T9" i="21"/>
  <c r="C27" i="20"/>
  <c r="C19" i="20"/>
  <c r="O7" i="20"/>
  <c r="C19" i="19"/>
  <c r="C13" i="19"/>
  <c r="C8" i="19"/>
  <c r="O7" i="19"/>
  <c r="C25" i="3"/>
  <c r="C21" i="3"/>
  <c r="C8" i="3"/>
  <c r="I25" i="6"/>
  <c r="T16" i="20"/>
  <c r="N16" i="20"/>
  <c r="N15" i="20"/>
  <c r="T14" i="20"/>
  <c r="N14" i="20"/>
  <c r="T13" i="20"/>
  <c r="N13" i="20"/>
  <c r="T12" i="20"/>
  <c r="N12" i="20"/>
  <c r="T11" i="20"/>
  <c r="T10" i="20"/>
  <c r="T8" i="20"/>
  <c r="T8" i="19"/>
  <c r="I19" i="4"/>
  <c r="I17" i="4"/>
  <c r="I15" i="4"/>
  <c r="E15" i="4"/>
  <c r="I13" i="4"/>
  <c r="E13" i="4"/>
  <c r="C13" i="4"/>
  <c r="I12" i="4"/>
  <c r="E10" i="4"/>
  <c r="I9" i="4"/>
  <c r="E9" i="4"/>
  <c r="C9" i="4"/>
  <c r="G25" i="6"/>
  <c r="I21" i="6"/>
  <c r="G21" i="6"/>
  <c r="C21" i="6"/>
  <c r="E21" i="6"/>
  <c r="G18" i="6"/>
  <c r="E15" i="6"/>
  <c r="I14" i="6"/>
  <c r="G14" i="6"/>
  <c r="I12" i="6"/>
  <c r="G12" i="6"/>
  <c r="C12" i="6"/>
  <c r="I11" i="6"/>
  <c r="G11" i="6"/>
  <c r="E9" i="6"/>
  <c r="G8" i="6"/>
  <c r="T15" i="6"/>
  <c r="C25" i="21"/>
  <c r="C17" i="21"/>
  <c r="G28" i="4"/>
  <c r="C28" i="4"/>
  <c r="N23" i="21"/>
  <c r="N21" i="21"/>
  <c r="T28" i="20"/>
  <c r="T27" i="20"/>
  <c r="T26" i="20"/>
  <c r="T24" i="20"/>
  <c r="T23" i="20"/>
  <c r="T22" i="20"/>
  <c r="T21" i="20"/>
  <c r="T20" i="20"/>
  <c r="T19" i="20"/>
  <c r="T18" i="20"/>
  <c r="T17" i="20"/>
  <c r="R16" i="20"/>
  <c r="R15" i="20"/>
  <c r="R11" i="20"/>
  <c r="T23" i="19"/>
  <c r="T22" i="19"/>
  <c r="L22" i="19"/>
  <c r="L21" i="19"/>
  <c r="L20" i="19"/>
  <c r="L19" i="19"/>
  <c r="L18" i="19"/>
  <c r="L17" i="19"/>
  <c r="L16" i="19"/>
  <c r="L15" i="19"/>
  <c r="T14" i="19"/>
  <c r="L14" i="19"/>
  <c r="L13" i="19"/>
  <c r="L12" i="19"/>
  <c r="L11" i="19"/>
  <c r="T10" i="19"/>
  <c r="L10" i="19"/>
  <c r="L9" i="19"/>
  <c r="L8" i="19"/>
  <c r="R15" i="3"/>
  <c r="N15" i="3"/>
  <c r="L14" i="3"/>
  <c r="R13" i="3"/>
  <c r="R11" i="3"/>
  <c r="R19" i="4"/>
  <c r="R17" i="4"/>
  <c r="R15" i="4"/>
  <c r="R13" i="4"/>
  <c r="R11" i="4"/>
  <c r="R9" i="4"/>
  <c r="R13" i="6"/>
  <c r="R12" i="6"/>
  <c r="R11" i="6"/>
  <c r="R10" i="6"/>
  <c r="R9" i="6"/>
  <c r="R8" i="6"/>
  <c r="M8" i="29"/>
  <c r="M9" i="29"/>
  <c r="M11" i="29"/>
  <c r="M13" i="29"/>
  <c r="M15" i="29"/>
  <c r="S15" i="29"/>
  <c r="M17" i="29"/>
  <c r="S17" i="29"/>
  <c r="M19" i="29"/>
  <c r="M21" i="29"/>
  <c r="M23" i="29"/>
  <c r="M25" i="29"/>
  <c r="M27" i="29"/>
  <c r="M29" i="29"/>
  <c r="B21" i="29"/>
  <c r="Q21" i="29"/>
  <c r="B23" i="29"/>
  <c r="B29" i="29"/>
  <c r="M10" i="29"/>
  <c r="M12" i="29"/>
  <c r="S12" i="29"/>
  <c r="M14" i="29"/>
  <c r="M16" i="29"/>
  <c r="M18" i="29"/>
  <c r="M20" i="29"/>
  <c r="M22" i="29"/>
  <c r="M24" i="29"/>
  <c r="M26" i="29"/>
  <c r="C9" i="6"/>
  <c r="C18" i="20"/>
  <c r="C13" i="20"/>
  <c r="C26" i="19"/>
  <c r="C15" i="19"/>
  <c r="C25" i="20"/>
  <c r="C23" i="19"/>
  <c r="C18" i="3"/>
  <c r="C16" i="3"/>
  <c r="G18" i="4"/>
  <c r="B18" i="29"/>
  <c r="G27" i="6"/>
  <c r="I24" i="6"/>
  <c r="E24" i="6"/>
  <c r="C22" i="4"/>
  <c r="I22" i="4"/>
  <c r="E14" i="4"/>
  <c r="K7" i="4"/>
  <c r="I26" i="6"/>
  <c r="E18" i="6"/>
  <c r="C18" i="6"/>
  <c r="I18" i="6"/>
  <c r="C14" i="21"/>
  <c r="N15" i="21"/>
  <c r="N14" i="21"/>
  <c r="N16" i="21"/>
  <c r="N8" i="21"/>
  <c r="N13" i="21"/>
  <c r="N26" i="21"/>
  <c r="N9" i="21"/>
  <c r="N7" i="20"/>
  <c r="N17" i="20"/>
  <c r="N19" i="20"/>
  <c r="N25" i="20"/>
  <c r="N13" i="19"/>
  <c r="N15" i="19"/>
  <c r="N19" i="19"/>
  <c r="N21" i="19"/>
  <c r="N24" i="19"/>
  <c r="N25" i="19"/>
  <c r="N26" i="19"/>
  <c r="N27" i="19"/>
  <c r="L22" i="3"/>
  <c r="C19" i="4"/>
  <c r="T12" i="21"/>
  <c r="T25" i="21"/>
  <c r="T26" i="21"/>
  <c r="T27" i="21"/>
  <c r="T11" i="21"/>
  <c r="T21" i="21"/>
  <c r="T22" i="21"/>
  <c r="T23" i="21"/>
  <c r="T24" i="21"/>
  <c r="T24" i="19"/>
  <c r="T25" i="19"/>
  <c r="T26" i="19"/>
  <c r="T27" i="19"/>
  <c r="T28" i="19"/>
  <c r="R7" i="3"/>
  <c r="R17" i="3"/>
  <c r="R18" i="3"/>
  <c r="R26" i="3"/>
  <c r="R12" i="3"/>
  <c r="R21" i="3"/>
  <c r="R25" i="3"/>
  <c r="R23" i="6"/>
  <c r="R25" i="6"/>
  <c r="R17" i="6"/>
  <c r="R19" i="6"/>
  <c r="L20" i="4"/>
  <c r="L26" i="4"/>
  <c r="L7" i="4"/>
  <c r="B28" i="29"/>
  <c r="I28" i="6"/>
  <c r="G28" i="6"/>
  <c r="G26" i="6"/>
  <c r="E16" i="6"/>
  <c r="C16" i="6"/>
  <c r="I16" i="6"/>
  <c r="G13" i="6"/>
  <c r="E11" i="6"/>
  <c r="K28" i="29"/>
  <c r="K25" i="29"/>
  <c r="K8" i="29"/>
  <c r="K16" i="29"/>
  <c r="K24" i="29"/>
  <c r="K15" i="29"/>
  <c r="K21" i="29"/>
  <c r="K18" i="29"/>
  <c r="K26" i="29"/>
  <c r="K11" i="29"/>
  <c r="K19" i="29"/>
  <c r="K27" i="29"/>
  <c r="K10" i="29"/>
  <c r="K14" i="29"/>
  <c r="K17" i="29"/>
  <c r="K23" i="29"/>
  <c r="K29" i="29"/>
  <c r="C23" i="3"/>
  <c r="L22" i="20"/>
  <c r="L27" i="20"/>
  <c r="L19" i="20"/>
  <c r="L11" i="20"/>
  <c r="L23" i="20"/>
  <c r="R9" i="21"/>
  <c r="R24" i="21"/>
  <c r="O7" i="21"/>
  <c r="P16" i="21"/>
  <c r="R22" i="21"/>
  <c r="R23" i="21"/>
  <c r="R21" i="21"/>
  <c r="R19" i="21"/>
  <c r="R20" i="21"/>
  <c r="R27" i="21"/>
  <c r="R28" i="21"/>
  <c r="R13" i="21"/>
  <c r="R16" i="21"/>
  <c r="R26" i="21"/>
  <c r="R15" i="21"/>
  <c r="R12" i="21"/>
  <c r="R8" i="21"/>
  <c r="R18" i="21"/>
  <c r="R11" i="21"/>
  <c r="R10" i="21"/>
  <c r="R25" i="21"/>
  <c r="N22" i="21"/>
  <c r="N27" i="21"/>
  <c r="N19" i="21"/>
  <c r="N12" i="21"/>
  <c r="N20" i="21"/>
  <c r="N28" i="21"/>
  <c r="N18" i="21"/>
  <c r="N25" i="21"/>
  <c r="N17" i="21"/>
  <c r="N11" i="21"/>
  <c r="N12" i="3"/>
  <c r="N19" i="3"/>
  <c r="N21" i="3"/>
  <c r="N26" i="3"/>
  <c r="N27" i="3"/>
  <c r="N10" i="3"/>
  <c r="N20" i="3"/>
  <c r="E8" i="4"/>
  <c r="E13" i="6"/>
  <c r="P22" i="19"/>
  <c r="P25" i="19"/>
  <c r="G20" i="4"/>
  <c r="C17" i="4"/>
  <c r="I20" i="6"/>
  <c r="E20" i="6"/>
  <c r="C14" i="3"/>
  <c r="E27" i="4"/>
  <c r="I27" i="4"/>
  <c r="P22" i="20"/>
  <c r="T17" i="19"/>
  <c r="T13" i="19"/>
  <c r="T16" i="19"/>
  <c r="T12" i="19"/>
  <c r="T9" i="19"/>
  <c r="T19" i="19"/>
  <c r="T15" i="19"/>
  <c r="T11" i="19"/>
  <c r="C25" i="4"/>
  <c r="G23" i="4"/>
  <c r="C23" i="4"/>
  <c r="L7" i="21"/>
  <c r="R19" i="20"/>
  <c r="T11" i="3"/>
  <c r="R27" i="4"/>
  <c r="R8" i="4"/>
  <c r="R7" i="4"/>
  <c r="T11" i="4"/>
  <c r="T23" i="4"/>
  <c r="G15" i="6"/>
  <c r="L28" i="21"/>
  <c r="R15" i="19"/>
  <c r="T16" i="3"/>
  <c r="T15" i="3"/>
  <c r="T8" i="3"/>
  <c r="R24" i="4"/>
  <c r="T26" i="6"/>
  <c r="R25" i="4"/>
  <c r="P23" i="21"/>
  <c r="P18" i="21"/>
  <c r="P20" i="21"/>
  <c r="P21" i="21"/>
  <c r="P22" i="21"/>
  <c r="C27" i="4"/>
  <c r="C11" i="6"/>
  <c r="G19" i="29"/>
  <c r="O24" i="29"/>
  <c r="O13" i="29"/>
  <c r="P8" i="3"/>
  <c r="G25" i="29"/>
  <c r="O26" i="29"/>
  <c r="J10" i="3"/>
  <c r="F7" i="21"/>
  <c r="F17" i="21"/>
  <c r="F8" i="21"/>
  <c r="F20" i="21"/>
  <c r="F25" i="21"/>
  <c r="F23" i="21"/>
  <c r="F14" i="21"/>
  <c r="F24" i="21"/>
  <c r="F27" i="21"/>
  <c r="F13" i="21"/>
  <c r="F19" i="21"/>
  <c r="F26" i="21"/>
  <c r="F22" i="21"/>
  <c r="F15" i="21"/>
  <c r="F18" i="21"/>
  <c r="F12" i="21"/>
  <c r="B8" i="29"/>
  <c r="E12" i="29"/>
  <c r="E13" i="29"/>
  <c r="E29" i="29"/>
  <c r="E21" i="29"/>
  <c r="E8" i="29"/>
  <c r="E14" i="29"/>
  <c r="E10" i="29"/>
  <c r="E9" i="29"/>
  <c r="E18" i="29"/>
  <c r="E24" i="29"/>
  <c r="E15" i="29"/>
  <c r="E23" i="29"/>
  <c r="E28" i="29"/>
  <c r="E22" i="29"/>
  <c r="G8" i="29"/>
  <c r="G12" i="29"/>
  <c r="G29" i="29"/>
  <c r="G23" i="29"/>
  <c r="G11" i="29"/>
  <c r="G17" i="29"/>
  <c r="G9" i="29"/>
  <c r="G20" i="29"/>
  <c r="G18" i="29"/>
  <c r="G28" i="29"/>
  <c r="G26" i="29"/>
  <c r="G21" i="29"/>
  <c r="F9" i="3"/>
  <c r="I16" i="4"/>
  <c r="C15" i="4"/>
  <c r="C16" i="21"/>
  <c r="F16" i="21"/>
  <c r="C16" i="4"/>
  <c r="M7" i="4"/>
  <c r="N21" i="4"/>
  <c r="E19" i="6"/>
  <c r="I19" i="6"/>
  <c r="L10" i="4"/>
  <c r="P13" i="20"/>
  <c r="P15" i="20"/>
  <c r="P8" i="20"/>
  <c r="P10" i="20"/>
  <c r="P12" i="20"/>
  <c r="P7" i="20"/>
  <c r="P18" i="20"/>
  <c r="J25" i="21"/>
  <c r="B25" i="29"/>
  <c r="E25" i="29"/>
  <c r="C25" i="19"/>
  <c r="F13" i="3"/>
  <c r="I7" i="3"/>
  <c r="J8" i="3"/>
  <c r="Q25" i="29"/>
  <c r="Q18" i="29"/>
  <c r="Q17" i="29"/>
  <c r="Q19" i="29"/>
  <c r="Q10" i="29"/>
  <c r="Q28" i="29"/>
  <c r="Q9" i="29"/>
  <c r="Q24" i="29"/>
  <c r="Q23" i="29"/>
  <c r="Q26" i="29"/>
  <c r="Q27" i="29"/>
  <c r="N8" i="29"/>
  <c r="O19" i="29"/>
  <c r="P17" i="20"/>
  <c r="F20" i="19"/>
  <c r="C20" i="19"/>
  <c r="G7" i="3"/>
  <c r="H12" i="3"/>
  <c r="I26" i="4"/>
  <c r="P10" i="6"/>
  <c r="G14" i="29"/>
  <c r="P28" i="21"/>
  <c r="P7" i="21"/>
  <c r="P12" i="21"/>
  <c r="P14" i="21"/>
  <c r="P25" i="21"/>
  <c r="P26" i="21"/>
  <c r="T28" i="4"/>
  <c r="J17" i="20"/>
  <c r="F12" i="20"/>
  <c r="L18" i="20"/>
  <c r="L14" i="20"/>
  <c r="L21" i="20"/>
  <c r="L8" i="20"/>
  <c r="L26" i="20"/>
  <c r="L7" i="20"/>
  <c r="L20" i="20"/>
  <c r="L16" i="20"/>
  <c r="L10" i="20"/>
  <c r="L9" i="20"/>
  <c r="L25" i="20"/>
  <c r="L17" i="20"/>
  <c r="L12" i="20"/>
  <c r="L13" i="20"/>
  <c r="L28" i="20"/>
  <c r="L24" i="20"/>
  <c r="P21" i="3"/>
  <c r="F17" i="3"/>
  <c r="P12" i="3"/>
  <c r="P24" i="6"/>
  <c r="P17" i="6"/>
  <c r="S19" i="29"/>
  <c r="S26" i="29"/>
  <c r="S23" i="29"/>
  <c r="S20" i="29"/>
  <c r="S9" i="29"/>
  <c r="S22" i="29"/>
  <c r="S11" i="29"/>
  <c r="S24" i="29"/>
  <c r="S10" i="29"/>
  <c r="S14" i="29"/>
  <c r="S29" i="29"/>
  <c r="S18" i="29"/>
  <c r="S25" i="29"/>
  <c r="S16" i="29"/>
  <c r="S27" i="29"/>
  <c r="S13" i="29"/>
  <c r="T25" i="4"/>
  <c r="P19" i="21"/>
  <c r="P11" i="20"/>
  <c r="I7" i="19"/>
  <c r="J25" i="19"/>
  <c r="C9" i="29"/>
  <c r="G13" i="29"/>
  <c r="T12" i="4"/>
  <c r="T19" i="4"/>
  <c r="Q8" i="29"/>
  <c r="C17" i="20"/>
  <c r="F17" i="20"/>
  <c r="I17" i="6"/>
  <c r="E26" i="29"/>
  <c r="F13" i="4"/>
  <c r="S8" i="29"/>
  <c r="P16" i="20"/>
  <c r="F10" i="19"/>
  <c r="P24" i="21"/>
  <c r="F25" i="19"/>
  <c r="L25" i="3"/>
  <c r="Q29" i="29"/>
  <c r="J16" i="20"/>
  <c r="H11" i="20"/>
  <c r="C14" i="4"/>
  <c r="T16" i="4"/>
  <c r="B19" i="29"/>
  <c r="E19" i="29"/>
  <c r="P21" i="20"/>
  <c r="N24" i="4"/>
  <c r="G24" i="4"/>
  <c r="I24" i="4"/>
  <c r="E27" i="29"/>
  <c r="B27" i="29"/>
  <c r="C15" i="6"/>
  <c r="F28" i="21"/>
  <c r="C28" i="21"/>
  <c r="G7" i="21"/>
  <c r="I22" i="6"/>
  <c r="G22" i="6"/>
  <c r="B11" i="29"/>
  <c r="E11" i="29"/>
  <c r="P9" i="20"/>
  <c r="J14" i="20"/>
  <c r="C14" i="6"/>
  <c r="G7" i="20"/>
  <c r="H9" i="20"/>
  <c r="C17" i="3"/>
  <c r="Q20" i="29"/>
  <c r="C20" i="20"/>
  <c r="F20" i="20"/>
  <c r="C9" i="20"/>
  <c r="F9" i="20"/>
  <c r="E7" i="20"/>
  <c r="C27" i="6"/>
  <c r="L24" i="4"/>
  <c r="L17" i="4"/>
  <c r="L21" i="4"/>
  <c r="L9" i="4"/>
  <c r="E7" i="4"/>
  <c r="F24" i="4"/>
  <c r="L27" i="4"/>
  <c r="L23" i="4"/>
  <c r="L14" i="4"/>
  <c r="L16" i="4"/>
  <c r="L19" i="4"/>
  <c r="L28" i="4"/>
  <c r="C11" i="20"/>
  <c r="F11" i="20"/>
  <c r="H18" i="19"/>
  <c r="C18" i="19"/>
  <c r="P15" i="6"/>
  <c r="B10" i="29"/>
  <c r="C10" i="29"/>
  <c r="G10" i="29"/>
  <c r="I8" i="6"/>
  <c r="M7" i="6"/>
  <c r="G27" i="29"/>
  <c r="I7" i="21"/>
  <c r="O27" i="29"/>
  <c r="L22" i="6"/>
  <c r="P14" i="20"/>
  <c r="C26" i="4"/>
  <c r="I7" i="20"/>
  <c r="J9" i="20"/>
  <c r="I28" i="4"/>
  <c r="N28" i="4"/>
  <c r="P11" i="21"/>
  <c r="Q22" i="29"/>
  <c r="Q16" i="29"/>
  <c r="J26" i="21"/>
  <c r="C12" i="21"/>
  <c r="P24" i="20"/>
  <c r="C16" i="19"/>
  <c r="C21" i="21"/>
  <c r="F21" i="21"/>
  <c r="B24" i="29"/>
  <c r="G24" i="29"/>
  <c r="J21" i="20"/>
  <c r="F11" i="3"/>
  <c r="C11" i="3"/>
  <c r="E16" i="29"/>
  <c r="C22" i="29"/>
  <c r="L28" i="3"/>
  <c r="L16" i="3"/>
  <c r="L19" i="3"/>
  <c r="L12" i="3"/>
  <c r="L10" i="3"/>
  <c r="L9" i="3"/>
  <c r="L11" i="3"/>
  <c r="L15" i="3"/>
  <c r="L24" i="3"/>
  <c r="L20" i="3"/>
  <c r="L26" i="3"/>
  <c r="L17" i="3"/>
  <c r="L18" i="3"/>
  <c r="L27" i="3"/>
  <c r="L21" i="3"/>
  <c r="P20" i="20"/>
  <c r="P10" i="3"/>
  <c r="C27" i="19"/>
  <c r="F27" i="19"/>
  <c r="F24" i="3"/>
  <c r="C24" i="3"/>
  <c r="P27" i="20"/>
  <c r="Q14" i="29"/>
  <c r="S21" i="29"/>
  <c r="F10" i="4"/>
  <c r="C10" i="4"/>
  <c r="L20" i="21"/>
  <c r="L18" i="21"/>
  <c r="L14" i="21"/>
  <c r="L13" i="21"/>
  <c r="L26" i="21"/>
  <c r="L24" i="21"/>
  <c r="L22" i="21"/>
  <c r="L27" i="21"/>
  <c r="L21" i="21"/>
  <c r="L16" i="21"/>
  <c r="L23" i="21"/>
  <c r="L12" i="21"/>
  <c r="L8" i="21"/>
  <c r="L11" i="21"/>
  <c r="L10" i="21"/>
  <c r="L15" i="21"/>
  <c r="L9" i="21"/>
  <c r="L19" i="21"/>
  <c r="L17" i="21"/>
  <c r="P15" i="19"/>
  <c r="L11" i="4"/>
  <c r="I11" i="4"/>
  <c r="E11" i="4"/>
  <c r="E7" i="3"/>
  <c r="C9" i="21"/>
  <c r="F9" i="21"/>
  <c r="T15" i="4"/>
  <c r="T10" i="4"/>
  <c r="T27" i="4"/>
  <c r="T17" i="4"/>
  <c r="T24" i="4"/>
  <c r="T26" i="4"/>
  <c r="T20" i="4"/>
  <c r="T9" i="4"/>
  <c r="T14" i="4"/>
  <c r="T22" i="4"/>
  <c r="T21" i="4"/>
  <c r="T7" i="4"/>
  <c r="T13" i="4"/>
  <c r="O7" i="4"/>
  <c r="I21" i="29"/>
  <c r="O21" i="29"/>
  <c r="G16" i="29"/>
  <c r="Q15" i="29"/>
  <c r="L13" i="4"/>
  <c r="P9" i="21"/>
  <c r="Q13" i="29"/>
  <c r="P27" i="21"/>
  <c r="J13" i="21"/>
  <c r="C15" i="20"/>
  <c r="F15" i="20"/>
  <c r="J27" i="19"/>
  <c r="E18" i="4"/>
  <c r="I18" i="4"/>
  <c r="L18" i="4"/>
  <c r="Q11" i="29"/>
  <c r="P17" i="21"/>
  <c r="P23" i="20"/>
  <c r="L22" i="4"/>
  <c r="I21" i="4"/>
  <c r="L8" i="3"/>
  <c r="P7" i="19"/>
  <c r="P10" i="19"/>
  <c r="P11" i="19"/>
  <c r="P17" i="19"/>
  <c r="P19" i="19"/>
  <c r="P26" i="19"/>
  <c r="P18" i="3"/>
  <c r="F22" i="4"/>
  <c r="P14" i="19"/>
  <c r="P9" i="19"/>
  <c r="C19" i="3"/>
  <c r="N10" i="6"/>
  <c r="E20" i="29"/>
  <c r="C20" i="6"/>
  <c r="C8" i="21"/>
  <c r="F16" i="20"/>
  <c r="H23" i="3"/>
  <c r="T16" i="6"/>
  <c r="E10" i="6"/>
  <c r="K7" i="6"/>
  <c r="J17" i="21"/>
  <c r="C13" i="21"/>
  <c r="C24" i="19"/>
  <c r="F24" i="19"/>
  <c r="H14" i="19"/>
  <c r="F23" i="3"/>
  <c r="T27" i="6"/>
  <c r="P16" i="6"/>
  <c r="P25" i="20"/>
  <c r="H10" i="20"/>
  <c r="R27" i="19"/>
  <c r="R23" i="19"/>
  <c r="C14" i="19"/>
  <c r="G7" i="19"/>
  <c r="H23" i="19"/>
  <c r="H9" i="19"/>
  <c r="L12" i="4"/>
  <c r="E12" i="4"/>
  <c r="R22" i="6"/>
  <c r="C16" i="20"/>
  <c r="C23" i="29"/>
  <c r="R8" i="19"/>
  <c r="J25" i="20"/>
  <c r="H15" i="20"/>
  <c r="C10" i="20"/>
  <c r="R13" i="19"/>
  <c r="E7" i="19"/>
  <c r="F16" i="19"/>
  <c r="C27" i="3"/>
  <c r="N27" i="6"/>
  <c r="I27" i="6"/>
  <c r="P22" i="6"/>
  <c r="I9" i="6"/>
  <c r="F14" i="20"/>
  <c r="J28" i="20"/>
  <c r="B17" i="29"/>
  <c r="E17" i="29"/>
  <c r="H28" i="20"/>
  <c r="T10" i="6"/>
  <c r="R16" i="19"/>
  <c r="F12" i="19"/>
  <c r="C12" i="19"/>
  <c r="C12" i="3"/>
  <c r="T7" i="6"/>
  <c r="H8" i="29"/>
  <c r="I13" i="29"/>
  <c r="E17" i="6"/>
  <c r="T11" i="6"/>
  <c r="R21" i="19"/>
  <c r="P16" i="19"/>
  <c r="R11" i="19"/>
  <c r="N14" i="19"/>
  <c r="N11" i="19"/>
  <c r="N10" i="19"/>
  <c r="N17" i="19"/>
  <c r="N23" i="19"/>
  <c r="N9" i="19"/>
  <c r="N12" i="19"/>
  <c r="N28" i="19"/>
  <c r="N22" i="19"/>
  <c r="N8" i="19"/>
  <c r="P20" i="3"/>
  <c r="H16" i="3"/>
  <c r="I20" i="4"/>
  <c r="L13" i="6"/>
  <c r="O7" i="12"/>
  <c r="P7" i="12"/>
  <c r="P19" i="20"/>
  <c r="H24" i="20"/>
  <c r="T20" i="6"/>
  <c r="C13" i="6"/>
  <c r="C20" i="4"/>
  <c r="T22" i="6"/>
  <c r="C28" i="6"/>
  <c r="C24" i="6"/>
  <c r="T12" i="6"/>
  <c r="F9" i="4"/>
  <c r="J28" i="21"/>
  <c r="F28" i="20"/>
  <c r="P21" i="19"/>
  <c r="N16" i="19"/>
  <c r="P24" i="3"/>
  <c r="P12" i="6"/>
  <c r="F21" i="4"/>
  <c r="C21" i="4"/>
  <c r="P15" i="21"/>
  <c r="R18" i="19"/>
  <c r="R22" i="19"/>
  <c r="R9" i="19"/>
  <c r="R26" i="19"/>
  <c r="R10" i="19"/>
  <c r="R19" i="19"/>
  <c r="R7" i="19"/>
  <c r="R17" i="19"/>
  <c r="I10" i="4"/>
  <c r="G10" i="6"/>
  <c r="F17" i="19"/>
  <c r="C17" i="19"/>
  <c r="J15" i="21"/>
  <c r="L17" i="6"/>
  <c r="T13" i="6"/>
  <c r="C19" i="21"/>
  <c r="R21" i="20"/>
  <c r="R25" i="20"/>
  <c r="R14" i="20"/>
  <c r="R13" i="20"/>
  <c r="R12" i="20"/>
  <c r="R10" i="20"/>
  <c r="R9" i="20"/>
  <c r="R27" i="20"/>
  <c r="R7" i="20"/>
  <c r="R8" i="20"/>
  <c r="R18" i="20"/>
  <c r="R20" i="20"/>
  <c r="G8" i="4"/>
  <c r="C8" i="4"/>
  <c r="F11" i="21"/>
  <c r="H8" i="3"/>
  <c r="T17" i="6"/>
  <c r="T21" i="6"/>
  <c r="T9" i="6"/>
  <c r="T25" i="6"/>
  <c r="T8" i="6"/>
  <c r="T28" i="6"/>
  <c r="T18" i="6"/>
  <c r="T19" i="6"/>
  <c r="G22" i="29"/>
  <c r="J19" i="20"/>
  <c r="I11" i="29"/>
  <c r="C24" i="20"/>
  <c r="R18" i="6"/>
  <c r="O7" i="6"/>
  <c r="P9" i="6"/>
  <c r="R14" i="6"/>
  <c r="R20" i="6"/>
  <c r="R28" i="6"/>
  <c r="R16" i="6"/>
  <c r="F19" i="3"/>
  <c r="R27" i="6"/>
  <c r="T14" i="6"/>
  <c r="J23" i="21"/>
  <c r="N10" i="20"/>
  <c r="N27" i="20"/>
  <c r="N9" i="20"/>
  <c r="N22" i="20"/>
  <c r="N8" i="20"/>
  <c r="N18" i="20"/>
  <c r="N26" i="20"/>
  <c r="N11" i="20"/>
  <c r="N21" i="20"/>
  <c r="N23" i="20"/>
  <c r="H11" i="19"/>
  <c r="H11" i="3"/>
  <c r="N13" i="3"/>
  <c r="N18" i="3"/>
  <c r="N17" i="3"/>
  <c r="N22" i="3"/>
  <c r="N23" i="3"/>
  <c r="N25" i="3"/>
  <c r="N28" i="3"/>
  <c r="N11" i="3"/>
  <c r="N9" i="3"/>
  <c r="N16" i="3"/>
  <c r="L8" i="4"/>
  <c r="I8" i="4"/>
  <c r="R24" i="6"/>
  <c r="H25" i="20"/>
  <c r="T17" i="3"/>
  <c r="T21" i="3"/>
  <c r="T26" i="3"/>
  <c r="T24" i="3"/>
  <c r="N15" i="4"/>
  <c r="C8" i="6"/>
  <c r="G15" i="29"/>
  <c r="J8" i="19"/>
  <c r="R22" i="4"/>
  <c r="C20" i="3"/>
  <c r="R8" i="3"/>
  <c r="R24" i="3"/>
  <c r="R14" i="3"/>
  <c r="R28" i="3"/>
  <c r="R22" i="3"/>
  <c r="O7" i="3"/>
  <c r="R9" i="3"/>
  <c r="L25" i="4"/>
  <c r="L15" i="4"/>
  <c r="P14" i="6"/>
  <c r="F10" i="21"/>
  <c r="C28" i="20"/>
  <c r="H18" i="3"/>
  <c r="T9" i="3"/>
  <c r="N18" i="6"/>
  <c r="P11" i="6"/>
  <c r="H13" i="20"/>
  <c r="F18" i="3"/>
  <c r="T13" i="3"/>
  <c r="T7" i="20"/>
  <c r="T9" i="20"/>
  <c r="T15" i="20"/>
  <c r="T25" i="20"/>
  <c r="P12" i="19"/>
  <c r="T21" i="19"/>
  <c r="T20" i="19"/>
  <c r="T7" i="19"/>
  <c r="T18" i="19"/>
  <c r="H26" i="3"/>
  <c r="N23" i="6"/>
  <c r="G23" i="6"/>
  <c r="K9" i="29"/>
  <c r="L27" i="12"/>
  <c r="L23" i="12"/>
  <c r="L19" i="12"/>
  <c r="L15" i="12"/>
  <c r="L11" i="12"/>
  <c r="K22" i="29"/>
  <c r="E22" i="6"/>
  <c r="K13" i="29"/>
  <c r="K12" i="29"/>
  <c r="H16" i="21"/>
  <c r="H24" i="21"/>
  <c r="H28" i="21"/>
  <c r="H25" i="21"/>
  <c r="H22" i="21"/>
  <c r="H9" i="21"/>
  <c r="H7" i="21"/>
  <c r="H10" i="21"/>
  <c r="H21" i="21"/>
  <c r="H20" i="21"/>
  <c r="H18" i="21"/>
  <c r="H14" i="21"/>
  <c r="H19" i="21"/>
  <c r="H27" i="21"/>
  <c r="H23" i="21"/>
  <c r="P13" i="4"/>
  <c r="P8" i="4"/>
  <c r="P27" i="4"/>
  <c r="P14" i="4"/>
  <c r="P7" i="4"/>
  <c r="P12" i="4"/>
  <c r="P18" i="4"/>
  <c r="P9" i="4"/>
  <c r="P24" i="4"/>
  <c r="P17" i="4"/>
  <c r="P15" i="4"/>
  <c r="P19" i="4"/>
  <c r="P20" i="4"/>
  <c r="P22" i="4"/>
  <c r="D24" i="3"/>
  <c r="C29" i="29"/>
  <c r="C12" i="29"/>
  <c r="C18" i="29"/>
  <c r="C8" i="29"/>
  <c r="C20" i="29"/>
  <c r="C14" i="29"/>
  <c r="C28" i="29"/>
  <c r="C26" i="29"/>
  <c r="H26" i="21"/>
  <c r="D11" i="3"/>
  <c r="J28" i="4"/>
  <c r="D11" i="20"/>
  <c r="D17" i="3"/>
  <c r="C16" i="29"/>
  <c r="N12" i="4"/>
  <c r="I28" i="29"/>
  <c r="L21" i="6"/>
  <c r="L24" i="6"/>
  <c r="L16" i="6"/>
  <c r="L11" i="6"/>
  <c r="L28" i="6"/>
  <c r="L9" i="6"/>
  <c r="E7" i="6"/>
  <c r="I7" i="6"/>
  <c r="J22" i="6"/>
  <c r="L27" i="6"/>
  <c r="L25" i="6"/>
  <c r="L26" i="6"/>
  <c r="L14" i="6"/>
  <c r="L23" i="6"/>
  <c r="L15" i="6"/>
  <c r="L7" i="6"/>
  <c r="L20" i="6"/>
  <c r="L10" i="6"/>
  <c r="L18" i="6"/>
  <c r="C27" i="29"/>
  <c r="I9" i="29"/>
  <c r="I14" i="29"/>
  <c r="I7" i="4"/>
  <c r="H22" i="19"/>
  <c r="J24" i="3"/>
  <c r="F8" i="4"/>
  <c r="C12" i="4"/>
  <c r="F12" i="4"/>
  <c r="C10" i="6"/>
  <c r="J18" i="20"/>
  <c r="J10" i="20"/>
  <c r="J23" i="20"/>
  <c r="J8" i="20"/>
  <c r="J26" i="20"/>
  <c r="J12" i="20"/>
  <c r="J13" i="20"/>
  <c r="J15" i="20"/>
  <c r="J27" i="20"/>
  <c r="J24" i="20"/>
  <c r="J11" i="20"/>
  <c r="J7" i="20"/>
  <c r="H18" i="20"/>
  <c r="H12" i="20"/>
  <c r="H7" i="20"/>
  <c r="H23" i="20"/>
  <c r="H22" i="20"/>
  <c r="H19" i="20"/>
  <c r="H27" i="20"/>
  <c r="H26" i="20"/>
  <c r="H8" i="20"/>
  <c r="H14" i="20"/>
  <c r="H21" i="20"/>
  <c r="H20" i="20"/>
  <c r="H17" i="20"/>
  <c r="F26" i="4"/>
  <c r="L8" i="6"/>
  <c r="J28" i="3"/>
  <c r="J20" i="20"/>
  <c r="P8" i="6"/>
  <c r="J22" i="20"/>
  <c r="J11" i="4"/>
  <c r="C7" i="21"/>
  <c r="H12" i="21"/>
  <c r="D9" i="20"/>
  <c r="J18" i="4"/>
  <c r="D18" i="19"/>
  <c r="C17" i="29"/>
  <c r="I16" i="29"/>
  <c r="P28" i="4"/>
  <c r="J17" i="3"/>
  <c r="J9" i="3"/>
  <c r="J13" i="3"/>
  <c r="J22" i="3"/>
  <c r="J15" i="3"/>
  <c r="J26" i="3"/>
  <c r="J7" i="3"/>
  <c r="J16" i="3"/>
  <c r="J21" i="3"/>
  <c r="J25" i="3"/>
  <c r="J12" i="3"/>
  <c r="J27" i="3"/>
  <c r="J23" i="3"/>
  <c r="J11" i="3"/>
  <c r="J20" i="3"/>
  <c r="J18" i="3"/>
  <c r="C19" i="6"/>
  <c r="F19" i="6"/>
  <c r="J8" i="4"/>
  <c r="P28" i="3"/>
  <c r="P26" i="3"/>
  <c r="P16" i="3"/>
  <c r="P9" i="3"/>
  <c r="P25" i="3"/>
  <c r="P7" i="3"/>
  <c r="P11" i="3"/>
  <c r="P17" i="3"/>
  <c r="P27" i="3"/>
  <c r="P14" i="3"/>
  <c r="P13" i="3"/>
  <c r="P19" i="3"/>
  <c r="P22" i="3"/>
  <c r="N8" i="4"/>
  <c r="J21" i="4"/>
  <c r="J27" i="6"/>
  <c r="F16" i="4"/>
  <c r="C21" i="29"/>
  <c r="P10" i="4"/>
  <c r="P18" i="6"/>
  <c r="F15" i="4"/>
  <c r="D24" i="20"/>
  <c r="C17" i="6"/>
  <c r="F17" i="6"/>
  <c r="D10" i="20"/>
  <c r="D14" i="4"/>
  <c r="H8" i="21"/>
  <c r="J14" i="19"/>
  <c r="J7" i="19"/>
  <c r="J24" i="19"/>
  <c r="J26" i="19"/>
  <c r="J17" i="19"/>
  <c r="J11" i="19"/>
  <c r="J19" i="19"/>
  <c r="J16" i="19"/>
  <c r="J28" i="19"/>
  <c r="J10" i="19"/>
  <c r="J13" i="19"/>
  <c r="J22" i="19"/>
  <c r="J12" i="19"/>
  <c r="J20" i="19"/>
  <c r="J21" i="19"/>
  <c r="D16" i="20"/>
  <c r="J15" i="19"/>
  <c r="I10" i="29"/>
  <c r="H23" i="6"/>
  <c r="C23" i="6"/>
  <c r="J14" i="3"/>
  <c r="C13" i="29"/>
  <c r="C24" i="4"/>
  <c r="H12" i="19"/>
  <c r="N13" i="4"/>
  <c r="C15" i="29"/>
  <c r="J19" i="3"/>
  <c r="J10" i="4"/>
  <c r="H15" i="3"/>
  <c r="H10" i="3"/>
  <c r="H14" i="3"/>
  <c r="H25" i="3"/>
  <c r="H21" i="3"/>
  <c r="H24" i="3"/>
  <c r="H22" i="3"/>
  <c r="H20" i="3"/>
  <c r="H28" i="3"/>
  <c r="H7" i="3"/>
  <c r="H17" i="3"/>
  <c r="H9" i="3"/>
  <c r="P21" i="4"/>
  <c r="H13" i="21"/>
  <c r="I20" i="29"/>
  <c r="P11" i="4"/>
  <c r="C11" i="29"/>
  <c r="I12" i="29"/>
  <c r="I23" i="29"/>
  <c r="I18" i="29"/>
  <c r="I15" i="29"/>
  <c r="I17" i="29"/>
  <c r="I29" i="29"/>
  <c r="I26" i="29"/>
  <c r="I8" i="29"/>
  <c r="I22" i="29"/>
  <c r="P16" i="4"/>
  <c r="D28" i="21"/>
  <c r="H17" i="21"/>
  <c r="H15" i="21"/>
  <c r="N23" i="4"/>
  <c r="N9" i="4"/>
  <c r="N22" i="4"/>
  <c r="N18" i="4"/>
  <c r="N27" i="4"/>
  <c r="N25" i="4"/>
  <c r="N7" i="4"/>
  <c r="N11" i="4"/>
  <c r="N20" i="4"/>
  <c r="N14" i="4"/>
  <c r="N19" i="4"/>
  <c r="G7" i="4"/>
  <c r="N10" i="4"/>
  <c r="C24" i="29"/>
  <c r="J26" i="4"/>
  <c r="H11" i="21"/>
  <c r="D16" i="21"/>
  <c r="D20" i="3"/>
  <c r="D27" i="3"/>
  <c r="J23" i="19"/>
  <c r="F21" i="3"/>
  <c r="F10" i="3"/>
  <c r="C7" i="3"/>
  <c r="F7" i="3"/>
  <c r="F26" i="3"/>
  <c r="F12" i="3"/>
  <c r="F25" i="3"/>
  <c r="F14" i="3"/>
  <c r="F27" i="3"/>
  <c r="F16" i="3"/>
  <c r="F22" i="3"/>
  <c r="F15" i="3"/>
  <c r="F20" i="3"/>
  <c r="F8" i="3"/>
  <c r="F28" i="3"/>
  <c r="H19" i="3"/>
  <c r="O23" i="29"/>
  <c r="O8" i="29"/>
  <c r="O12" i="29"/>
  <c r="O17" i="29"/>
  <c r="O18" i="29"/>
  <c r="O15" i="29"/>
  <c r="O29" i="29"/>
  <c r="O10" i="29"/>
  <c r="O25" i="29"/>
  <c r="O11" i="29"/>
  <c r="O9" i="29"/>
  <c r="O16" i="29"/>
  <c r="O14" i="29"/>
  <c r="O20" i="29"/>
  <c r="O28" i="29"/>
  <c r="N26" i="4"/>
  <c r="L12" i="6"/>
  <c r="D12" i="3"/>
  <c r="F18" i="4"/>
  <c r="C18" i="4"/>
  <c r="I27" i="29"/>
  <c r="P25" i="4"/>
  <c r="J18" i="19"/>
  <c r="H24" i="19"/>
  <c r="H19" i="19"/>
  <c r="H28" i="19"/>
  <c r="H27" i="19"/>
  <c r="H15" i="19"/>
  <c r="H26" i="19"/>
  <c r="H10" i="19"/>
  <c r="H8" i="19"/>
  <c r="H21" i="19"/>
  <c r="H20" i="19"/>
  <c r="H17" i="19"/>
  <c r="H7" i="19"/>
  <c r="H25" i="19"/>
  <c r="H16" i="19"/>
  <c r="H13" i="19"/>
  <c r="F7" i="4"/>
  <c r="F19" i="4"/>
  <c r="C7" i="4"/>
  <c r="D26" i="4"/>
  <c r="F14" i="4"/>
  <c r="F17" i="4"/>
  <c r="F27" i="4"/>
  <c r="F23" i="4"/>
  <c r="F20" i="4"/>
  <c r="F28" i="4"/>
  <c r="F25" i="4"/>
  <c r="C19" i="29"/>
  <c r="P26" i="4"/>
  <c r="H16" i="20"/>
  <c r="N17" i="4"/>
  <c r="P25" i="6"/>
  <c r="P23" i="6"/>
  <c r="P19" i="6"/>
  <c r="P13" i="6"/>
  <c r="P26" i="6"/>
  <c r="P20" i="6"/>
  <c r="P27" i="6"/>
  <c r="P21" i="6"/>
  <c r="P7" i="6"/>
  <c r="P28" i="6"/>
  <c r="L19" i="6"/>
  <c r="N15" i="6"/>
  <c r="N25" i="6"/>
  <c r="N11" i="6"/>
  <c r="N24" i="6"/>
  <c r="N28" i="6"/>
  <c r="N13" i="6"/>
  <c r="N20" i="6"/>
  <c r="N26" i="6"/>
  <c r="N12" i="6"/>
  <c r="N7" i="6"/>
  <c r="N9" i="6"/>
  <c r="N21" i="6"/>
  <c r="N16" i="6"/>
  <c r="N19" i="6"/>
  <c r="N17" i="6"/>
  <c r="N14" i="6"/>
  <c r="G7" i="6"/>
  <c r="H22" i="6"/>
  <c r="P23" i="3"/>
  <c r="N22" i="6"/>
  <c r="H13" i="3"/>
  <c r="N16" i="4"/>
  <c r="I24" i="29"/>
  <c r="J20" i="4"/>
  <c r="J24" i="4"/>
  <c r="I25" i="29"/>
  <c r="I19" i="29"/>
  <c r="J9" i="19"/>
  <c r="P23" i="4"/>
  <c r="J17" i="6"/>
  <c r="J7" i="21"/>
  <c r="J18" i="21"/>
  <c r="J19" i="21"/>
  <c r="J12" i="21"/>
  <c r="J9" i="21"/>
  <c r="J22" i="21"/>
  <c r="J16" i="21"/>
  <c r="J24" i="21"/>
  <c r="J27" i="21"/>
  <c r="J10" i="21"/>
  <c r="J21" i="21"/>
  <c r="J14" i="21"/>
  <c r="P15" i="3"/>
  <c r="J8" i="21"/>
  <c r="C25" i="29"/>
  <c r="C22" i="6"/>
  <c r="F22" i="6"/>
  <c r="J11" i="21"/>
  <c r="C7" i="19"/>
  <c r="F13" i="19"/>
  <c r="F7" i="19"/>
  <c r="F19" i="19"/>
  <c r="F11" i="19"/>
  <c r="F15" i="19"/>
  <c r="F26" i="19"/>
  <c r="F18" i="19"/>
  <c r="F9" i="19"/>
  <c r="F22" i="19"/>
  <c r="F23" i="19"/>
  <c r="F8" i="19"/>
  <c r="F28" i="19"/>
  <c r="F14" i="19"/>
  <c r="F21" i="19"/>
  <c r="J20" i="21"/>
  <c r="O22" i="29"/>
  <c r="D19" i="3"/>
  <c r="C11" i="4"/>
  <c r="F11" i="4"/>
  <c r="N8" i="6"/>
  <c r="F24" i="20"/>
  <c r="F22" i="20"/>
  <c r="F21" i="20"/>
  <c r="F8" i="20"/>
  <c r="F25" i="20"/>
  <c r="F27" i="20"/>
  <c r="F19" i="20"/>
  <c r="F18" i="20"/>
  <c r="F13" i="20"/>
  <c r="F26" i="20"/>
  <c r="F23" i="20"/>
  <c r="F7" i="20"/>
  <c r="F10" i="20"/>
  <c r="C7" i="20"/>
  <c r="D15" i="20"/>
  <c r="H27" i="3"/>
  <c r="J16" i="4"/>
  <c r="D26" i="19"/>
  <c r="D7" i="19"/>
  <c r="D28" i="19"/>
  <c r="D13" i="19"/>
  <c r="D22" i="19"/>
  <c r="D19" i="19"/>
  <c r="D15" i="19"/>
  <c r="D9" i="19"/>
  <c r="D11" i="19"/>
  <c r="D10" i="19"/>
  <c r="D8" i="19"/>
  <c r="D23" i="19"/>
  <c r="D21" i="19"/>
  <c r="D25" i="19"/>
  <c r="D20" i="4"/>
  <c r="D12" i="19"/>
  <c r="D17" i="6"/>
  <c r="D14" i="19"/>
  <c r="D24" i="19"/>
  <c r="D22" i="6"/>
  <c r="J19" i="6"/>
  <c r="D19" i="6"/>
  <c r="D15" i="21"/>
  <c r="D7" i="21"/>
  <c r="D14" i="21"/>
  <c r="D24" i="21"/>
  <c r="D25" i="21"/>
  <c r="D20" i="21"/>
  <c r="D22" i="21"/>
  <c r="D27" i="21"/>
  <c r="D17" i="21"/>
  <c r="D23" i="21"/>
  <c r="D26" i="21"/>
  <c r="D11" i="21"/>
  <c r="D10" i="21"/>
  <c r="D18" i="21"/>
  <c r="D19" i="21"/>
  <c r="D8" i="21"/>
  <c r="D17" i="20"/>
  <c r="D11" i="4"/>
  <c r="D16" i="19"/>
  <c r="D13" i="21"/>
  <c r="J9" i="6"/>
  <c r="D12" i="21"/>
  <c r="D20" i="20"/>
  <c r="D20" i="19"/>
  <c r="D18" i="4"/>
  <c r="D7" i="4"/>
  <c r="D27" i="4"/>
  <c r="D19" i="4"/>
  <c r="D17" i="4"/>
  <c r="D25" i="4"/>
  <c r="D28" i="4"/>
  <c r="D9" i="4"/>
  <c r="D22" i="4"/>
  <c r="D23" i="4"/>
  <c r="D13" i="4"/>
  <c r="H27" i="4"/>
  <c r="H7" i="4"/>
  <c r="H22" i="4"/>
  <c r="H9" i="4"/>
  <c r="H25" i="4"/>
  <c r="H15" i="4"/>
  <c r="H19" i="4"/>
  <c r="H18" i="4"/>
  <c r="H17" i="4"/>
  <c r="H14" i="4"/>
  <c r="H23" i="4"/>
  <c r="H12" i="4"/>
  <c r="H13" i="4"/>
  <c r="H21" i="4"/>
  <c r="H20" i="4"/>
  <c r="H28" i="4"/>
  <c r="H16" i="4"/>
  <c r="H11" i="4"/>
  <c r="H26" i="4"/>
  <c r="H10" i="4"/>
  <c r="H25" i="6"/>
  <c r="H19" i="6"/>
  <c r="H7" i="6"/>
  <c r="H15" i="6"/>
  <c r="H11" i="6"/>
  <c r="H26" i="6"/>
  <c r="H27" i="6"/>
  <c r="H20" i="6"/>
  <c r="H12" i="6"/>
  <c r="H8" i="6"/>
  <c r="H17" i="6"/>
  <c r="H14" i="6"/>
  <c r="H28" i="6"/>
  <c r="H21" i="6"/>
  <c r="H16" i="6"/>
  <c r="H18" i="6"/>
  <c r="H9" i="6"/>
  <c r="H24" i="6"/>
  <c r="H13" i="6"/>
  <c r="D16" i="4"/>
  <c r="D17" i="19"/>
  <c r="D27" i="19"/>
  <c r="H10" i="6"/>
  <c r="D12" i="4"/>
  <c r="H24" i="4"/>
  <c r="J28" i="6"/>
  <c r="J7" i="6"/>
  <c r="J24" i="6"/>
  <c r="J11" i="6"/>
  <c r="J26" i="6"/>
  <c r="J18" i="6"/>
  <c r="J13" i="6"/>
  <c r="J15" i="6"/>
  <c r="J10" i="6"/>
  <c r="J21" i="6"/>
  <c r="J25" i="6"/>
  <c r="J16" i="6"/>
  <c r="J14" i="6"/>
  <c r="J20" i="6"/>
  <c r="J23" i="6"/>
  <c r="J12" i="6"/>
  <c r="J8" i="6"/>
  <c r="F26" i="6"/>
  <c r="F9" i="6"/>
  <c r="F7" i="6"/>
  <c r="F13" i="6"/>
  <c r="F20" i="6"/>
  <c r="C7" i="6"/>
  <c r="D23" i="6"/>
  <c r="F12" i="6"/>
  <c r="F21" i="6"/>
  <c r="F18" i="6"/>
  <c r="F24" i="6"/>
  <c r="F14" i="6"/>
  <c r="F11" i="6"/>
  <c r="F16" i="6"/>
  <c r="F8" i="6"/>
  <c r="F27" i="6"/>
  <c r="F28" i="6"/>
  <c r="F15" i="6"/>
  <c r="F23" i="6"/>
  <c r="F25" i="6"/>
  <c r="D7" i="20"/>
  <c r="D18" i="20"/>
  <c r="D8" i="20"/>
  <c r="D13" i="20"/>
  <c r="D22" i="20"/>
  <c r="D12" i="20"/>
  <c r="D27" i="20"/>
  <c r="D23" i="20"/>
  <c r="D26" i="20"/>
  <c r="D14" i="20"/>
  <c r="D21" i="20"/>
  <c r="D25" i="20"/>
  <c r="D19" i="20"/>
  <c r="D15" i="4"/>
  <c r="D21" i="3"/>
  <c r="D7" i="3"/>
  <c r="D14" i="3"/>
  <c r="D26" i="3"/>
  <c r="D28" i="3"/>
  <c r="D15" i="3"/>
  <c r="D25" i="3"/>
  <c r="D10" i="3"/>
  <c r="D16" i="3"/>
  <c r="D13" i="3"/>
  <c r="D8" i="3"/>
  <c r="D9" i="3"/>
  <c r="D23" i="3"/>
  <c r="D22" i="3"/>
  <c r="D18" i="3"/>
  <c r="D9" i="21"/>
  <c r="D24" i="4"/>
  <c r="D21" i="4"/>
  <c r="D28" i="20"/>
  <c r="D10" i="4"/>
  <c r="D10" i="6"/>
  <c r="F10" i="6"/>
  <c r="H8" i="4"/>
  <c r="D21" i="21"/>
  <c r="J14" i="4"/>
  <c r="J9" i="4"/>
  <c r="J27" i="4"/>
  <c r="J19" i="4"/>
  <c r="J25" i="4"/>
  <c r="J7" i="4"/>
  <c r="J17" i="4"/>
  <c r="J23" i="4"/>
  <c r="J15" i="4"/>
  <c r="J12" i="4"/>
  <c r="J13" i="4"/>
  <c r="J22" i="4"/>
  <c r="D8" i="4"/>
  <c r="D7" i="6"/>
  <c r="D18" i="6"/>
  <c r="D16" i="6"/>
  <c r="D26" i="6"/>
  <c r="D21" i="6"/>
  <c r="D25" i="6"/>
  <c r="D12" i="6"/>
  <c r="D11" i="6"/>
  <c r="D9" i="6"/>
  <c r="D8" i="6"/>
  <c r="D14" i="6"/>
  <c r="D20" i="6"/>
  <c r="D27" i="6"/>
  <c r="D13" i="6"/>
  <c r="D28" i="6"/>
  <c r="D24" i="6"/>
  <c r="D15" i="6"/>
</calcChain>
</file>

<file path=xl/sharedStrings.xml><?xml version="1.0" encoding="utf-8"?>
<sst xmlns="http://schemas.openxmlformats.org/spreadsheetml/2006/main" count="3982" uniqueCount="1949">
  <si>
    <t>Grand Total</t>
  </si>
  <si>
    <r>
      <t xml:space="preserve"> </t>
    </r>
    <r>
      <rPr>
        <sz val="9"/>
        <rFont val="新細明體"/>
        <family val="1"/>
        <charset val="136"/>
      </rPr>
      <t xml:space="preserve">　  　 </t>
    </r>
    <r>
      <rPr>
        <sz val="9"/>
        <rFont val="Times New Roman"/>
        <family val="1"/>
      </rPr>
      <t>0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4</t>
    </r>
  </si>
  <si>
    <r>
      <t xml:space="preserve"> </t>
    </r>
    <r>
      <rPr>
        <sz val="9"/>
        <rFont val="新細明體"/>
        <family val="1"/>
        <charset val="136"/>
      </rPr>
      <t xml:space="preserve">　 　  </t>
    </r>
    <r>
      <rPr>
        <sz val="9"/>
        <rFont val="Times New Roman"/>
        <family val="1"/>
      </rPr>
      <t>5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9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</si>
  <si>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10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14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</si>
  <si>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15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19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</si>
  <si>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20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24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</si>
  <si>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25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29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</si>
  <si>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30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34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</si>
  <si>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35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39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</si>
  <si>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40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44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</si>
  <si>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45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49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</si>
  <si>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50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54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</si>
  <si>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55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59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</si>
  <si>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60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64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</si>
  <si>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65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69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</si>
  <si>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70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74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</si>
  <si>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75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79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</si>
  <si>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80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84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</si>
  <si>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85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89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</si>
  <si>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90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94</t>
    </r>
  </si>
  <si>
    <r>
      <t xml:space="preserve"> </t>
    </r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95</t>
    </r>
    <r>
      <rPr>
        <sz val="9"/>
        <rFont val="新細明體"/>
        <family val="1"/>
        <charset val="136"/>
      </rPr>
      <t>－</t>
    </r>
    <r>
      <rPr>
        <sz val="9"/>
        <rFont val="Times New Roman"/>
        <family val="1"/>
      </rPr>
      <t xml:space="preserve"> 99</t>
    </r>
  </si>
  <si>
    <r>
      <t>Unit</t>
    </r>
    <r>
      <rPr>
        <sz val="11"/>
        <rFont val="新細明體"/>
        <family val="1"/>
        <charset val="136"/>
      </rPr>
      <t>：</t>
    </r>
    <r>
      <rPr>
        <sz val="11"/>
        <rFont val="Times New Roman"/>
        <family val="1"/>
      </rPr>
      <t>Person</t>
    </r>
  </si>
  <si>
    <t>mean</t>
    <phoneticPr fontId="14" type="noConversion"/>
  </si>
  <si>
    <t>平均年齡</t>
    <phoneticPr fontId="14" type="noConversion"/>
  </si>
  <si>
    <t>總   計</t>
    <phoneticPr fontId="14" type="noConversion"/>
  </si>
  <si>
    <r>
      <t xml:space="preserve">    </t>
    </r>
    <r>
      <rPr>
        <sz val="8"/>
        <rFont val="文鼎粗楷"/>
        <family val="3"/>
        <charset val="136"/>
      </rPr>
      <t xml:space="preserve">
 </t>
    </r>
  </si>
  <si>
    <r>
      <t xml:space="preserve">保險對象
</t>
    </r>
    <r>
      <rPr>
        <sz val="10"/>
        <rFont val="Times New Roman"/>
        <family val="1"/>
      </rPr>
      <t>Beneficiaries</t>
    </r>
    <phoneticPr fontId="14" type="noConversion"/>
  </si>
  <si>
    <r>
      <t xml:space="preserve">合   計
</t>
    </r>
    <r>
      <rPr>
        <sz val="9"/>
        <rFont val="Times New Roman"/>
        <family val="1"/>
      </rPr>
      <t>Total</t>
    </r>
    <phoneticPr fontId="14" type="noConversion"/>
  </si>
  <si>
    <r>
      <t xml:space="preserve">男
</t>
    </r>
    <r>
      <rPr>
        <sz val="9"/>
        <rFont val="Times New Roman"/>
        <family val="1"/>
      </rPr>
      <t>Male</t>
    </r>
    <phoneticPr fontId="14" type="noConversion"/>
  </si>
  <si>
    <r>
      <t xml:space="preserve">女
</t>
    </r>
    <r>
      <rPr>
        <sz val="9"/>
        <rFont val="Times New Roman"/>
        <family val="1"/>
      </rPr>
      <t>Female</t>
    </r>
    <phoneticPr fontId="14" type="noConversion"/>
  </si>
  <si>
    <r>
      <t>合   計</t>
    </r>
    <r>
      <rPr>
        <sz val="8"/>
        <rFont val="文鼎粗楷"/>
        <family val="3"/>
        <charset val="136"/>
      </rPr>
      <t xml:space="preserve">
</t>
    </r>
    <r>
      <rPr>
        <sz val="9"/>
        <rFont val="Times New Roman"/>
        <family val="1"/>
      </rPr>
      <t>Total</t>
    </r>
    <phoneticPr fontId="14" type="noConversion"/>
  </si>
  <si>
    <r>
      <t xml:space="preserve">人數
</t>
    </r>
    <r>
      <rPr>
        <sz val="9"/>
        <rFont val="Times New Roman"/>
        <family val="1"/>
      </rPr>
      <t>Number</t>
    </r>
    <phoneticPr fontId="14" type="noConversion"/>
  </si>
  <si>
    <r>
      <t xml:space="preserve">百分比
</t>
    </r>
    <r>
      <rPr>
        <sz val="9"/>
        <rFont val="Times New Roman CE"/>
        <family val="1"/>
        <charset val="238"/>
      </rPr>
      <t>%</t>
    </r>
    <phoneticPr fontId="14" type="noConversion"/>
  </si>
  <si>
    <r>
      <t xml:space="preserve">男
</t>
    </r>
    <r>
      <rPr>
        <sz val="9"/>
        <rFont val="Times New Roman"/>
        <family val="1"/>
      </rPr>
      <t>Male</t>
    </r>
    <phoneticPr fontId="14" type="noConversion"/>
  </si>
  <si>
    <r>
      <t xml:space="preserve">被保險人
</t>
    </r>
    <r>
      <rPr>
        <sz val="10"/>
        <rFont val="Times New Roman"/>
        <family val="1"/>
      </rPr>
      <t>Insureds</t>
    </r>
    <phoneticPr fontId="14" type="noConversion"/>
  </si>
  <si>
    <r>
      <t>眷屬</t>
    </r>
    <r>
      <rPr>
        <sz val="8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Dependents</t>
    </r>
    <phoneticPr fontId="14" type="noConversion"/>
  </si>
  <si>
    <r>
      <t xml:space="preserve">女
</t>
    </r>
    <r>
      <rPr>
        <sz val="9"/>
        <rFont val="Times New Roman"/>
        <family val="1"/>
      </rPr>
      <t>Female</t>
    </r>
    <phoneticPr fontId="14" type="noConversion"/>
  </si>
  <si>
    <t>End of 2003</t>
    <phoneticPr fontId="14" type="noConversion"/>
  </si>
  <si>
    <t>Beneficiaries by Gender and Age</t>
    <phoneticPr fontId="14" type="noConversion"/>
  </si>
  <si>
    <r>
      <t xml:space="preserve">合   計
</t>
    </r>
    <r>
      <rPr>
        <sz val="9"/>
        <rFont val="Times New Roman"/>
        <family val="1"/>
      </rPr>
      <t>Total</t>
    </r>
  </si>
  <si>
    <r>
      <t xml:space="preserve">男
</t>
    </r>
    <r>
      <rPr>
        <sz val="9"/>
        <rFont val="Times New Roman"/>
        <family val="1"/>
      </rPr>
      <t>Male</t>
    </r>
  </si>
  <si>
    <r>
      <t xml:space="preserve">女
</t>
    </r>
    <r>
      <rPr>
        <sz val="9"/>
        <rFont val="Times New Roman"/>
        <family val="1"/>
      </rPr>
      <t>Female</t>
    </r>
  </si>
  <si>
    <r>
      <t xml:space="preserve">人數
</t>
    </r>
    <r>
      <rPr>
        <sz val="9"/>
        <rFont val="Times New Roman"/>
        <family val="1"/>
      </rPr>
      <t>Number</t>
    </r>
  </si>
  <si>
    <t>百分比
%</t>
  </si>
  <si>
    <t>總   計</t>
  </si>
  <si>
    <r>
      <t xml:space="preserve">  </t>
    </r>
    <r>
      <rPr>
        <sz val="14"/>
        <rFont val="標楷體"/>
        <family val="4"/>
        <charset val="136"/>
      </rPr>
      <t xml:space="preserve"> </t>
    </r>
    <r>
      <rPr>
        <sz val="11"/>
        <rFont val="標楷體"/>
        <family val="4"/>
        <charset val="136"/>
      </rPr>
      <t xml:space="preserve">     單位：人</t>
    </r>
    <phoneticPr fontId="14" type="noConversion"/>
  </si>
  <si>
    <r>
      <t xml:space="preserve">保險對象
</t>
    </r>
    <r>
      <rPr>
        <sz val="10"/>
        <rFont val="Times New Roman"/>
        <family val="1"/>
      </rPr>
      <t>Beneficiaries</t>
    </r>
  </si>
  <si>
    <r>
      <t xml:space="preserve">    </t>
    </r>
    <r>
      <rPr>
        <sz val="8"/>
        <rFont val="標楷體"/>
        <family val="4"/>
        <charset val="136"/>
      </rPr>
      <t xml:space="preserve">
 </t>
    </r>
  </si>
  <si>
    <r>
      <t>合   計</t>
    </r>
    <r>
      <rPr>
        <sz val="8"/>
        <rFont val="標楷體"/>
        <family val="4"/>
        <charset val="136"/>
      </rPr>
      <t xml:space="preserve">
</t>
    </r>
    <r>
      <rPr>
        <sz val="9"/>
        <rFont val="Times New Roman"/>
        <family val="1"/>
      </rPr>
      <t>Total</t>
    </r>
  </si>
  <si>
    <t>平均年齡</t>
    <phoneticPr fontId="14" type="noConversion"/>
  </si>
  <si>
    <t>mean</t>
    <phoneticPr fontId="14" type="noConversion"/>
  </si>
  <si>
    <t>End of 2002</t>
    <phoneticPr fontId="14" type="noConversion"/>
  </si>
  <si>
    <r>
      <t xml:space="preserve">被保險人
</t>
    </r>
    <r>
      <rPr>
        <sz val="10"/>
        <rFont val="Times New Roman"/>
        <family val="1"/>
      </rPr>
      <t>Insureds</t>
    </r>
    <phoneticPr fontId="14" type="noConversion"/>
  </si>
  <si>
    <r>
      <t>眷屬</t>
    </r>
    <r>
      <rPr>
        <sz val="8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Dependents</t>
    </r>
  </si>
  <si>
    <r>
      <t>男</t>
    </r>
    <r>
      <rPr>
        <sz val="8"/>
        <rFont val="標楷體"/>
        <family val="4"/>
        <charset val="136"/>
      </rPr>
      <t xml:space="preserve">
</t>
    </r>
    <r>
      <rPr>
        <sz val="9"/>
        <rFont val="Times New Roman"/>
        <family val="1"/>
      </rPr>
      <t>Male</t>
    </r>
  </si>
  <si>
    <r>
      <t>女</t>
    </r>
    <r>
      <rPr>
        <sz val="8"/>
        <rFont val="標楷體"/>
        <family val="4"/>
        <charset val="136"/>
      </rPr>
      <t xml:space="preserve">
</t>
    </r>
    <r>
      <rPr>
        <sz val="9"/>
        <rFont val="Times New Roman"/>
        <family val="1"/>
      </rPr>
      <t>Female</t>
    </r>
  </si>
  <si>
    <r>
      <t>人數</t>
    </r>
    <r>
      <rPr>
        <sz val="8"/>
        <rFont val="標楷體"/>
        <family val="4"/>
        <charset val="136"/>
      </rPr>
      <t xml:space="preserve">
</t>
    </r>
    <r>
      <rPr>
        <sz val="9"/>
        <rFont val="Times New Roman"/>
        <family val="1"/>
      </rPr>
      <t>Number</t>
    </r>
  </si>
  <si>
    <r>
      <t>百分比</t>
    </r>
    <r>
      <rPr>
        <sz val="8"/>
        <rFont val="標楷體"/>
        <family val="4"/>
        <charset val="136"/>
      </rPr>
      <t xml:space="preserve">
</t>
    </r>
    <r>
      <rPr>
        <sz val="9"/>
        <rFont val="標楷體"/>
        <family val="4"/>
        <charset val="136"/>
      </rPr>
      <t>%</t>
    </r>
  </si>
  <si>
    <r>
      <t xml:space="preserve">    </t>
    </r>
    <r>
      <rPr>
        <sz val="18"/>
        <rFont val="標楷體"/>
        <family val="4"/>
        <charset val="136"/>
      </rPr>
      <t>保險對象人數－按年齡性別分</t>
    </r>
    <phoneticPr fontId="14" type="noConversion"/>
  </si>
  <si>
    <t xml:space="preserve">     Beneficiaries by Gender and Age</t>
    <phoneticPr fontId="14" type="noConversion"/>
  </si>
  <si>
    <t>保險對象人數－按年齡性別分</t>
    <phoneticPr fontId="14" type="noConversion"/>
  </si>
  <si>
    <t xml:space="preserve">       中華民國九十年底</t>
    <phoneticPr fontId="14" type="noConversion"/>
  </si>
  <si>
    <r>
      <t xml:space="preserve">  </t>
    </r>
    <r>
      <rPr>
        <sz val="14"/>
        <rFont val="標楷體"/>
        <family val="4"/>
        <charset val="136"/>
      </rPr>
      <t xml:space="preserve"> </t>
    </r>
    <r>
      <rPr>
        <sz val="11"/>
        <rFont val="標楷體"/>
        <family val="4"/>
        <charset val="136"/>
      </rPr>
      <t xml:space="preserve">     單位：人</t>
    </r>
    <phoneticPr fontId="14" type="noConversion"/>
  </si>
  <si>
    <t>mean</t>
    <phoneticPr fontId="14" type="noConversion"/>
  </si>
  <si>
    <t>End of 2001</t>
    <phoneticPr fontId="14" type="noConversion"/>
  </si>
  <si>
    <t xml:space="preserve">     Beneficiaries by Gender and Age</t>
    <phoneticPr fontId="14" type="noConversion"/>
  </si>
  <si>
    <t>End of 2000</t>
    <phoneticPr fontId="14" type="noConversion"/>
  </si>
  <si>
    <r>
      <t xml:space="preserve">被保險人
</t>
    </r>
    <r>
      <rPr>
        <sz val="10"/>
        <rFont val="Times New Roman"/>
        <family val="1"/>
      </rPr>
      <t>Insureds</t>
    </r>
    <phoneticPr fontId="14" type="noConversion"/>
  </si>
  <si>
    <t>男
Male</t>
  </si>
  <si>
    <t>女
Female</t>
  </si>
  <si>
    <t>合   計
Total</t>
  </si>
  <si>
    <t>人數
Number</t>
  </si>
  <si>
    <t xml:space="preserve">       中華民國八十九年底</t>
  </si>
  <si>
    <t xml:space="preserve">        單位：人</t>
  </si>
  <si>
    <t>保險對象
Beneficiaries</t>
  </si>
  <si>
    <t xml:space="preserve">    
 </t>
  </si>
  <si>
    <r>
      <t xml:space="preserve"> </t>
    </r>
    <r>
      <rPr>
        <sz val="9"/>
        <rFont val="細明體"/>
        <family val="3"/>
        <charset val="136"/>
      </rPr>
      <t>　</t>
    </r>
    <r>
      <rPr>
        <sz val="9"/>
        <rFont val="Times New Roman"/>
        <family val="1"/>
      </rPr>
      <t xml:space="preserve">  </t>
    </r>
    <r>
      <rPr>
        <sz val="9"/>
        <rFont val="細明體"/>
        <family val="3"/>
        <charset val="136"/>
      </rPr>
      <t>　</t>
    </r>
    <r>
      <rPr>
        <sz val="9"/>
        <rFont val="Times New Roman"/>
        <family val="1"/>
      </rPr>
      <t xml:space="preserve"> 0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4</t>
    </r>
  </si>
  <si>
    <r>
      <t xml:space="preserve"> </t>
    </r>
    <r>
      <rPr>
        <sz val="9"/>
        <rFont val="細明體"/>
        <family val="3"/>
        <charset val="136"/>
      </rPr>
      <t>　</t>
    </r>
    <r>
      <rPr>
        <sz val="9"/>
        <rFont val="Times New Roman"/>
        <family val="1"/>
      </rPr>
      <t xml:space="preserve"> </t>
    </r>
    <r>
      <rPr>
        <sz val="9"/>
        <rFont val="細明體"/>
        <family val="3"/>
        <charset val="136"/>
      </rPr>
      <t>　</t>
    </r>
    <r>
      <rPr>
        <sz val="9"/>
        <rFont val="Times New Roman"/>
        <family val="1"/>
      </rPr>
      <t xml:space="preserve">  5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9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</si>
  <si>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10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14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</si>
  <si>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15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19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</si>
  <si>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20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24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</si>
  <si>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25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29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</si>
  <si>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30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34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</si>
  <si>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35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39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</si>
  <si>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40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44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</si>
  <si>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45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49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</si>
  <si>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50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54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</si>
  <si>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55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59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</si>
  <si>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60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64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</si>
  <si>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65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69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</si>
  <si>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70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74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</si>
  <si>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75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79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</si>
  <si>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80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84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</si>
  <si>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85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89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</si>
  <si>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90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94</t>
    </r>
  </si>
  <si>
    <r>
      <t xml:space="preserve"> </t>
    </r>
    <r>
      <rPr>
        <sz val="9"/>
        <rFont val="細明體"/>
        <family val="3"/>
        <charset val="136"/>
      </rPr>
      <t>　　</t>
    </r>
    <r>
      <rPr>
        <sz val="9"/>
        <rFont val="Times New Roman"/>
        <family val="1"/>
      </rPr>
      <t xml:space="preserve"> 95</t>
    </r>
    <r>
      <rPr>
        <sz val="9"/>
        <rFont val="細明體"/>
        <family val="3"/>
        <charset val="136"/>
      </rPr>
      <t>－</t>
    </r>
    <r>
      <rPr>
        <sz val="9"/>
        <rFont val="Times New Roman"/>
        <family val="1"/>
      </rPr>
      <t xml:space="preserve"> 99</t>
    </r>
  </si>
  <si>
    <t>mean</t>
  </si>
  <si>
    <t>21,089,859</t>
  </si>
  <si>
    <t>100.00</t>
  </si>
  <si>
    <t>10,613,449</t>
  </si>
  <si>
    <t>10,476,410</t>
  </si>
  <si>
    <t>12,098,002</t>
  </si>
  <si>
    <t>6,500,515</t>
  </si>
  <si>
    <t>5,597,487</t>
  </si>
  <si>
    <t>8,991,857</t>
  </si>
  <si>
    <t>4,112,934</t>
  </si>
  <si>
    <t>4,878,923</t>
  </si>
  <si>
    <t>1,438,989</t>
  </si>
  <si>
    <t>6.82</t>
  </si>
  <si>
    <t>748,888</t>
  </si>
  <si>
    <t>7.06</t>
  </si>
  <si>
    <t>690,101</t>
  </si>
  <si>
    <t>6.59</t>
  </si>
  <si>
    <t>9,793</t>
  </si>
  <si>
    <t>0.08</t>
  </si>
  <si>
    <t>5,094</t>
  </si>
  <si>
    <t>4,699</t>
  </si>
  <si>
    <t>1,429,196</t>
  </si>
  <si>
    <t>15.89</t>
  </si>
  <si>
    <t>743,794</t>
  </si>
  <si>
    <t>18.08</t>
  </si>
  <si>
    <t>685,402</t>
  </si>
  <si>
    <t>14.05</t>
  </si>
  <si>
    <t>1,561,734</t>
  </si>
  <si>
    <t>7.41</t>
  </si>
  <si>
    <t>815,404</t>
  </si>
  <si>
    <t>7.68</t>
  </si>
  <si>
    <t>746,330</t>
  </si>
  <si>
    <t>7.12</t>
  </si>
  <si>
    <t>20,020</t>
  </si>
  <si>
    <t>0.17</t>
  </si>
  <si>
    <t>10,242</t>
  </si>
  <si>
    <t>0.16</t>
  </si>
  <si>
    <t>9,778</t>
  </si>
  <si>
    <t>1,541,714</t>
  </si>
  <si>
    <t>17.15</t>
  </si>
  <si>
    <t>805,162</t>
  </si>
  <si>
    <t>19.58</t>
  </si>
  <si>
    <t>736,552</t>
  </si>
  <si>
    <t>15.10</t>
  </si>
  <si>
    <t>1,523,690</t>
  </si>
  <si>
    <t>7.22</t>
  </si>
  <si>
    <t>789,316</t>
  </si>
  <si>
    <t>7.44</t>
  </si>
  <si>
    <t>734,374</t>
  </si>
  <si>
    <t>7.01</t>
  </si>
  <si>
    <t>30,282</t>
  </si>
  <si>
    <t>0.25</t>
  </si>
  <si>
    <t>15,231</t>
  </si>
  <si>
    <t>0.23</t>
  </si>
  <si>
    <t>15,051</t>
  </si>
  <si>
    <t>0.27</t>
  </si>
  <si>
    <t>1,493,408</t>
  </si>
  <si>
    <t>16.61</t>
  </si>
  <si>
    <t>774,085</t>
  </si>
  <si>
    <t>18.82</t>
  </si>
  <si>
    <t>719,323</t>
  </si>
  <si>
    <t>14.74</t>
  </si>
  <si>
    <t>1,862,585</t>
  </si>
  <si>
    <t>8.83</t>
  </si>
  <si>
    <t>954,927</t>
  </si>
  <si>
    <t>9.00</t>
  </si>
  <si>
    <t>907,658</t>
  </si>
  <si>
    <t>8.66</t>
  </si>
  <si>
    <t>242,393</t>
  </si>
  <si>
    <t>2.00</t>
  </si>
  <si>
    <t>126,704</t>
  </si>
  <si>
    <t>1.95</t>
  </si>
  <si>
    <t>115,689</t>
  </si>
  <si>
    <t>2.07</t>
  </si>
  <si>
    <t>1,620,192</t>
  </si>
  <si>
    <t>18.02</t>
  </si>
  <si>
    <t>828,223</t>
  </si>
  <si>
    <t>20.14</t>
  </si>
  <si>
    <t>791,969</t>
  </si>
  <si>
    <t>16.23</t>
  </si>
  <si>
    <t>1,667,396</t>
  </si>
  <si>
    <t>7.91</t>
  </si>
  <si>
    <t>733,451</t>
  </si>
  <si>
    <t>6.91</t>
  </si>
  <si>
    <t>933,945</t>
  </si>
  <si>
    <t>8.91</t>
  </si>
  <si>
    <t>1,023,512</t>
  </si>
  <si>
    <t>8.46</t>
  </si>
  <si>
    <t>434,126</t>
  </si>
  <si>
    <t>6.68</t>
  </si>
  <si>
    <t>589,386</t>
  </si>
  <si>
    <t>10.53</t>
  </si>
  <si>
    <t>643,884</t>
  </si>
  <si>
    <t>7.16</t>
  </si>
  <si>
    <t>299,325</t>
  </si>
  <si>
    <t>7.28</t>
  </si>
  <si>
    <t>344,559</t>
  </si>
  <si>
    <t>1,754,414</t>
  </si>
  <si>
    <t>8.32</t>
  </si>
  <si>
    <t>866,853</t>
  </si>
  <si>
    <t>8.17</t>
  </si>
  <si>
    <t>887,561</t>
  </si>
  <si>
    <t>8.47</t>
  </si>
  <si>
    <t>1,540,686</t>
  </si>
  <si>
    <t>12.74</t>
  </si>
  <si>
    <t>812,013</t>
  </si>
  <si>
    <t>12.49</t>
  </si>
  <si>
    <t>728,673</t>
  </si>
  <si>
    <t>13.02</t>
  </si>
  <si>
    <t>213,728</t>
  </si>
  <si>
    <t>2.38</t>
  </si>
  <si>
    <t>54,840</t>
  </si>
  <si>
    <t>1.33</t>
  </si>
  <si>
    <t>158,888</t>
  </si>
  <si>
    <t>3.26</t>
  </si>
  <si>
    <t>1,843,819</t>
  </si>
  <si>
    <t>8.74</t>
  </si>
  <si>
    <t>930,066</t>
  </si>
  <si>
    <t>8.76</t>
  </si>
  <si>
    <t>913,753</t>
  </si>
  <si>
    <t>8.72</t>
  </si>
  <si>
    <t>1,610,744</t>
  </si>
  <si>
    <t>13.31</t>
  </si>
  <si>
    <t>885,870</t>
  </si>
  <si>
    <t>13.63</t>
  </si>
  <si>
    <t>724,874</t>
  </si>
  <si>
    <t>12.95</t>
  </si>
  <si>
    <t>233,075</t>
  </si>
  <si>
    <t>2.59</t>
  </si>
  <si>
    <t>44,196</t>
  </si>
  <si>
    <t>1.07</t>
  </si>
  <si>
    <t>188,879</t>
  </si>
  <si>
    <t>3.87</t>
  </si>
  <si>
    <t>1,874,793</t>
  </si>
  <si>
    <t>8.89</t>
  </si>
  <si>
    <t>945,660</t>
  </si>
  <si>
    <t>929,133</t>
  </si>
  <si>
    <t>8.87</t>
  </si>
  <si>
    <t>1,643,029</t>
  </si>
  <si>
    <t>13.58</t>
  </si>
  <si>
    <t>896,628</t>
  </si>
  <si>
    <t>13.79</t>
  </si>
  <si>
    <t>746,401</t>
  </si>
  <si>
    <t>13.33</t>
  </si>
  <si>
    <t>231,764</t>
  </si>
  <si>
    <t>2.58</t>
  </si>
  <si>
    <t>49,032</t>
  </si>
  <si>
    <t>1.19</t>
  </si>
  <si>
    <t>182,732</t>
  </si>
  <si>
    <t>3.75</t>
  </si>
  <si>
    <t>1,727,097</t>
  </si>
  <si>
    <t>8.19</t>
  </si>
  <si>
    <t>865,141</t>
  </si>
  <si>
    <t>8.15</t>
  </si>
  <si>
    <t>861,956</t>
  </si>
  <si>
    <t>8.23</t>
  </si>
  <si>
    <t>1,523,789</t>
  </si>
  <si>
    <t>12.60</t>
  </si>
  <si>
    <t>818,839</t>
  </si>
  <si>
    <t>704,950</t>
  </si>
  <si>
    <t>12.59</t>
  </si>
  <si>
    <t>203,308</t>
  </si>
  <si>
    <t>2.26</t>
  </si>
  <si>
    <t>46,302</t>
  </si>
  <si>
    <t>1.13</t>
  </si>
  <si>
    <t>157,006</t>
  </si>
  <si>
    <t>3.22</t>
  </si>
  <si>
    <t>1,493,679</t>
  </si>
  <si>
    <t>7.08</t>
  </si>
  <si>
    <t>746,624</t>
  </si>
  <si>
    <t>7.03</t>
  </si>
  <si>
    <t>747,055</t>
  </si>
  <si>
    <t>7.13</t>
  </si>
  <si>
    <t>1,316,643</t>
  </si>
  <si>
    <t>10.88</t>
  </si>
  <si>
    <t>702,358</t>
  </si>
  <si>
    <t>10.80</t>
  </si>
  <si>
    <t>614,285</t>
  </si>
  <si>
    <t>10.97</t>
  </si>
  <si>
    <t>177,036</t>
  </si>
  <si>
    <t>1.97</t>
  </si>
  <si>
    <t>44,266</t>
  </si>
  <si>
    <t>1.08</t>
  </si>
  <si>
    <t>132,770</t>
  </si>
  <si>
    <t>2.72</t>
  </si>
  <si>
    <t>939,086</t>
  </si>
  <si>
    <t>4.45</t>
  </si>
  <si>
    <t>468,469</t>
  </si>
  <si>
    <t>4.41</t>
  </si>
  <si>
    <t>470,617</t>
  </si>
  <si>
    <t>4.49</t>
  </si>
  <si>
    <t>813,720</t>
  </si>
  <si>
    <t>6.73</t>
  </si>
  <si>
    <t>431,064</t>
  </si>
  <si>
    <t>6.63</t>
  </si>
  <si>
    <t>382,656</t>
  </si>
  <si>
    <t>6.84</t>
  </si>
  <si>
    <t>125,366</t>
  </si>
  <si>
    <t>1.39</t>
  </si>
  <si>
    <t>37,405</t>
  </si>
  <si>
    <t>0.91</t>
  </si>
  <si>
    <t>87,961</t>
  </si>
  <si>
    <t>1.80</t>
  </si>
  <si>
    <t>829,852</t>
  </si>
  <si>
    <t>3.93</t>
  </si>
  <si>
    <t>410,106</t>
  </si>
  <si>
    <t>3.86</t>
  </si>
  <si>
    <t>419,746</t>
  </si>
  <si>
    <t>4.01</t>
  </si>
  <si>
    <t>637,538</t>
  </si>
  <si>
    <t>5.27</t>
  </si>
  <si>
    <t>357,296</t>
  </si>
  <si>
    <t>5.50</t>
  </si>
  <si>
    <t>280,242</t>
  </si>
  <si>
    <t>5.01</t>
  </si>
  <si>
    <t>192,314</t>
  </si>
  <si>
    <t>2.14</t>
  </si>
  <si>
    <t>52,810</t>
  </si>
  <si>
    <t>1.28</t>
  </si>
  <si>
    <t>139,504</t>
  </si>
  <si>
    <t>2.86</t>
  </si>
  <si>
    <t>733,682</t>
  </si>
  <si>
    <t>3.48</t>
  </si>
  <si>
    <t>356,454</t>
  </si>
  <si>
    <t>3.36</t>
  </si>
  <si>
    <t>377,228</t>
  </si>
  <si>
    <t>3.60</t>
  </si>
  <si>
    <t>485,380</t>
  </si>
  <si>
    <t>267,824</t>
  </si>
  <si>
    <t>4.12</t>
  </si>
  <si>
    <t>217,556</t>
  </si>
  <si>
    <t>3.89</t>
  </si>
  <si>
    <t>248,302</t>
  </si>
  <si>
    <t>2.76</t>
  </si>
  <si>
    <t>88,630</t>
  </si>
  <si>
    <t>2.15</t>
  </si>
  <si>
    <t>159,672</t>
  </si>
  <si>
    <t>3.27</t>
  </si>
  <si>
    <t>656,263</t>
  </si>
  <si>
    <t>3.11</t>
  </si>
  <si>
    <t>345,030</t>
  </si>
  <si>
    <t>3.25</t>
  </si>
  <si>
    <t>311,233</t>
  </si>
  <si>
    <t>2.97</t>
  </si>
  <si>
    <t>417,717</t>
  </si>
  <si>
    <t>3.45</t>
  </si>
  <si>
    <t>249,692</t>
  </si>
  <si>
    <t>3.84</t>
  </si>
  <si>
    <t>168,025</t>
  </si>
  <si>
    <t>3.00</t>
  </si>
  <si>
    <t>238,546</t>
  </si>
  <si>
    <t>2.65</t>
  </si>
  <si>
    <t>95,338</t>
  </si>
  <si>
    <t>2.32</t>
  </si>
  <si>
    <t>143,208</t>
  </si>
  <si>
    <t>2.94</t>
  </si>
  <si>
    <t>559,668</t>
  </si>
  <si>
    <t>319,089</t>
  </si>
  <si>
    <t>3.01</t>
  </si>
  <si>
    <t>240,579</t>
  </si>
  <si>
    <t>2.30</t>
  </si>
  <si>
    <t>377,430</t>
  </si>
  <si>
    <t>3.12</t>
  </si>
  <si>
    <t>247,605</t>
  </si>
  <si>
    <t>3.81</t>
  </si>
  <si>
    <t>129,825</t>
  </si>
  <si>
    <t>182,238</t>
  </si>
  <si>
    <t>2.03</t>
  </si>
  <si>
    <t>71,484</t>
  </si>
  <si>
    <t>1.74</t>
  </si>
  <si>
    <t>110,754</t>
  </si>
  <si>
    <t>2.27</t>
  </si>
  <si>
    <t>349,919</t>
  </si>
  <si>
    <t>1.66</t>
  </si>
  <si>
    <t>188,995</t>
  </si>
  <si>
    <t>1.78</t>
  </si>
  <si>
    <t>160,924</t>
  </si>
  <si>
    <t>1.54</t>
  </si>
  <si>
    <t>231,222</t>
  </si>
  <si>
    <t>1.91</t>
  </si>
  <si>
    <t>144,112</t>
  </si>
  <si>
    <t>2.22</t>
  </si>
  <si>
    <t>87,110</t>
  </si>
  <si>
    <t>1.56</t>
  </si>
  <si>
    <t>118,697</t>
  </si>
  <si>
    <t>1.32</t>
  </si>
  <si>
    <t>44,883</t>
  </si>
  <si>
    <t>1.09</t>
  </si>
  <si>
    <t>73,814</t>
  </si>
  <si>
    <t>1.51</t>
  </si>
  <si>
    <t>171,919</t>
  </si>
  <si>
    <t>0.82</t>
  </si>
  <si>
    <t>85,535</t>
  </si>
  <si>
    <t>0.81</t>
  </si>
  <si>
    <t>86,384</t>
  </si>
  <si>
    <t>111,566</t>
  </si>
  <si>
    <t>0.92</t>
  </si>
  <si>
    <t>64,293</t>
  </si>
  <si>
    <t>0.99</t>
  </si>
  <si>
    <t>47,273</t>
  </si>
  <si>
    <t>0.84</t>
  </si>
  <si>
    <t>60,353</t>
  </si>
  <si>
    <t>0.67</t>
  </si>
  <si>
    <t>21,242</t>
  </si>
  <si>
    <t>0.52</t>
  </si>
  <si>
    <t>39,111</t>
  </si>
  <si>
    <t>0.80</t>
  </si>
  <si>
    <t>77,446</t>
  </si>
  <si>
    <t>0.37</t>
  </si>
  <si>
    <t>34,643</t>
  </si>
  <si>
    <t>0.33</t>
  </si>
  <si>
    <t>42,803</t>
  </si>
  <si>
    <t>0.41</t>
  </si>
  <si>
    <t>48,714</t>
  </si>
  <si>
    <t>0.40</t>
  </si>
  <si>
    <t>25,440</t>
  </si>
  <si>
    <t>0.39</t>
  </si>
  <si>
    <t>23,274</t>
  </si>
  <si>
    <t>0.42</t>
  </si>
  <si>
    <t>28,732</t>
  </si>
  <si>
    <t>0.32</t>
  </si>
  <si>
    <t>9,203</t>
  </si>
  <si>
    <t>0.22</t>
  </si>
  <si>
    <t>19,529</t>
  </si>
  <si>
    <t>19,605</t>
  </si>
  <si>
    <t>0.09</t>
  </si>
  <si>
    <t>7,376</t>
  </si>
  <si>
    <t>0.07</t>
  </si>
  <si>
    <t>12,229</t>
  </si>
  <si>
    <t>0.12</t>
  </si>
  <si>
    <t>11,642</t>
  </si>
  <si>
    <t>0.10</t>
  </si>
  <si>
    <t>5,165</t>
  </si>
  <si>
    <t>6,477</t>
  </si>
  <si>
    <t>7,963</t>
  </si>
  <si>
    <t>2,211</t>
  </si>
  <si>
    <t>0.05</t>
  </si>
  <si>
    <t>5,752</t>
  </si>
  <si>
    <t>3,736</t>
  </si>
  <si>
    <t>0.02</t>
  </si>
  <si>
    <t>1,282</t>
  </si>
  <si>
    <t>0.01</t>
  </si>
  <si>
    <t>2,454</t>
  </si>
  <si>
    <t>1,952</t>
  </si>
  <si>
    <t>828</t>
  </si>
  <si>
    <t>1,124</t>
  </si>
  <si>
    <t>1,784</t>
  </si>
  <si>
    <t>454</t>
  </si>
  <si>
    <t>1,330</t>
  </si>
  <si>
    <t>0.03</t>
  </si>
  <si>
    <t>487</t>
  </si>
  <si>
    <t>0.00</t>
  </si>
  <si>
    <t>140</t>
  </si>
  <si>
    <t>347</t>
  </si>
  <si>
    <t>230</t>
  </si>
  <si>
    <t>91</t>
  </si>
  <si>
    <t>139</t>
  </si>
  <si>
    <t>257</t>
  </si>
  <si>
    <t>49</t>
  </si>
  <si>
    <t>208</t>
  </si>
  <si>
    <t>41.62</t>
  </si>
  <si>
    <t>42.46</t>
  </si>
  <si>
    <t>40.63</t>
  </si>
  <si>
    <t>21.25</t>
  </si>
  <si>
    <t>17.96</t>
  </si>
  <si>
    <t>24.02</t>
  </si>
  <si>
    <t xml:space="preserve">    保險對象人數－按年齡性別分</t>
    <phoneticPr fontId="14" type="noConversion"/>
  </si>
  <si>
    <t xml:space="preserve">    保險對象人數－按年齡性別分</t>
    <phoneticPr fontId="14" type="noConversion"/>
  </si>
  <si>
    <t xml:space="preserve">     Beneficiaries by Gender and Age</t>
    <phoneticPr fontId="14" type="noConversion"/>
  </si>
  <si>
    <r>
      <t xml:space="preserve">被保險人
</t>
    </r>
    <r>
      <rPr>
        <sz val="10"/>
        <rFont val="Times New Roman"/>
        <family val="1"/>
      </rPr>
      <t>Insureds</t>
    </r>
    <phoneticPr fontId="14" type="noConversion"/>
  </si>
  <si>
    <t>32.93</t>
  </si>
  <si>
    <t>32.97</t>
  </si>
  <si>
    <t>32.90</t>
  </si>
  <si>
    <t xml:space="preserve">    保險對象人數－按年齡性別分</t>
    <phoneticPr fontId="14" type="noConversion"/>
  </si>
  <si>
    <t xml:space="preserve">     Beneficiaries by Gender and Age</t>
    <phoneticPr fontId="14" type="noConversion"/>
  </si>
  <si>
    <r>
      <t xml:space="preserve">被保險人
</t>
    </r>
    <r>
      <rPr>
        <sz val="10"/>
        <rFont val="Times New Roman"/>
        <family val="1"/>
      </rPr>
      <t>Insureds</t>
    </r>
    <phoneticPr fontId="14" type="noConversion"/>
  </si>
  <si>
    <t>平均年齡</t>
    <phoneticPr fontId="14" type="noConversion"/>
  </si>
  <si>
    <t xml:space="preserve">       中華民國八十八年底</t>
    <phoneticPr fontId="14" type="noConversion"/>
  </si>
  <si>
    <t>End of 1999</t>
    <phoneticPr fontId="14" type="noConversion"/>
  </si>
  <si>
    <t xml:space="preserve">       中華民國八十七年底</t>
    <phoneticPr fontId="14" type="noConversion"/>
  </si>
  <si>
    <t>End of 1998</t>
    <phoneticPr fontId="14" type="noConversion"/>
  </si>
  <si>
    <t>20,757,185</t>
  </si>
  <si>
    <t>10,454,707</t>
  </si>
  <si>
    <t>10,302,478</t>
  </si>
  <si>
    <t>11,830,991</t>
  </si>
  <si>
    <t>6,371,531</t>
  </si>
  <si>
    <t>5,459,460</t>
  </si>
  <si>
    <t>8,926,194</t>
  </si>
  <si>
    <t>4,083,176</t>
  </si>
  <si>
    <t>4,843,018</t>
  </si>
  <si>
    <t>1,444,329</t>
  </si>
  <si>
    <t>6.96</t>
  </si>
  <si>
    <t>751,976</t>
  </si>
  <si>
    <t>7.19</t>
  </si>
  <si>
    <t>692,353</t>
  </si>
  <si>
    <t>6.72</t>
  </si>
  <si>
    <t>5,835</t>
  </si>
  <si>
    <t>3,084</t>
  </si>
  <si>
    <t>2,751</t>
  </si>
  <si>
    <t>1,438,494</t>
  </si>
  <si>
    <t>16.12</t>
  </si>
  <si>
    <t>748,892</t>
  </si>
  <si>
    <t>18.34</t>
  </si>
  <si>
    <t>689,602</t>
  </si>
  <si>
    <t>14.24</t>
  </si>
  <si>
    <t>1,531,111</t>
  </si>
  <si>
    <t>7.38</t>
  </si>
  <si>
    <t>799,793</t>
  </si>
  <si>
    <t>7.65</t>
  </si>
  <si>
    <t>731,318</t>
  </si>
  <si>
    <t>7.10</t>
  </si>
  <si>
    <t>14,292</t>
  </si>
  <si>
    <t>7,344</t>
  </si>
  <si>
    <t>6,948</t>
  </si>
  <si>
    <t>0.13</t>
  </si>
  <si>
    <t>1,516,819</t>
  </si>
  <si>
    <t>16.99</t>
  </si>
  <si>
    <t>792,449</t>
  </si>
  <si>
    <t>19.41</t>
  </si>
  <si>
    <t>724,370</t>
  </si>
  <si>
    <t>14.96</t>
  </si>
  <si>
    <t>1,562,334</t>
  </si>
  <si>
    <t>7.53</t>
  </si>
  <si>
    <t>807,982</t>
  </si>
  <si>
    <t>7.73</t>
  </si>
  <si>
    <t>754,352</t>
  </si>
  <si>
    <t>7.32</t>
  </si>
  <si>
    <t>25,025</t>
  </si>
  <si>
    <t>0.21</t>
  </si>
  <si>
    <t>12,466</t>
  </si>
  <si>
    <t>0.20</t>
  </si>
  <si>
    <t>12,559</t>
  </si>
  <si>
    <t>1,537,309</t>
  </si>
  <si>
    <t>17.22</t>
  </si>
  <si>
    <t>795,516</t>
  </si>
  <si>
    <t>19.48</t>
  </si>
  <si>
    <t>741,793</t>
  </si>
  <si>
    <t>15.32</t>
  </si>
  <si>
    <t>1,885,579</t>
  </si>
  <si>
    <t>9.08</t>
  </si>
  <si>
    <t>958,316</t>
  </si>
  <si>
    <t>9.17</t>
  </si>
  <si>
    <t>927,263</t>
  </si>
  <si>
    <t>250,379</t>
  </si>
  <si>
    <t>2.12</t>
  </si>
  <si>
    <t>126,825</t>
  </si>
  <si>
    <t>1.99</t>
  </si>
  <si>
    <t>123,554</t>
  </si>
  <si>
    <t>1,635,200</t>
  </si>
  <si>
    <t>18.32</t>
  </si>
  <si>
    <t>831,491</t>
  </si>
  <si>
    <t>20.36</t>
  </si>
  <si>
    <t>803,709</t>
  </si>
  <si>
    <t>16.60</t>
  </si>
  <si>
    <t>1,592,549</t>
  </si>
  <si>
    <t>7.67</t>
  </si>
  <si>
    <t>693,241</t>
  </si>
  <si>
    <t>899,308</t>
  </si>
  <si>
    <t>8.73</t>
  </si>
  <si>
    <t>982,086</t>
  </si>
  <si>
    <t>8.30</t>
  </si>
  <si>
    <t>413,685</t>
  </si>
  <si>
    <t>6.49</t>
  </si>
  <si>
    <t>568,401</t>
  </si>
  <si>
    <t>10.41</t>
  </si>
  <si>
    <t>610,463</t>
  </si>
  <si>
    <t>279,556</t>
  </si>
  <si>
    <t>6.85</t>
  </si>
  <si>
    <t>330,907</t>
  </si>
  <si>
    <t>6.83</t>
  </si>
  <si>
    <t>1,750,963</t>
  </si>
  <si>
    <t>8.44</t>
  </si>
  <si>
    <t>870,877</t>
  </si>
  <si>
    <t>8.33</t>
  </si>
  <si>
    <t>880,086</t>
  </si>
  <si>
    <t>8.54</t>
  </si>
  <si>
    <t>1,537,098</t>
  </si>
  <si>
    <t>12.99</t>
  </si>
  <si>
    <t>816,709</t>
  </si>
  <si>
    <t>12.82</t>
  </si>
  <si>
    <t>720,389</t>
  </si>
  <si>
    <t>13.20</t>
  </si>
  <si>
    <t>213,865</t>
  </si>
  <si>
    <t>2.40</t>
  </si>
  <si>
    <t>54,168</t>
  </si>
  <si>
    <t>159,697</t>
  </si>
  <si>
    <t>3.30</t>
  </si>
  <si>
    <t>1,842,137</t>
  </si>
  <si>
    <t>932,079</t>
  </si>
  <si>
    <t>8.92</t>
  </si>
  <si>
    <t>910,058</t>
  </si>
  <si>
    <t>1,610,656</t>
  </si>
  <si>
    <t>13.61</t>
  </si>
  <si>
    <t>888,113</t>
  </si>
  <si>
    <t>13.94</t>
  </si>
  <si>
    <t>722,543</t>
  </si>
  <si>
    <t>13.23</t>
  </si>
  <si>
    <t>231,481</t>
  </si>
  <si>
    <t>43,966</t>
  </si>
  <si>
    <t>187,515</t>
  </si>
  <si>
    <t>1,857,056</t>
  </si>
  <si>
    <t>8.95</t>
  </si>
  <si>
    <t>936,827</t>
  </si>
  <si>
    <t>8.96</t>
  </si>
  <si>
    <t>920,229</t>
  </si>
  <si>
    <t>8.93</t>
  </si>
  <si>
    <t>1,630,695</t>
  </si>
  <si>
    <t>13.78</t>
  </si>
  <si>
    <t>889,384</t>
  </si>
  <si>
    <t>13.96</t>
  </si>
  <si>
    <t>741,311</t>
  </si>
  <si>
    <t>226,361</t>
  </si>
  <si>
    <t>2.54</t>
  </si>
  <si>
    <t>47,443</t>
  </si>
  <si>
    <t>1.16</t>
  </si>
  <si>
    <t>178,918</t>
  </si>
  <si>
    <t>3.69</t>
  </si>
  <si>
    <t>1,684,379</t>
  </si>
  <si>
    <t>8.11</t>
  </si>
  <si>
    <t>844,251</t>
  </si>
  <si>
    <t>8.08</t>
  </si>
  <si>
    <t>840,128</t>
  </si>
  <si>
    <t>1,489,628</t>
  </si>
  <si>
    <t>800,335</t>
  </si>
  <si>
    <t>12.56</t>
  </si>
  <si>
    <t>689,293</t>
  </si>
  <si>
    <t>12.63</t>
  </si>
  <si>
    <t>194,751</t>
  </si>
  <si>
    <t>2.18</t>
  </si>
  <si>
    <t>43,916</t>
  </si>
  <si>
    <t>150,835</t>
  </si>
  <si>
    <t>1,418,566</t>
  </si>
  <si>
    <t>710,568</t>
  </si>
  <si>
    <t>6.80</t>
  </si>
  <si>
    <t>707,998</t>
  </si>
  <si>
    <t>6.87</t>
  </si>
  <si>
    <t>1,253,002</t>
  </si>
  <si>
    <t>10.59</t>
  </si>
  <si>
    <t>669,858</t>
  </si>
  <si>
    <t>10.51</t>
  </si>
  <si>
    <t>583,144</t>
  </si>
  <si>
    <t>10.68</t>
  </si>
  <si>
    <t>165,564</t>
  </si>
  <si>
    <t>1.85</t>
  </si>
  <si>
    <t>40,710</t>
  </si>
  <si>
    <t>1.00</t>
  </si>
  <si>
    <t>124,854</t>
  </si>
  <si>
    <t>862,750</t>
  </si>
  <si>
    <t>4.16</t>
  </si>
  <si>
    <t>430,346</t>
  </si>
  <si>
    <t>432,404</t>
  </si>
  <si>
    <t>4.20</t>
  </si>
  <si>
    <t>749,615</t>
  </si>
  <si>
    <t>6.34</t>
  </si>
  <si>
    <t>397,434</t>
  </si>
  <si>
    <t>6.24</t>
  </si>
  <si>
    <t>352,181</t>
  </si>
  <si>
    <t>6.45</t>
  </si>
  <si>
    <t>113,135</t>
  </si>
  <si>
    <t>1.27</t>
  </si>
  <si>
    <t>32,912</t>
  </si>
  <si>
    <t>80,223</t>
  </si>
  <si>
    <t>830,493</t>
  </si>
  <si>
    <t>4.00</t>
  </si>
  <si>
    <t>409,747</t>
  </si>
  <si>
    <t>3.92</t>
  </si>
  <si>
    <t>420,746</t>
  </si>
  <si>
    <t>4.08</t>
  </si>
  <si>
    <t>642,609</t>
  </si>
  <si>
    <t>5.43</t>
  </si>
  <si>
    <t>360,570</t>
  </si>
  <si>
    <t>5.66</t>
  </si>
  <si>
    <t>282,039</t>
  </si>
  <si>
    <t>5.17</t>
  </si>
  <si>
    <t>187,884</t>
  </si>
  <si>
    <t>2.10</t>
  </si>
  <si>
    <t>49,177</t>
  </si>
  <si>
    <t>1.20</t>
  </si>
  <si>
    <t>138,707</t>
  </si>
  <si>
    <t>715,863</t>
  </si>
  <si>
    <t>345</t>
  </si>
  <si>
    <t>350,132</t>
  </si>
  <si>
    <t>3.35</t>
  </si>
  <si>
    <t>365,731</t>
  </si>
  <si>
    <t>3.55</t>
  </si>
  <si>
    <t>476,858</t>
  </si>
  <si>
    <t>4.03</t>
  </si>
  <si>
    <t>263,827</t>
  </si>
  <si>
    <t>4.14</t>
  </si>
  <si>
    <t>213,031</t>
  </si>
  <si>
    <t>3.90</t>
  </si>
  <si>
    <t>239,005</t>
  </si>
  <si>
    <t>2.68</t>
  </si>
  <si>
    <t>86,305</t>
  </si>
  <si>
    <t>2.11</t>
  </si>
  <si>
    <t>152,700</t>
  </si>
  <si>
    <t>3.15</t>
  </si>
  <si>
    <t>659,570</t>
  </si>
  <si>
    <t>3.18</t>
  </si>
  <si>
    <t>357,378</t>
  </si>
  <si>
    <t>3.42</t>
  </si>
  <si>
    <t>302,192</t>
  </si>
  <si>
    <t>2.93</t>
  </si>
  <si>
    <t>427,682</t>
  </si>
  <si>
    <t>3.61</t>
  </si>
  <si>
    <t>264,175</t>
  </si>
  <si>
    <t>4.15</t>
  </si>
  <si>
    <t>163,507</t>
  </si>
  <si>
    <t>2.99</t>
  </si>
  <si>
    <t>231,888</t>
  </si>
  <si>
    <t>2.60</t>
  </si>
  <si>
    <t>93,203</t>
  </si>
  <si>
    <t>2.28</t>
  </si>
  <si>
    <t>138,685</t>
  </si>
  <si>
    <t>535,935</t>
  </si>
  <si>
    <t>305,977</t>
  </si>
  <si>
    <t>229,958</t>
  </si>
  <si>
    <t>2.23</t>
  </si>
  <si>
    <t>359,553</t>
  </si>
  <si>
    <t>3.04</t>
  </si>
  <si>
    <t>236,917</t>
  </si>
  <si>
    <t>3.72</t>
  </si>
  <si>
    <t>122,636</t>
  </si>
  <si>
    <t>2.25</t>
  </si>
  <si>
    <t>176,382</t>
  </si>
  <si>
    <t>1.98</t>
  </si>
  <si>
    <t>69,060</t>
  </si>
  <si>
    <t>1.69</t>
  </si>
  <si>
    <t>107,322</t>
  </si>
  <si>
    <t>328,060</t>
  </si>
  <si>
    <t>1.58</t>
  </si>
  <si>
    <t>176,022</t>
  </si>
  <si>
    <t>1.68</t>
  </si>
  <si>
    <t>152,038</t>
  </si>
  <si>
    <t>1.48</t>
  </si>
  <si>
    <t>214,658</t>
  </si>
  <si>
    <t>1.81</t>
  </si>
  <si>
    <t>132,876</t>
  </si>
  <si>
    <t>2.09</t>
  </si>
  <si>
    <t>81,782</t>
  </si>
  <si>
    <t>1.50</t>
  </si>
  <si>
    <t>113,402</t>
  </si>
  <si>
    <t>43,146</t>
  </si>
  <si>
    <t>1.06</t>
  </si>
  <si>
    <t>70,256</t>
  </si>
  <si>
    <t>1.45</t>
  </si>
  <si>
    <t>163,251</t>
  </si>
  <si>
    <t>0.79</t>
  </si>
  <si>
    <t>80,289</t>
  </si>
  <si>
    <t>0.77</t>
  </si>
  <si>
    <t>82,962</t>
  </si>
  <si>
    <t>104,789</t>
  </si>
  <si>
    <t>0.89</t>
  </si>
  <si>
    <t>59,803</t>
  </si>
  <si>
    <t>0.94</t>
  </si>
  <si>
    <t>44,986</t>
  </si>
  <si>
    <t>58,462</t>
  </si>
  <si>
    <t>0.65</t>
  </si>
  <si>
    <t>20,486</t>
  </si>
  <si>
    <t>0.50</t>
  </si>
  <si>
    <t>37,976</t>
  </si>
  <si>
    <t>0.78</t>
  </si>
  <si>
    <t>71,390</t>
  </si>
  <si>
    <t>034</t>
  </si>
  <si>
    <t>31,273</t>
  </si>
  <si>
    <t>030</t>
  </si>
  <si>
    <t>40,117</t>
  </si>
  <si>
    <t>44,417</t>
  </si>
  <si>
    <t>0.38</t>
  </si>
  <si>
    <t>22,776</t>
  </si>
  <si>
    <t>0.36</t>
  </si>
  <si>
    <t>21,641</t>
  </si>
  <si>
    <t>26,973</t>
  </si>
  <si>
    <t>0.30</t>
  </si>
  <si>
    <t>8,497</t>
  </si>
  <si>
    <t>18,476</t>
  </si>
  <si>
    <t>17,364</t>
  </si>
  <si>
    <t>008</t>
  </si>
  <si>
    <t>6,463</t>
  </si>
  <si>
    <t>006</t>
  </si>
  <si>
    <t>10,901</t>
  </si>
  <si>
    <t>0.11</t>
  </si>
  <si>
    <t>10,241</t>
  </si>
  <si>
    <t>4,556</t>
  </si>
  <si>
    <t>5,685</t>
  </si>
  <si>
    <t>7,123</t>
  </si>
  <si>
    <t>1,907</t>
  </si>
  <si>
    <t>5,216</t>
  </si>
  <si>
    <t>3,134</t>
  </si>
  <si>
    <t>1,059</t>
  </si>
  <si>
    <t>2,075</t>
  </si>
  <si>
    <t>1,679</t>
  </si>
  <si>
    <t>720</t>
  </si>
  <si>
    <t>959</t>
  </si>
  <si>
    <t>1,455</t>
  </si>
  <si>
    <t>339</t>
  </si>
  <si>
    <t>1,116</t>
  </si>
  <si>
    <t>372</t>
  </si>
  <si>
    <t>111</t>
  </si>
  <si>
    <t>261</t>
  </si>
  <si>
    <t>194</t>
  </si>
  <si>
    <t>74</t>
  </si>
  <si>
    <t>120</t>
  </si>
  <si>
    <t>178</t>
  </si>
  <si>
    <t>37</t>
  </si>
  <si>
    <t>141</t>
  </si>
  <si>
    <t>32.65</t>
  </si>
  <si>
    <t>32.72</t>
  </si>
  <si>
    <t>32.57</t>
  </si>
  <si>
    <t>41.51</t>
  </si>
  <si>
    <t>42.38</t>
  </si>
  <si>
    <t>40.49</t>
  </si>
  <si>
    <t>20.13</t>
  </si>
  <si>
    <t>17.65</t>
  </si>
  <si>
    <t>23.64</t>
  </si>
  <si>
    <t xml:space="preserve">    保險對象人數－按年齡性別分</t>
    <phoneticPr fontId="14" type="noConversion"/>
  </si>
  <si>
    <t xml:space="preserve">       中華民國八十六年底</t>
    <phoneticPr fontId="14" type="noConversion"/>
  </si>
  <si>
    <t>End of 1997</t>
    <phoneticPr fontId="14" type="noConversion"/>
  </si>
  <si>
    <t>20,492,317</t>
  </si>
  <si>
    <t>10,313,824</t>
  </si>
  <si>
    <t>10,178,493</t>
  </si>
  <si>
    <t>11,674,073</t>
  </si>
  <si>
    <t>6,266,906</t>
  </si>
  <si>
    <t>5,407,167</t>
  </si>
  <si>
    <t>8,818,244</t>
  </si>
  <si>
    <t>4,046,918</t>
  </si>
  <si>
    <t>4,771,326</t>
  </si>
  <si>
    <t>1,449,738</t>
  </si>
  <si>
    <t>7.07</t>
  </si>
  <si>
    <t>755,636</t>
  </si>
  <si>
    <t>7.33</t>
  </si>
  <si>
    <t>694,102</t>
  </si>
  <si>
    <t>5,291</t>
  </si>
  <si>
    <t>2,883</t>
  </si>
  <si>
    <t>2,408</t>
  </si>
  <si>
    <t>0.04</t>
  </si>
  <si>
    <t>1,444,447</t>
  </si>
  <si>
    <t>16.38</t>
  </si>
  <si>
    <t>752,753</t>
  </si>
  <si>
    <t>18.60</t>
  </si>
  <si>
    <t>691,694</t>
  </si>
  <si>
    <t>14.50</t>
  </si>
  <si>
    <t>1,516,519</t>
  </si>
  <si>
    <t>7.40</t>
  </si>
  <si>
    <t>793,211</t>
  </si>
  <si>
    <t>7.69</t>
  </si>
  <si>
    <t>723,308</t>
  </si>
  <si>
    <t>7.11</t>
  </si>
  <si>
    <t>13,049</t>
  </si>
  <si>
    <t>6,734</t>
  </si>
  <si>
    <t>6,315</t>
  </si>
  <si>
    <t>1,503,470</t>
  </si>
  <si>
    <t>17.05</t>
  </si>
  <si>
    <t>786,477</t>
  </si>
  <si>
    <t>19.43</t>
  </si>
  <si>
    <t>716,993</t>
  </si>
  <si>
    <t>15.03</t>
  </si>
  <si>
    <t>1,570,765</t>
  </si>
  <si>
    <t>811,475</t>
  </si>
  <si>
    <t>7.87</t>
  </si>
  <si>
    <t>759,290</t>
  </si>
  <si>
    <t>7.46</t>
  </si>
  <si>
    <t>24,030</t>
  </si>
  <si>
    <t>11,918</t>
  </si>
  <si>
    <t>0.19</t>
  </si>
  <si>
    <t>12,112</t>
  </si>
  <si>
    <t>1,546,735</t>
  </si>
  <si>
    <t>17.54</t>
  </si>
  <si>
    <t>799,557</t>
  </si>
  <si>
    <t>19.76</t>
  </si>
  <si>
    <t>747,178</t>
  </si>
  <si>
    <t>15.66</t>
  </si>
  <si>
    <t>1,896,520</t>
  </si>
  <si>
    <t>9.25</t>
  </si>
  <si>
    <t>963,489</t>
  </si>
  <si>
    <t>9.34</t>
  </si>
  <si>
    <t>933,031</t>
  </si>
  <si>
    <t>272,947</t>
  </si>
  <si>
    <t>2.34</t>
  </si>
  <si>
    <t>137,263</t>
  </si>
  <si>
    <t>2.19</t>
  </si>
  <si>
    <t>135,684</t>
  </si>
  <si>
    <t>2.51</t>
  </si>
  <si>
    <t>1,623,573</t>
  </si>
  <si>
    <t>18.41</t>
  </si>
  <si>
    <t>826,226</t>
  </si>
  <si>
    <t>20.42</t>
  </si>
  <si>
    <t>797,347</t>
  </si>
  <si>
    <t>16.71</t>
  </si>
  <si>
    <t>1,499,768</t>
  </si>
  <si>
    <t>641,131</t>
  </si>
  <si>
    <t>6.22</t>
  </si>
  <si>
    <t>858,637</t>
  </si>
  <si>
    <t>950,176</t>
  </si>
  <si>
    <t>8.14</t>
  </si>
  <si>
    <t>393,966</t>
  </si>
  <si>
    <t>6.29</t>
  </si>
  <si>
    <t>556,210</t>
  </si>
  <si>
    <t>10.29</t>
  </si>
  <si>
    <t>549,592</t>
  </si>
  <si>
    <t>6.23</t>
  </si>
  <si>
    <t>247,165</t>
  </si>
  <si>
    <t>6.11</t>
  </si>
  <si>
    <t>302,427</t>
  </si>
  <si>
    <t>1,727,289</t>
  </si>
  <si>
    <t>8.43</t>
  </si>
  <si>
    <t>862,938</t>
  </si>
  <si>
    <t>8.37</t>
  </si>
  <si>
    <t>864,351</t>
  </si>
  <si>
    <t>8.49</t>
  </si>
  <si>
    <t>1,515,880</t>
  </si>
  <si>
    <t>807,792</t>
  </si>
  <si>
    <t>12.89</t>
  </si>
  <si>
    <t>708,088</t>
  </si>
  <si>
    <t>13.10</t>
  </si>
  <si>
    <t>211,409</t>
  </si>
  <si>
    <t>55,146</t>
  </si>
  <si>
    <t>1.36</t>
  </si>
  <si>
    <t>156,263</t>
  </si>
  <si>
    <t>3.28</t>
  </si>
  <si>
    <t>1,819,213</t>
  </si>
  <si>
    <t>8.88</t>
  </si>
  <si>
    <t>918,889</t>
  </si>
  <si>
    <t>900,324</t>
  </si>
  <si>
    <t>8.85</t>
  </si>
  <si>
    <t>1,595,931</t>
  </si>
  <si>
    <t>13.67</t>
  </si>
  <si>
    <t>875,350</t>
  </si>
  <si>
    <t>13.97</t>
  </si>
  <si>
    <t>720,581</t>
  </si>
  <si>
    <t>223,282</t>
  </si>
  <si>
    <t>2.53</t>
  </si>
  <si>
    <t>43,539</t>
  </si>
  <si>
    <t>179,743</t>
  </si>
  <si>
    <t>3.77</t>
  </si>
  <si>
    <t>1,801,227</t>
  </si>
  <si>
    <t>8.79</t>
  </si>
  <si>
    <t>908,084</t>
  </si>
  <si>
    <t>8.80</t>
  </si>
  <si>
    <t>893,143</t>
  </si>
  <si>
    <t>8.77</t>
  </si>
  <si>
    <t>1,586,922</t>
  </si>
  <si>
    <t>13.59</t>
  </si>
  <si>
    <t>862,957</t>
  </si>
  <si>
    <t>13.77</t>
  </si>
  <si>
    <t>723,965</t>
  </si>
  <si>
    <t>13.39</t>
  </si>
  <si>
    <t>214,305</t>
  </si>
  <si>
    <t>2.43</t>
  </si>
  <si>
    <t>45,127</t>
  </si>
  <si>
    <t>1.12</t>
  </si>
  <si>
    <t>169,178</t>
  </si>
  <si>
    <t>1,627,572</t>
  </si>
  <si>
    <t>7.94</t>
  </si>
  <si>
    <t>814,633</t>
  </si>
  <si>
    <t>7.90</t>
  </si>
  <si>
    <t>812,939</t>
  </si>
  <si>
    <t>7.99</t>
  </si>
  <si>
    <t>1,445,377</t>
  </si>
  <si>
    <t>12.38</t>
  </si>
  <si>
    <t>773,760</t>
  </si>
  <si>
    <t>12.35</t>
  </si>
  <si>
    <t>671,617</t>
  </si>
  <si>
    <t>12.42</t>
  </si>
  <si>
    <t>182,195</t>
  </si>
  <si>
    <t>40,873</t>
  </si>
  <si>
    <t>1.01</t>
  </si>
  <si>
    <t>141,322</t>
  </si>
  <si>
    <t>2.96</t>
  </si>
  <si>
    <t>1,360,149</t>
  </si>
  <si>
    <t>6.64</t>
  </si>
  <si>
    <t>659,574</t>
  </si>
  <si>
    <t>6.40</t>
  </si>
  <si>
    <t>700,575</t>
  </si>
  <si>
    <t>6.88</t>
  </si>
  <si>
    <t>1,206,621</t>
  </si>
  <si>
    <t>10.34</t>
  </si>
  <si>
    <t>621,907</t>
  </si>
  <si>
    <t>9.92</t>
  </si>
  <si>
    <t>584,714</t>
  </si>
  <si>
    <t>10.81</t>
  </si>
  <si>
    <t>153,528</t>
  </si>
  <si>
    <t>37,667</t>
  </si>
  <si>
    <t>0.93</t>
  </si>
  <si>
    <t>115,861</t>
  </si>
  <si>
    <t>829,106</t>
  </si>
  <si>
    <t>4.05</t>
  </si>
  <si>
    <t>410,861</t>
  </si>
  <si>
    <t>3.98</t>
  </si>
  <si>
    <t>418,245</t>
  </si>
  <si>
    <t>4.11</t>
  </si>
  <si>
    <t>719,388</t>
  </si>
  <si>
    <t>6.16</t>
  </si>
  <si>
    <t>378,800</t>
  </si>
  <si>
    <t>6.04</t>
  </si>
  <si>
    <t>340,588</t>
  </si>
  <si>
    <t>6.30</t>
  </si>
  <si>
    <t>109,718</t>
  </si>
  <si>
    <t>1.24</t>
  </si>
  <si>
    <t>32,061</t>
  </si>
  <si>
    <t>77,657</t>
  </si>
  <si>
    <t>1.63</t>
  </si>
  <si>
    <t>835,739</t>
  </si>
  <si>
    <t>409,122</t>
  </si>
  <si>
    <t>3.97</t>
  </si>
  <si>
    <t>426,617</t>
  </si>
  <si>
    <t>4.19</t>
  </si>
  <si>
    <t>647,809</t>
  </si>
  <si>
    <t>5.55</t>
  </si>
  <si>
    <t>360,273</t>
  </si>
  <si>
    <t>5.75</t>
  </si>
  <si>
    <t>287,536</t>
  </si>
  <si>
    <t>5.32</t>
  </si>
  <si>
    <t>187,930</t>
  </si>
  <si>
    <t>2.13</t>
  </si>
  <si>
    <t>48,849</t>
  </si>
  <si>
    <t>1.21</t>
  </si>
  <si>
    <t>139,081</t>
  </si>
  <si>
    <t>2.91</t>
  </si>
  <si>
    <t>724,805</t>
  </si>
  <si>
    <t>3.54</t>
  </si>
  <si>
    <t>356,804</t>
  </si>
  <si>
    <t>3.46</t>
  </si>
  <si>
    <t>368,001</t>
  </si>
  <si>
    <t>3.62</t>
  </si>
  <si>
    <t>486,791</t>
  </si>
  <si>
    <t>4.17</t>
  </si>
  <si>
    <t>270,231</t>
  </si>
  <si>
    <t>4.31</t>
  </si>
  <si>
    <t>216,560</t>
  </si>
  <si>
    <t>238,014</t>
  </si>
  <si>
    <t>2.70</t>
  </si>
  <si>
    <t>86,573</t>
  </si>
  <si>
    <t>151,441</t>
  </si>
  <si>
    <t>3.17</t>
  </si>
  <si>
    <t>698,872</t>
  </si>
  <si>
    <t>3.41</t>
  </si>
  <si>
    <t>390,360</t>
  </si>
  <si>
    <t>3.78</t>
  </si>
  <si>
    <t>308,512</t>
  </si>
  <si>
    <t>3.03</t>
  </si>
  <si>
    <t>461,184</t>
  </si>
  <si>
    <t>3.95</t>
  </si>
  <si>
    <t>293,334</t>
  </si>
  <si>
    <t>4.68</t>
  </si>
  <si>
    <t>167,850</t>
  </si>
  <si>
    <t>3.10</t>
  </si>
  <si>
    <t>237,688</t>
  </si>
  <si>
    <t>97,026</t>
  </si>
  <si>
    <t>140,662</t>
  </si>
  <si>
    <t>2.95</t>
  </si>
  <si>
    <t>542,626</t>
  </si>
  <si>
    <t>313,506</t>
  </si>
  <si>
    <t>229,120</t>
  </si>
  <si>
    <t>363,299</t>
  </si>
  <si>
    <t>242,486</t>
  </si>
  <si>
    <t>120,813</t>
  </si>
  <si>
    <t>179,327</t>
  </si>
  <si>
    <t>71,020</t>
  </si>
  <si>
    <t>1.75</t>
  </si>
  <si>
    <t>108,307</t>
  </si>
  <si>
    <t>331,313</t>
  </si>
  <si>
    <t>1.62</t>
  </si>
  <si>
    <t>179,754</t>
  </si>
  <si>
    <t>151,559</t>
  </si>
  <si>
    <t>1.49</t>
  </si>
  <si>
    <t>215,997</t>
  </si>
  <si>
    <t>135,472</t>
  </si>
  <si>
    <t>2.16</t>
  </si>
  <si>
    <t>80,525</t>
  </si>
  <si>
    <t>115,316</t>
  </si>
  <si>
    <t>1.31</t>
  </si>
  <si>
    <t>44,282</t>
  </si>
  <si>
    <t>71,034</t>
  </si>
  <si>
    <t>172,162</t>
  </si>
  <si>
    <t>85,947</t>
  </si>
  <si>
    <t>0.83</t>
  </si>
  <si>
    <t>86,215</t>
  </si>
  <si>
    <t>0.85</t>
  </si>
  <si>
    <t>109,223</t>
  </si>
  <si>
    <t>63,858</t>
  </si>
  <si>
    <t>1.02</t>
  </si>
  <si>
    <t>45,365</t>
  </si>
  <si>
    <t>62,939</t>
  </si>
  <si>
    <t>0.71</t>
  </si>
  <si>
    <t>22,089</t>
  </si>
  <si>
    <t>0.55</t>
  </si>
  <si>
    <t>40,850</t>
  </si>
  <si>
    <t>0.86</t>
  </si>
  <si>
    <t>68,316</t>
  </si>
  <si>
    <t>30,275</t>
  </si>
  <si>
    <t>0.29</t>
  </si>
  <si>
    <t>38,041</t>
  </si>
  <si>
    <t>42,280</t>
  </si>
  <si>
    <t>22,045</t>
  </si>
  <si>
    <t>0.35</t>
  </si>
  <si>
    <t>20,235</t>
  </si>
  <si>
    <t>26,036</t>
  </si>
  <si>
    <t>8,230</t>
  </si>
  <si>
    <t>17,806</t>
  </si>
  <si>
    <t>16,909</t>
  </si>
  <si>
    <t>6,813</t>
  </si>
  <si>
    <t>10,096</t>
  </si>
  <si>
    <t>10,022</t>
  </si>
  <si>
    <t>5,011</t>
  </si>
  <si>
    <t>6,887</t>
  </si>
  <si>
    <t>1,802</t>
  </si>
  <si>
    <t>5,085</t>
  </si>
  <si>
    <t>3,319</t>
  </si>
  <si>
    <t>1,207</t>
  </si>
  <si>
    <t>2,112</t>
  </si>
  <si>
    <t>1,662</t>
  </si>
  <si>
    <t>786</t>
  </si>
  <si>
    <t>876</t>
  </si>
  <si>
    <t>1,657</t>
  </si>
  <si>
    <t>421</t>
  </si>
  <si>
    <t>1,236</t>
  </si>
  <si>
    <t>390</t>
  </si>
  <si>
    <t>115</t>
  </si>
  <si>
    <t>275</t>
  </si>
  <si>
    <t>80</t>
  </si>
  <si>
    <t>114</t>
  </si>
  <si>
    <t>196</t>
  </si>
  <si>
    <t>35</t>
  </si>
  <si>
    <t>161</t>
  </si>
  <si>
    <t>32.71</t>
  </si>
  <si>
    <t>32.83</t>
  </si>
  <si>
    <t>32.58</t>
  </si>
  <si>
    <t>41.64</t>
  </si>
  <si>
    <t>42.61</t>
  </si>
  <si>
    <t>40.52</t>
  </si>
  <si>
    <t>20.87</t>
  </si>
  <si>
    <t>17.68</t>
  </si>
  <si>
    <t>23.59</t>
  </si>
  <si>
    <t xml:space="preserve">    保險對象人數－按年齡性別分</t>
    <phoneticPr fontId="14" type="noConversion"/>
  </si>
  <si>
    <t xml:space="preserve">     Beneficiaries by Gender and Age</t>
    <phoneticPr fontId="14" type="noConversion"/>
  </si>
  <si>
    <r>
      <t xml:space="preserve">被保險人
</t>
    </r>
    <r>
      <rPr>
        <sz val="10"/>
        <rFont val="Times New Roman"/>
        <family val="1"/>
      </rPr>
      <t>Insureds</t>
    </r>
    <phoneticPr fontId="14" type="noConversion"/>
  </si>
  <si>
    <t>平均年齡</t>
    <phoneticPr fontId="14" type="noConversion"/>
  </si>
  <si>
    <t xml:space="preserve">       中華民國八十五年底</t>
    <phoneticPr fontId="14" type="noConversion"/>
  </si>
  <si>
    <t>End of 1996</t>
    <phoneticPr fontId="14" type="noConversion"/>
  </si>
  <si>
    <t>20,041,488</t>
  </si>
  <si>
    <t>10,073,261</t>
  </si>
  <si>
    <t>9,968,227</t>
  </si>
  <si>
    <t>11,464,047</t>
  </si>
  <si>
    <t>6,112,601</t>
  </si>
  <si>
    <t>5,351,446</t>
  </si>
  <si>
    <t>8,577,441</t>
  </si>
  <si>
    <t>3,960,660</t>
  </si>
  <si>
    <t>4,616,781</t>
  </si>
  <si>
    <t>1,454,404</t>
  </si>
  <si>
    <t>7.26</t>
  </si>
  <si>
    <t>759,469</t>
  </si>
  <si>
    <t>7.54</t>
  </si>
  <si>
    <t>694,935</t>
  </si>
  <si>
    <t>6.97</t>
  </si>
  <si>
    <t>9,848</t>
  </si>
  <si>
    <t>5,227</t>
  </si>
  <si>
    <t>4,621</t>
  </si>
  <si>
    <t>1,444,556</t>
  </si>
  <si>
    <t>16.84</t>
  </si>
  <si>
    <t>754,242</t>
  </si>
  <si>
    <t>19.04</t>
  </si>
  <si>
    <t>690,314</t>
  </si>
  <si>
    <t>14.95</t>
  </si>
  <si>
    <t>1,503,878</t>
  </si>
  <si>
    <t>7.50</t>
  </si>
  <si>
    <t>786,135</t>
  </si>
  <si>
    <t>7.80</t>
  </si>
  <si>
    <t>717,743</t>
  </si>
  <si>
    <t>7.20</t>
  </si>
  <si>
    <t>16,174</t>
  </si>
  <si>
    <t>0.14</t>
  </si>
  <si>
    <t>8,410</t>
  </si>
  <si>
    <t>7,764</t>
  </si>
  <si>
    <t>0.15</t>
  </si>
  <si>
    <t>1,487,704</t>
  </si>
  <si>
    <t>17.34</t>
  </si>
  <si>
    <t>777,725</t>
  </si>
  <si>
    <t>19.64</t>
  </si>
  <si>
    <t>709,979</t>
  </si>
  <si>
    <t>15.38</t>
  </si>
  <si>
    <t>1,636,044</t>
  </si>
  <si>
    <t>8.16</t>
  </si>
  <si>
    <t>844,939</t>
  </si>
  <si>
    <t>8.39</t>
  </si>
  <si>
    <t>791,105</t>
  </si>
  <si>
    <t>28,123</t>
  </si>
  <si>
    <t>14,210</t>
  </si>
  <si>
    <t>13,913</t>
  </si>
  <si>
    <t>0.26</t>
  </si>
  <si>
    <t>1,607,921</t>
  </si>
  <si>
    <t>18.75</t>
  </si>
  <si>
    <t>830,729</t>
  </si>
  <si>
    <t>20.97</t>
  </si>
  <si>
    <t>777,192</t>
  </si>
  <si>
    <t>16.83</t>
  </si>
  <si>
    <t>1,857,865</t>
  </si>
  <si>
    <t>9.27</t>
  </si>
  <si>
    <t>941,664</t>
  </si>
  <si>
    <t>9.35</t>
  </si>
  <si>
    <t>916,201</t>
  </si>
  <si>
    <t>9.19</t>
  </si>
  <si>
    <t>294,546</t>
  </si>
  <si>
    <t>2.57</t>
  </si>
  <si>
    <t>147,642</t>
  </si>
  <si>
    <t>2.42</t>
  </si>
  <si>
    <t>146,904</t>
  </si>
  <si>
    <t>2.75</t>
  </si>
  <si>
    <t>1,563,319</t>
  </si>
  <si>
    <t>18.23</t>
  </si>
  <si>
    <t>794,022</t>
  </si>
  <si>
    <t>20.05</t>
  </si>
  <si>
    <t>769,297</t>
  </si>
  <si>
    <t>16.66</t>
  </si>
  <si>
    <t>1,471,889</t>
  </si>
  <si>
    <t>7.34</t>
  </si>
  <si>
    <t>623,475</t>
  </si>
  <si>
    <t>6.19</t>
  </si>
  <si>
    <t>848,414</t>
  </si>
  <si>
    <t>8.51</t>
  </si>
  <si>
    <t>981,624</t>
  </si>
  <si>
    <t>8.56</t>
  </si>
  <si>
    <t>399,749</t>
  </si>
  <si>
    <t>6.54</t>
  </si>
  <si>
    <t>581,875</t>
  </si>
  <si>
    <t>10.87</t>
  </si>
  <si>
    <t>490,265</t>
  </si>
  <si>
    <t>5.72</t>
  </si>
  <si>
    <t>223,726</t>
  </si>
  <si>
    <t>5.65</t>
  </si>
  <si>
    <t>266,539</t>
  </si>
  <si>
    <t>5.77</t>
  </si>
  <si>
    <t>1,732,375</t>
  </si>
  <si>
    <t>8.64</t>
  </si>
  <si>
    <t>855,639</t>
  </si>
  <si>
    <t>876,736</t>
  </si>
  <si>
    <t>1,528,682</t>
  </si>
  <si>
    <t>801,534</t>
  </si>
  <si>
    <t>13.11</t>
  </si>
  <si>
    <t>727,148</t>
  </si>
  <si>
    <t>203,693</t>
  </si>
  <si>
    <t>2.37</t>
  </si>
  <si>
    <t>54,105</t>
  </si>
  <si>
    <t>1.37</t>
  </si>
  <si>
    <t>149,588</t>
  </si>
  <si>
    <t>3.24</t>
  </si>
  <si>
    <t>1,843,416</t>
  </si>
  <si>
    <t>9.20</t>
  </si>
  <si>
    <t>920,023</t>
  </si>
  <si>
    <t>9.13</t>
  </si>
  <si>
    <t>923,393</t>
  </si>
  <si>
    <t>9.26</t>
  </si>
  <si>
    <t>1,625,657</t>
  </si>
  <si>
    <t>14.18</t>
  </si>
  <si>
    <t>876,533</t>
  </si>
  <si>
    <t>14.34</t>
  </si>
  <si>
    <t>749,124</t>
  </si>
  <si>
    <t>14.00</t>
  </si>
  <si>
    <t>217,759</t>
  </si>
  <si>
    <t>43,490</t>
  </si>
  <si>
    <t>1.10</t>
  </si>
  <si>
    <t>174,269</t>
  </si>
  <si>
    <t>1,760,177</t>
  </si>
  <si>
    <t>8.78</t>
  </si>
  <si>
    <t>878,335</t>
  </si>
  <si>
    <t>881,842</t>
  </si>
  <si>
    <t>1,560,164</t>
  </si>
  <si>
    <t>836,297</t>
  </si>
  <si>
    <t>13.68</t>
  </si>
  <si>
    <t>723,867</t>
  </si>
  <si>
    <t>13.53</t>
  </si>
  <si>
    <t>200,013</t>
  </si>
  <si>
    <t>2.33</t>
  </si>
  <si>
    <t>42,038</t>
  </si>
  <si>
    <t>157,975</t>
  </si>
  <si>
    <t>1,596,593</t>
  </si>
  <si>
    <t>7.97</t>
  </si>
  <si>
    <t>796,618</t>
  </si>
  <si>
    <t>799,975</t>
  </si>
  <si>
    <t>8.03</t>
  </si>
  <si>
    <t>1,425,900</t>
  </si>
  <si>
    <t>12.44</t>
  </si>
  <si>
    <t>758,595</t>
  </si>
  <si>
    <t>12.41</t>
  </si>
  <si>
    <t>667,305</t>
  </si>
  <si>
    <t>12.47</t>
  </si>
  <si>
    <t>170,693</t>
  </si>
  <si>
    <t>38,023</t>
  </si>
  <si>
    <t>0.96</t>
  </si>
  <si>
    <t>132,670</t>
  </si>
  <si>
    <t>2.87</t>
  </si>
  <si>
    <t>1,209,578</t>
  </si>
  <si>
    <t>604,484</t>
  </si>
  <si>
    <t>6.00</t>
  </si>
  <si>
    <t>605,094</t>
  </si>
  <si>
    <t>6.07</t>
  </si>
  <si>
    <t>1,074,333</t>
  </si>
  <si>
    <t>9.37</t>
  </si>
  <si>
    <t>571,696</t>
  </si>
  <si>
    <t>502,637</t>
  </si>
  <si>
    <t>9.39</t>
  </si>
  <si>
    <t>135,245</t>
  </si>
  <si>
    <t>32,788</t>
  </si>
  <si>
    <t>102,457</t>
  </si>
  <si>
    <t>799,856</t>
  </si>
  <si>
    <t>3.99</t>
  </si>
  <si>
    <t>397,699</t>
  </si>
  <si>
    <t>402,157</t>
  </si>
  <si>
    <t>698,705</t>
  </si>
  <si>
    <t>6.09</t>
  </si>
  <si>
    <t>368,980</t>
  </si>
  <si>
    <t>329,725</t>
  </si>
  <si>
    <t>101,151</t>
  </si>
  <si>
    <t>1.18</t>
  </si>
  <si>
    <t>28,719</t>
  </si>
  <si>
    <t>0.73</t>
  </si>
  <si>
    <t>72,432</t>
  </si>
  <si>
    <t>1.57</t>
  </si>
  <si>
    <t>809,938</t>
  </si>
  <si>
    <t>4.04</t>
  </si>
  <si>
    <t>398,895</t>
  </si>
  <si>
    <t>3.96</t>
  </si>
  <si>
    <t>411,043</t>
  </si>
  <si>
    <t>639,289</t>
  </si>
  <si>
    <t>5.58</t>
  </si>
  <si>
    <t>356,226</t>
  </si>
  <si>
    <t>5.83</t>
  </si>
  <si>
    <t>283,063</t>
  </si>
  <si>
    <t>5.29</t>
  </si>
  <si>
    <t>170,649</t>
  </si>
  <si>
    <t>42,669</t>
  </si>
  <si>
    <t>127,980</t>
  </si>
  <si>
    <t>2.77</t>
  </si>
  <si>
    <t>696,673</t>
  </si>
  <si>
    <t>351,390</t>
  </si>
  <si>
    <t>3.49</t>
  </si>
  <si>
    <t>345,283</t>
  </si>
  <si>
    <t>481,754</t>
  </si>
  <si>
    <t>272,714</t>
  </si>
  <si>
    <t>4.46</t>
  </si>
  <si>
    <t>209,040</t>
  </si>
  <si>
    <t>3.91</t>
  </si>
  <si>
    <t>214,919</t>
  </si>
  <si>
    <t>78,676</t>
  </si>
  <si>
    <t>136,243</t>
  </si>
  <si>
    <t>664,413</t>
  </si>
  <si>
    <t>3.32</t>
  </si>
  <si>
    <t>378,054</t>
  </si>
  <si>
    <t>286,359</t>
  </si>
  <si>
    <t>446,820</t>
  </si>
  <si>
    <t>290,391</t>
  </si>
  <si>
    <t>4.75</t>
  </si>
  <si>
    <t>156,429</t>
  </si>
  <si>
    <t>2.92</t>
  </si>
  <si>
    <t>217,593</t>
  </si>
  <si>
    <t>87,663</t>
  </si>
  <si>
    <t>2.21</t>
  </si>
  <si>
    <t>129,930</t>
  </si>
  <si>
    <t>2.81</t>
  </si>
  <si>
    <t>485,684</t>
  </si>
  <si>
    <t>276,590</t>
  </si>
  <si>
    <t>209,094</t>
  </si>
  <si>
    <t>322,424</t>
  </si>
  <si>
    <t>212,325</t>
  </si>
  <si>
    <t>3.47</t>
  </si>
  <si>
    <t>110,099</t>
  </si>
  <si>
    <t>2.06</t>
  </si>
  <si>
    <t>163,260</t>
  </si>
  <si>
    <t>1.90</t>
  </si>
  <si>
    <t>64,265</t>
  </si>
  <si>
    <t>98,995</t>
  </si>
  <si>
    <t>291,550</t>
  </si>
  <si>
    <t>154,656</t>
  </si>
  <si>
    <t>136,894</t>
  </si>
  <si>
    <t>188,446</t>
  </si>
  <si>
    <t>1.64</t>
  </si>
  <si>
    <t>115,371</t>
  </si>
  <si>
    <t>1.89</t>
  </si>
  <si>
    <t>73,075</t>
  </si>
  <si>
    <t>103,104</t>
  </si>
  <si>
    <t>39,285</t>
  </si>
  <si>
    <t>63,819</t>
  </si>
  <si>
    <t>1.38</t>
  </si>
  <si>
    <t>158,728</t>
  </si>
  <si>
    <t>77,710</t>
  </si>
  <si>
    <t>81,018</t>
  </si>
  <si>
    <t>100,092</t>
  </si>
  <si>
    <t>0.87</t>
  </si>
  <si>
    <t>57,221</t>
  </si>
  <si>
    <t>42,871</t>
  </si>
  <si>
    <t>58,636</t>
  </si>
  <si>
    <t>0.68</t>
  </si>
  <si>
    <t>20,489</t>
  </si>
  <si>
    <t>38,147</t>
  </si>
  <si>
    <t>51,289</t>
  </si>
  <si>
    <t>20,972</t>
  </si>
  <si>
    <t>30,317</t>
  </si>
  <si>
    <t>31,734</t>
  </si>
  <si>
    <t>0.28</t>
  </si>
  <si>
    <t>15,054</t>
  </si>
  <si>
    <t>16,680</t>
  </si>
  <si>
    <t>0.31</t>
  </si>
  <si>
    <t>19,555</t>
  </si>
  <si>
    <t>5,918</t>
  </si>
  <si>
    <t>13,637</t>
  </si>
  <si>
    <t>14,063</t>
  </si>
  <si>
    <t>5,477</t>
  </si>
  <si>
    <t>8,586</t>
  </si>
  <si>
    <t>8,235</t>
  </si>
  <si>
    <t>3,805</t>
  </si>
  <si>
    <t>0.06</t>
  </si>
  <si>
    <t>4,430</t>
  </si>
  <si>
    <t>5,828</t>
  </si>
  <si>
    <t>1,672</t>
  </si>
  <si>
    <t>4,156</t>
  </si>
  <si>
    <t>2,622</t>
  </si>
  <si>
    <t>880</t>
  </si>
  <si>
    <t>1,742</t>
  </si>
  <si>
    <t>1,326</t>
  </si>
  <si>
    <t>549</t>
  </si>
  <si>
    <t>777</t>
  </si>
  <si>
    <t>1,296</t>
  </si>
  <si>
    <t>331</t>
  </si>
  <si>
    <t>965</t>
  </si>
  <si>
    <t>453</t>
  </si>
  <si>
    <t>157</t>
  </si>
  <si>
    <t>296</t>
  </si>
  <si>
    <t>171</t>
  </si>
  <si>
    <t>72</t>
  </si>
  <si>
    <t>99</t>
  </si>
  <si>
    <t>282</t>
  </si>
  <si>
    <t>85</t>
  </si>
  <si>
    <t>197</t>
  </si>
  <si>
    <t>32.10</t>
  </si>
  <si>
    <t>32.24</t>
  </si>
  <si>
    <t>31.96</t>
  </si>
  <si>
    <t>41.05</t>
  </si>
  <si>
    <t>42.11</t>
  </si>
  <si>
    <t>39.85</t>
  </si>
  <si>
    <t>17.01</t>
  </si>
  <si>
    <t>22.81</t>
  </si>
  <si>
    <t xml:space="preserve">    保險對象人數－按年齡性別分</t>
    <phoneticPr fontId="14" type="noConversion"/>
  </si>
  <si>
    <t xml:space="preserve">     Beneficiaries by Gender and Age</t>
    <phoneticPr fontId="14" type="noConversion"/>
  </si>
  <si>
    <r>
      <t xml:space="preserve">被保險人
</t>
    </r>
    <r>
      <rPr>
        <sz val="10"/>
        <rFont val="Times New Roman"/>
        <family val="1"/>
      </rPr>
      <t>Insureds</t>
    </r>
    <phoneticPr fontId="14" type="noConversion"/>
  </si>
  <si>
    <t>平均年齡</t>
    <phoneticPr fontId="14" type="noConversion"/>
  </si>
  <si>
    <t xml:space="preserve">       中華民國八十四年底</t>
    <phoneticPr fontId="14" type="noConversion"/>
  </si>
  <si>
    <t>End of 1995</t>
    <phoneticPr fontId="14" type="noConversion"/>
  </si>
  <si>
    <t>19,123,278</t>
  </si>
  <si>
    <t>9,591,276</t>
  </si>
  <si>
    <t>9,532,002</t>
  </si>
  <si>
    <t>11,212,718</t>
  </si>
  <si>
    <t>5,891,892</t>
  </si>
  <si>
    <t>5,320,826</t>
  </si>
  <si>
    <t>7,910,560</t>
  </si>
  <si>
    <t>3,699,384</t>
  </si>
  <si>
    <t>4,211,176</t>
  </si>
  <si>
    <t>1,365,788</t>
  </si>
  <si>
    <t>7.14</t>
  </si>
  <si>
    <t>715,073</t>
  </si>
  <si>
    <t>650,715</t>
  </si>
  <si>
    <t>8,260</t>
  </si>
  <si>
    <t>4,429</t>
  </si>
  <si>
    <t>3,831</t>
  </si>
  <si>
    <t>1,357,528</t>
  </si>
  <si>
    <t>17.16</t>
  </si>
  <si>
    <t>710,644</t>
  </si>
  <si>
    <t>19.21</t>
  </si>
  <si>
    <t>646,884</t>
  </si>
  <si>
    <t>15.36</t>
  </si>
  <si>
    <t>1,404,822</t>
  </si>
  <si>
    <t>7.35</t>
  </si>
  <si>
    <t>732,844</t>
  </si>
  <si>
    <t>7.64</t>
  </si>
  <si>
    <t>671,978</t>
  </si>
  <si>
    <t>7.05</t>
  </si>
  <si>
    <t>15,283</t>
  </si>
  <si>
    <t>7,856</t>
  </si>
  <si>
    <t>7,427</t>
  </si>
  <si>
    <t>1,389,539</t>
  </si>
  <si>
    <t>17.57</t>
  </si>
  <si>
    <t>724,988</t>
  </si>
  <si>
    <t>19.60</t>
  </si>
  <si>
    <t>664,551</t>
  </si>
  <si>
    <t>15.78</t>
  </si>
  <si>
    <t>1,633,859</t>
  </si>
  <si>
    <t>843,759</t>
  </si>
  <si>
    <t>790,100</t>
  </si>
  <si>
    <t>8.29</t>
  </si>
  <si>
    <t>28,341</t>
  </si>
  <si>
    <t>14,263</t>
  </si>
  <si>
    <t>0.24</t>
  </si>
  <si>
    <t>14,078</t>
  </si>
  <si>
    <t>1,605,518</t>
  </si>
  <si>
    <t>20.30</t>
  </si>
  <si>
    <t>829,496</t>
  </si>
  <si>
    <t>22.42</t>
  </si>
  <si>
    <t>776,022</t>
  </si>
  <si>
    <t>18.43</t>
  </si>
  <si>
    <t>1,767,303</t>
  </si>
  <si>
    <t>9.24</t>
  </si>
  <si>
    <t>896,765</t>
  </si>
  <si>
    <t>870,538</t>
  </si>
  <si>
    <t>350,122</t>
  </si>
  <si>
    <t>178,155</t>
  </si>
  <si>
    <t>3.02</t>
  </si>
  <si>
    <t>171,967</t>
  </si>
  <si>
    <t>3.23</t>
  </si>
  <si>
    <t>1,417,181</t>
  </si>
  <si>
    <t>17.92</t>
  </si>
  <si>
    <t>718,610</t>
  </si>
  <si>
    <t>698,571</t>
  </si>
  <si>
    <t>16.59</t>
  </si>
  <si>
    <t>1,356,616</t>
  </si>
  <si>
    <t>7.09</t>
  </si>
  <si>
    <t>566,527</t>
  </si>
  <si>
    <t>5.91</t>
  </si>
  <si>
    <t>790,089</t>
  </si>
  <si>
    <t>970,013</t>
  </si>
  <si>
    <t>8.65</t>
  </si>
  <si>
    <t>382,972</t>
  </si>
  <si>
    <t>6.50</t>
  </si>
  <si>
    <t>587,041</t>
  </si>
  <si>
    <t>11.03</t>
  </si>
  <si>
    <t>386,603</t>
  </si>
  <si>
    <t>4.89</t>
  </si>
  <si>
    <t>183,555</t>
  </si>
  <si>
    <t>4.96</t>
  </si>
  <si>
    <t>203,048</t>
  </si>
  <si>
    <t>4.82</t>
  </si>
  <si>
    <t>1,682,697</t>
  </si>
  <si>
    <t>819,938</t>
  </si>
  <si>
    <t>8.55</t>
  </si>
  <si>
    <t>862,759</t>
  </si>
  <si>
    <t>9.05</t>
  </si>
  <si>
    <t>1,511,256</t>
  </si>
  <si>
    <t>13.48</t>
  </si>
  <si>
    <t>769,661</t>
  </si>
  <si>
    <t>13.06</t>
  </si>
  <si>
    <t>741,595</t>
  </si>
  <si>
    <t>171,441</t>
  </si>
  <si>
    <t>2.17</t>
  </si>
  <si>
    <t>50,277</t>
  </si>
  <si>
    <t>121,164</t>
  </si>
  <si>
    <t>2.88</t>
  </si>
  <si>
    <t>1,786,395</t>
  </si>
  <si>
    <t>883,442</t>
  </si>
  <si>
    <t>9.21</t>
  </si>
  <si>
    <t>902,953</t>
  </si>
  <si>
    <t>9.47</t>
  </si>
  <si>
    <t>1,606,869</t>
  </si>
  <si>
    <t>14.33</t>
  </si>
  <si>
    <t>845,451</t>
  </si>
  <si>
    <t>14.35</t>
  </si>
  <si>
    <t>761,418</t>
  </si>
  <si>
    <t>14.31</t>
  </si>
  <si>
    <t>179,526</t>
  </si>
  <si>
    <t>37,991</t>
  </si>
  <si>
    <t>1.03</t>
  </si>
  <si>
    <t>141,535</t>
  </si>
  <si>
    <t>1,693,240</t>
  </si>
  <si>
    <t>838,206</t>
  </si>
  <si>
    <t>855,034</t>
  </si>
  <si>
    <t>8.97</t>
  </si>
  <si>
    <t>1,527,338</t>
  </si>
  <si>
    <t>13.62</t>
  </si>
  <si>
    <t>802,746</t>
  </si>
  <si>
    <t>724,592</t>
  </si>
  <si>
    <t>165,902</t>
  </si>
  <si>
    <t>35,460</t>
  </si>
  <si>
    <t>130,442</t>
  </si>
  <si>
    <t>1,528,521</t>
  </si>
  <si>
    <t>759,767</t>
  </si>
  <si>
    <t>7.92</t>
  </si>
  <si>
    <t>768,754</t>
  </si>
  <si>
    <t>8.06</t>
  </si>
  <si>
    <t>1,384,224</t>
  </si>
  <si>
    <t>727,568</t>
  </si>
  <si>
    <t>656,656</t>
  </si>
  <si>
    <t>12.34</t>
  </si>
  <si>
    <t>144,297</t>
  </si>
  <si>
    <t>1.82</t>
  </si>
  <si>
    <t>32,199</t>
  </si>
  <si>
    <t>112,098</t>
  </si>
  <si>
    <t>2.66</t>
  </si>
  <si>
    <t>1,043,793</t>
  </si>
  <si>
    <t>5.46</t>
  </si>
  <si>
    <t>520,926</t>
  </si>
  <si>
    <t>522,867</t>
  </si>
  <si>
    <t>5.49</t>
  </si>
  <si>
    <t>935,217</t>
  </si>
  <si>
    <t>8.34</t>
  </si>
  <si>
    <t>495,151</t>
  </si>
  <si>
    <t>8.40</t>
  </si>
  <si>
    <t>440,066</t>
  </si>
  <si>
    <t>8.27</t>
  </si>
  <si>
    <t>108,576</t>
  </si>
  <si>
    <t>25,775</t>
  </si>
  <si>
    <t>0.70</t>
  </si>
  <si>
    <t>82,801</t>
  </si>
  <si>
    <t>809,226</t>
  </si>
  <si>
    <t>4.23</t>
  </si>
  <si>
    <t>401,824</t>
  </si>
  <si>
    <t>407,402</t>
  </si>
  <si>
    <t>4.27</t>
  </si>
  <si>
    <t>711,160</t>
  </si>
  <si>
    <t>374,349</t>
  </si>
  <si>
    <t>6.35</t>
  </si>
  <si>
    <t>336,811</t>
  </si>
  <si>
    <t>6.33</t>
  </si>
  <si>
    <t>98,066</t>
  </si>
  <si>
    <t>27,475</t>
  </si>
  <si>
    <t>0.74</t>
  </si>
  <si>
    <t>70,591</t>
  </si>
  <si>
    <t>781,961</t>
  </si>
  <si>
    <t>4.09</t>
  </si>
  <si>
    <t>385,913</t>
  </si>
  <si>
    <t>4.02</t>
  </si>
  <si>
    <t>396,048</t>
  </si>
  <si>
    <t>631,341</t>
  </si>
  <si>
    <t>5.63</t>
  </si>
  <si>
    <t>346,894</t>
  </si>
  <si>
    <t>5.89</t>
  </si>
  <si>
    <t>284,447</t>
  </si>
  <si>
    <t>5.35</t>
  </si>
  <si>
    <t>150,620</t>
  </si>
  <si>
    <t>39,019</t>
  </si>
  <si>
    <t>1.05</t>
  </si>
  <si>
    <t>111,601</t>
  </si>
  <si>
    <t>691,901</t>
  </si>
  <si>
    <t>358,101</t>
  </si>
  <si>
    <t>3.73</t>
  </si>
  <si>
    <t>333,800</t>
  </si>
  <si>
    <t>3.50</t>
  </si>
  <si>
    <t>495,369</t>
  </si>
  <si>
    <t>4.42</t>
  </si>
  <si>
    <t>285,318</t>
  </si>
  <si>
    <t>4.84</t>
  </si>
  <si>
    <t>210,051</t>
  </si>
  <si>
    <t>196,532</t>
  </si>
  <si>
    <t>2.48</t>
  </si>
  <si>
    <t>72,783</t>
  </si>
  <si>
    <t>123,749</t>
  </si>
  <si>
    <t>646,065</t>
  </si>
  <si>
    <t>3.38</t>
  </si>
  <si>
    <t>373,187</t>
  </si>
  <si>
    <t>272,878</t>
  </si>
  <si>
    <t>439,304</t>
  </si>
  <si>
    <t>288,766</t>
  </si>
  <si>
    <t>4.90</t>
  </si>
  <si>
    <t>150,538</t>
  </si>
  <si>
    <t>2.83</t>
  </si>
  <si>
    <t>206,761</t>
  </si>
  <si>
    <t>2.61</t>
  </si>
  <si>
    <t>84,421</t>
  </si>
  <si>
    <t>122,340</t>
  </si>
  <si>
    <t>455,993</t>
  </si>
  <si>
    <t>258,266</t>
  </si>
  <si>
    <t>2.69</t>
  </si>
  <si>
    <t>197,727</t>
  </si>
  <si>
    <t>299,234</t>
  </si>
  <si>
    <t>2.67</t>
  </si>
  <si>
    <t>195,337</t>
  </si>
  <si>
    <t>103,897</t>
  </si>
  <si>
    <t>156,759</t>
  </si>
  <si>
    <t>62,929</t>
  </si>
  <si>
    <t>1.70</t>
  </si>
  <si>
    <t>93,830</t>
  </si>
  <si>
    <t>263,982</t>
  </si>
  <si>
    <t>139,283</t>
  </si>
  <si>
    <t>124,699</t>
  </si>
  <si>
    <t>168,910</t>
  </si>
  <si>
    <t>102,904</t>
  </si>
  <si>
    <t>66,006</t>
  </si>
  <si>
    <t>95,072</t>
  </si>
  <si>
    <t>36,379</t>
  </si>
  <si>
    <t>0.98</t>
  </si>
  <si>
    <t>58,693</t>
  </si>
  <si>
    <t>148,885</t>
  </si>
  <si>
    <t>72,057</t>
  </si>
  <si>
    <t>0.75</t>
  </si>
  <si>
    <t>76,828</t>
  </si>
  <si>
    <t>93,241</t>
  </si>
  <si>
    <t>52,400</t>
  </si>
  <si>
    <t>40,841</t>
  </si>
  <si>
    <t>55,644</t>
  </si>
  <si>
    <t>19,657</t>
  </si>
  <si>
    <t>0.53</t>
  </si>
  <si>
    <t>35,987</t>
  </si>
  <si>
    <t>46,242</t>
  </si>
  <si>
    <t>19,159</t>
  </si>
  <si>
    <t>27,083</t>
  </si>
  <si>
    <t>28,410</t>
  </si>
  <si>
    <t>13,568</t>
  </si>
  <si>
    <t>14,842</t>
  </si>
  <si>
    <t>17,832</t>
  </si>
  <si>
    <t>5,591</t>
  </si>
  <si>
    <t>12,241</t>
  </si>
  <si>
    <t>12,986</t>
  </si>
  <si>
    <t>5,161</t>
  </si>
  <si>
    <t>7,825</t>
  </si>
  <si>
    <t>7,499</t>
  </si>
  <si>
    <t>3,532</t>
  </si>
  <si>
    <t>3,967</t>
  </si>
  <si>
    <t>5,487</t>
  </si>
  <si>
    <t>1,629</t>
  </si>
  <si>
    <t>3,858</t>
  </si>
  <si>
    <t>2,490</t>
  </si>
  <si>
    <t>890</t>
  </si>
  <si>
    <t>1,600</t>
  </si>
  <si>
    <t>1,166</t>
  </si>
  <si>
    <t>503</t>
  </si>
  <si>
    <t>663</t>
  </si>
  <si>
    <t>1,324</t>
  </si>
  <si>
    <t>387</t>
  </si>
  <si>
    <t>937</t>
  </si>
  <si>
    <t>513</t>
  </si>
  <si>
    <t>188</t>
  </si>
  <si>
    <t>325</t>
  </si>
  <si>
    <t>69</t>
  </si>
  <si>
    <t>92</t>
  </si>
  <si>
    <t>352</t>
  </si>
  <si>
    <t>119</t>
  </si>
  <si>
    <t>233</t>
  </si>
  <si>
    <t>32.11</t>
  </si>
  <si>
    <t>32.29</t>
  </si>
  <si>
    <t>31.92</t>
  </si>
  <si>
    <t>40.79</t>
  </si>
  <si>
    <t>41.97</t>
  </si>
  <si>
    <t>39.47</t>
  </si>
  <si>
    <t>19.8</t>
  </si>
  <si>
    <t>16.86</t>
  </si>
  <si>
    <t>22.39</t>
  </si>
  <si>
    <t xml:space="preserve">       中華民國九十一年底</t>
    <phoneticPr fontId="14" type="noConversion"/>
  </si>
  <si>
    <t xml:space="preserve">       中華民國九十二年底</t>
    <phoneticPr fontId="14" type="noConversion"/>
  </si>
  <si>
    <t>End of 2004</t>
    <phoneticPr fontId="14" type="noConversion"/>
  </si>
  <si>
    <t>Beneficiaries by Gender and Age</t>
    <phoneticPr fontId="14" type="noConversion"/>
  </si>
  <si>
    <t>保險對象人數－按年齡性別分</t>
    <phoneticPr fontId="14" type="noConversion"/>
  </si>
  <si>
    <r>
      <t xml:space="preserve">  </t>
    </r>
    <r>
      <rPr>
        <sz val="14"/>
        <rFont val="標楷體"/>
        <family val="4"/>
        <charset val="136"/>
      </rPr>
      <t xml:space="preserve"> </t>
    </r>
    <r>
      <rPr>
        <sz val="11"/>
        <rFont val="標楷體"/>
        <family val="4"/>
        <charset val="136"/>
      </rPr>
      <t xml:space="preserve">     單位：人</t>
    </r>
    <phoneticPr fontId="14" type="noConversion"/>
  </si>
  <si>
    <t xml:space="preserve">       中華民國九十三年底</t>
    <phoneticPr fontId="14" type="noConversion"/>
  </si>
  <si>
    <t>總   計</t>
    <phoneticPr fontId="14" type="noConversion"/>
  </si>
  <si>
    <t>平均年齡</t>
    <phoneticPr fontId="14" type="noConversion"/>
  </si>
  <si>
    <t>mean</t>
    <phoneticPr fontId="14" type="noConversion"/>
  </si>
  <si>
    <t xml:space="preserve">       中華民國九十四年底</t>
    <phoneticPr fontId="14" type="noConversion"/>
  </si>
  <si>
    <t>End of 2005</t>
    <phoneticPr fontId="14" type="noConversion"/>
  </si>
  <si>
    <t>保險對象人數－按年齡性別分</t>
    <phoneticPr fontId="14" type="noConversion"/>
  </si>
  <si>
    <t>Beneficiaries by Gender and Age</t>
    <phoneticPr fontId="14" type="noConversion"/>
  </si>
  <si>
    <r>
      <t xml:space="preserve">  </t>
    </r>
    <r>
      <rPr>
        <sz val="14"/>
        <rFont val="標楷體"/>
        <family val="4"/>
        <charset val="136"/>
      </rPr>
      <t xml:space="preserve"> </t>
    </r>
    <r>
      <rPr>
        <sz val="11"/>
        <rFont val="標楷體"/>
        <family val="4"/>
        <charset val="136"/>
      </rPr>
      <t xml:space="preserve">     單位：人</t>
    </r>
    <phoneticPr fontId="14" type="noConversion"/>
  </si>
  <si>
    <r>
      <t xml:space="preserve">保險對象
</t>
    </r>
    <r>
      <rPr>
        <sz val="10"/>
        <rFont val="Times New Roman"/>
        <family val="1"/>
      </rPr>
      <t>Beneficiaries</t>
    </r>
    <phoneticPr fontId="14" type="noConversion"/>
  </si>
  <si>
    <r>
      <t xml:space="preserve">被保險人
</t>
    </r>
    <r>
      <rPr>
        <sz val="10"/>
        <rFont val="Times New Roman"/>
        <family val="1"/>
      </rPr>
      <t>Insureds</t>
    </r>
    <phoneticPr fontId="14" type="noConversion"/>
  </si>
  <si>
    <r>
      <t>眷屬</t>
    </r>
    <r>
      <rPr>
        <sz val="8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Dependents</t>
    </r>
    <phoneticPr fontId="14" type="noConversion"/>
  </si>
  <si>
    <r>
      <t xml:space="preserve">合   計
</t>
    </r>
    <r>
      <rPr>
        <sz val="9"/>
        <rFont val="Times New Roman"/>
        <family val="1"/>
      </rPr>
      <t>Total</t>
    </r>
    <phoneticPr fontId="14" type="noConversion"/>
  </si>
  <si>
    <r>
      <t xml:space="preserve">男
</t>
    </r>
    <r>
      <rPr>
        <sz val="9"/>
        <rFont val="Times New Roman"/>
        <family val="1"/>
      </rPr>
      <t>Male</t>
    </r>
    <phoneticPr fontId="14" type="noConversion"/>
  </si>
  <si>
    <r>
      <t xml:space="preserve">女
</t>
    </r>
    <r>
      <rPr>
        <sz val="9"/>
        <rFont val="Times New Roman"/>
        <family val="1"/>
      </rPr>
      <t>Female</t>
    </r>
    <phoneticPr fontId="14" type="noConversion"/>
  </si>
  <si>
    <r>
      <t>合   計</t>
    </r>
    <r>
      <rPr>
        <sz val="8"/>
        <rFont val="文鼎粗楷"/>
        <family val="3"/>
        <charset val="136"/>
      </rPr>
      <t xml:space="preserve">
</t>
    </r>
    <r>
      <rPr>
        <sz val="9"/>
        <rFont val="Times New Roman"/>
        <family val="1"/>
      </rPr>
      <t>Total</t>
    </r>
    <phoneticPr fontId="14" type="noConversion"/>
  </si>
  <si>
    <r>
      <t xml:space="preserve">人數
</t>
    </r>
    <r>
      <rPr>
        <sz val="9"/>
        <rFont val="Times New Roman"/>
        <family val="1"/>
      </rPr>
      <t>Number</t>
    </r>
    <phoneticPr fontId="14" type="noConversion"/>
  </si>
  <si>
    <r>
      <t xml:space="preserve">百分比
</t>
    </r>
    <r>
      <rPr>
        <sz val="9"/>
        <rFont val="Times New Roman CE"/>
        <family val="1"/>
        <charset val="238"/>
      </rPr>
      <t>%</t>
    </r>
    <phoneticPr fontId="14" type="noConversion"/>
  </si>
  <si>
    <t>總   計</t>
    <phoneticPr fontId="14" type="noConversion"/>
  </si>
  <si>
    <t>平均年齡</t>
    <phoneticPr fontId="14" type="noConversion"/>
  </si>
  <si>
    <t>mean</t>
    <phoneticPr fontId="14" type="noConversion"/>
  </si>
  <si>
    <t xml:space="preserve">       中華民國九十五年底</t>
    <phoneticPr fontId="14" type="noConversion"/>
  </si>
  <si>
    <t>End of 2006</t>
    <phoneticPr fontId="14" type="noConversion"/>
  </si>
  <si>
    <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年底</t>
    </r>
    <phoneticPr fontId="14" type="noConversion"/>
  </si>
  <si>
    <t>End of 2007</t>
    <phoneticPr fontId="14" type="noConversion"/>
  </si>
  <si>
    <t>End of 2008</t>
    <phoneticPr fontId="14" type="noConversion"/>
  </si>
  <si>
    <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年底</t>
    </r>
    <phoneticPr fontId="14" type="noConversion"/>
  </si>
  <si>
    <r>
      <t xml:space="preserve">    </t>
    </r>
    <r>
      <rPr>
        <sz val="8"/>
        <rFont val="Times New Roman"/>
        <family val="1"/>
      </rPr>
      <t xml:space="preserve">
 </t>
    </r>
  </si>
  <si>
    <r>
      <rPr>
        <sz val="10"/>
        <rFont val="標楷體"/>
        <family val="4"/>
        <charset val="136"/>
      </rPr>
      <t xml:space="preserve">保險對象
</t>
    </r>
    <r>
      <rPr>
        <sz val="10"/>
        <rFont val="Times New Roman"/>
        <family val="1"/>
      </rPr>
      <t>Beneficiaries</t>
    </r>
    <phoneticPr fontId="14" type="noConversion"/>
  </si>
  <si>
    <r>
      <rPr>
        <sz val="10"/>
        <rFont val="標楷體"/>
        <family val="4"/>
        <charset val="136"/>
      </rPr>
      <t xml:space="preserve">被保險人
</t>
    </r>
    <r>
      <rPr>
        <sz val="10"/>
        <rFont val="Times New Roman"/>
        <family val="1"/>
      </rPr>
      <t>Insureds</t>
    </r>
    <phoneticPr fontId="14" type="noConversion"/>
  </si>
  <si>
    <r>
      <rPr>
        <sz val="10"/>
        <rFont val="標楷體"/>
        <family val="4"/>
        <charset val="136"/>
      </rPr>
      <t>眷屬</t>
    </r>
    <r>
      <rPr>
        <sz val="8"/>
        <rFont val="Times New Roman"/>
        <family val="1"/>
      </rPr>
      <t xml:space="preserve">
</t>
    </r>
    <r>
      <rPr>
        <sz val="10"/>
        <rFont val="Times New Roman"/>
        <family val="1"/>
      </rPr>
      <t>Dependents</t>
    </r>
    <phoneticPr fontId="14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</si>
  <si>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1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</si>
  <si>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</si>
  <si>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4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</si>
  <si>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 </t>
    </r>
    <r>
      <rPr>
        <sz val="9"/>
        <rFont val="標楷體"/>
        <family val="4"/>
        <charset val="136"/>
      </rPr>
      <t>計</t>
    </r>
    <r>
      <rPr>
        <sz val="8"/>
        <rFont val="Times New Roman"/>
        <family val="1"/>
      </rPr>
      <t xml:space="preserve">
</t>
    </r>
    <r>
      <rPr>
        <sz val="9"/>
        <rFont val="Times New Roman"/>
        <family val="1"/>
      </rPr>
      <t>Total</t>
    </r>
    <phoneticPr fontId="14" type="noConversion"/>
  </si>
  <si>
    <r>
      <rPr>
        <sz val="9"/>
        <rFont val="標楷體"/>
        <family val="4"/>
        <charset val="136"/>
      </rPr>
      <t xml:space="preserve">人數
</t>
    </r>
    <r>
      <rPr>
        <sz val="9"/>
        <rFont val="Times New Roman"/>
        <family val="1"/>
      </rPr>
      <t>Number</t>
    </r>
    <phoneticPr fontId="14" type="noConversion"/>
  </si>
  <si>
    <r>
      <rPr>
        <sz val="9"/>
        <rFont val="標楷體"/>
        <family val="4"/>
        <charset val="136"/>
      </rPr>
      <t xml:space="preserve">百分比
</t>
    </r>
    <r>
      <rPr>
        <sz val="9"/>
        <rFont val="Times New Roman"/>
        <family val="1"/>
      </rPr>
      <t>%</t>
    </r>
    <phoneticPr fontId="14" type="noConversion"/>
  </si>
  <si>
    <r>
      <t xml:space="preserve">  </t>
    </r>
    <r>
      <rPr>
        <sz val="14"/>
        <rFont val="標楷體"/>
        <family val="4"/>
        <charset val="136"/>
      </rPr>
      <t xml:space="preserve"> </t>
    </r>
    <r>
      <rPr>
        <sz val="11"/>
        <rFont val="標楷體"/>
        <family val="4"/>
        <charset val="136"/>
      </rPr>
      <t xml:space="preserve">    </t>
    </r>
    <phoneticPr fontId="14" type="noConversion"/>
  </si>
  <si>
    <t>單位：人</t>
    <phoneticPr fontId="37" type="noConversion"/>
  </si>
  <si>
    <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年底</t>
    </r>
    <phoneticPr fontId="14" type="noConversion"/>
  </si>
  <si>
    <t>End of 2009</t>
    <phoneticPr fontId="14" type="noConversion"/>
  </si>
  <si>
    <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年底</t>
    </r>
    <phoneticPr fontId="14" type="noConversion"/>
  </si>
  <si>
    <t>End of 2010</t>
    <phoneticPr fontId="14" type="noConversion"/>
  </si>
  <si>
    <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年底</t>
    </r>
    <phoneticPr fontId="14" type="noConversion"/>
  </si>
  <si>
    <t>End of 2011</t>
    <phoneticPr fontId="14" type="noConversion"/>
  </si>
  <si>
    <t>End of 2012</t>
    <phoneticPr fontId="14" type="noConversion"/>
  </si>
  <si>
    <t>Male</t>
    <phoneticPr fontId="14" type="noConversion"/>
  </si>
  <si>
    <r>
      <t xml:space="preserve">      100+</t>
    </r>
    <r>
      <rPr>
        <b/>
        <sz val="12"/>
        <rFont val="Times New Roman"/>
        <family val="1"/>
      </rPr>
      <t/>
    </r>
    <phoneticPr fontId="37" type="noConversion"/>
  </si>
  <si>
    <t>Beneficiaries by Age and Gender</t>
    <phoneticPr fontId="14" type="noConversion"/>
  </si>
  <si>
    <r>
      <rPr>
        <sz val="17"/>
        <rFont val="標楷體"/>
        <family val="4"/>
        <charset val="136"/>
      </rPr>
      <t>保險對象人數－按年齡性別分</t>
    </r>
    <phoneticPr fontId="14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</si>
  <si>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101</t>
    </r>
    <r>
      <rPr>
        <sz val="12"/>
        <rFont val="標楷體"/>
        <family val="4"/>
        <charset val="136"/>
      </rPr>
      <t>年底</t>
    </r>
    <phoneticPr fontId="14" type="noConversion"/>
  </si>
  <si>
    <r>
      <rPr>
        <sz val="10"/>
        <rFont val="標楷體"/>
        <family val="4"/>
        <charset val="136"/>
      </rPr>
      <t>單位：人</t>
    </r>
    <phoneticPr fontId="14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</si>
  <si>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</t>
    </r>
  </si>
  <si>
    <r>
      <rPr>
        <sz val="10"/>
        <rFont val="標楷體"/>
        <family val="4"/>
        <charset val="136"/>
      </rPr>
      <t xml:space="preserve">年齡別
</t>
    </r>
    <r>
      <rPr>
        <sz val="10"/>
        <rFont val="Times New Roman"/>
        <family val="1"/>
      </rPr>
      <t>Age</t>
    </r>
    <phoneticPr fontId="14" type="noConversion"/>
  </si>
  <si>
    <r>
      <rPr>
        <sz val="10"/>
        <rFont val="標楷體"/>
        <family val="4"/>
        <charset val="136"/>
      </rPr>
      <t>被保險人</t>
    </r>
    <r>
      <rPr>
        <sz val="10"/>
        <rFont val="Times New Roman"/>
        <family val="1"/>
      </rPr>
      <t xml:space="preserve">                                                                                          Insureds</t>
    </r>
    <phoneticPr fontId="14" type="noConversion"/>
  </si>
  <si>
    <r>
      <rPr>
        <sz val="9"/>
        <rFont val="標楷體"/>
        <family val="4"/>
        <charset val="136"/>
      </rPr>
      <t xml:space="preserve">男
</t>
    </r>
    <phoneticPr fontId="14" type="noConversion"/>
  </si>
  <si>
    <r>
      <t xml:space="preserve">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 xml:space="preserve"> Grand Total</t>
    </r>
    <phoneticPr fontId="14" type="noConversion"/>
  </si>
  <si>
    <r>
      <t xml:space="preserve"> 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 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  4 </t>
    </r>
    <phoneticPr fontId="37" type="noConversion"/>
  </si>
  <si>
    <r>
      <t xml:space="preserve"> 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 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  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</si>
  <si>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10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14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</si>
  <si>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15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19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</si>
  <si>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20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24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</si>
  <si>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25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29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</si>
  <si>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30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34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</si>
  <si>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35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39</t>
    </r>
    <r>
      <rPr>
        <b/>
        <sz val="12"/>
        <rFont val="Times New Roman"/>
        <family val="1"/>
      </rPr>
      <t/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</si>
  <si>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40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44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</si>
  <si>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45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49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</si>
  <si>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50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54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</si>
  <si>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55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59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</si>
  <si>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60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64</t>
    </r>
    <r>
      <rPr>
        <b/>
        <sz val="12"/>
        <rFont val="Times New Roman"/>
        <family val="1"/>
      </rPr>
      <t/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</si>
  <si>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65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69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</si>
  <si>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70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74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</si>
  <si>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75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79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</si>
  <si>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80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84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</si>
  <si>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85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89</t>
    </r>
    <r>
      <rPr>
        <b/>
        <sz val="12"/>
        <rFont val="Times New Roman"/>
        <family val="1"/>
      </rPr>
      <t/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</si>
  <si>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90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94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</si>
  <si>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95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99</t>
    </r>
    <phoneticPr fontId="37" type="noConversion"/>
  </si>
  <si>
    <r>
      <rPr>
        <sz val="9"/>
        <rFont val="標楷體"/>
        <family val="4"/>
        <charset val="136"/>
      </rPr>
      <t>平均年齡</t>
    </r>
    <phoneticPr fontId="14" type="noConversion"/>
  </si>
  <si>
    <t>被保險人                                                                                          Insureds</t>
  </si>
  <si>
    <r>
      <rPr>
        <sz val="10"/>
        <rFont val="標楷體"/>
        <family val="4"/>
        <charset val="136"/>
      </rPr>
      <t xml:space="preserve">保險對象
</t>
    </r>
    <r>
      <rPr>
        <sz val="10"/>
        <rFont val="Times New Roman"/>
        <family val="1"/>
      </rPr>
      <t>Beneficiaries</t>
    </r>
    <phoneticPr fontId="14" type="noConversion"/>
  </si>
  <si>
    <r>
      <rPr>
        <sz val="10"/>
        <rFont val="標楷體"/>
        <family val="4"/>
        <charset val="136"/>
      </rPr>
      <t xml:space="preserve">眷屬
</t>
    </r>
    <r>
      <rPr>
        <sz val="10"/>
        <rFont val="Times New Roman"/>
        <family val="1"/>
      </rPr>
      <t>Dependents</t>
    </r>
    <phoneticPr fontId="14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</si>
  <si>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1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</si>
  <si>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</si>
  <si>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4" type="noConversion"/>
  </si>
  <si>
    <r>
      <rPr>
        <sz val="9"/>
        <rFont val="標楷體"/>
        <family val="4"/>
        <charset val="136"/>
      </rPr>
      <t xml:space="preserve">男
</t>
    </r>
    <phoneticPr fontId="14" type="noConversion"/>
  </si>
  <si>
    <r>
      <rPr>
        <sz val="9"/>
        <rFont val="標楷體"/>
        <family val="4"/>
        <charset val="136"/>
      </rPr>
      <t xml:space="preserve">百分比
</t>
    </r>
    <r>
      <rPr>
        <sz val="9"/>
        <rFont val="Times New Roman"/>
        <family val="1"/>
      </rPr>
      <t>%</t>
    </r>
    <phoneticPr fontId="14" type="noConversion"/>
  </si>
  <si>
    <t>Male</t>
    <phoneticPr fontId="14" type="noConversion"/>
  </si>
  <si>
    <t>Beneficiaries by Age and Gender</t>
    <phoneticPr fontId="14" type="noConversion"/>
  </si>
  <si>
    <t>End of 2013</t>
    <phoneticPr fontId="14" type="noConversion"/>
  </si>
  <si>
    <t xml:space="preserve">      100+</t>
    <phoneticPr fontId="37" type="noConversion"/>
  </si>
  <si>
    <r>
      <rPr>
        <sz val="17"/>
        <rFont val="標楷體"/>
        <family val="4"/>
        <charset val="136"/>
      </rPr>
      <t>保險對象人數－按年齡性別分</t>
    </r>
    <phoneticPr fontId="14" type="noConversion"/>
  </si>
  <si>
    <r>
      <rPr>
        <sz val="10"/>
        <rFont val="標楷體"/>
        <family val="4"/>
        <charset val="136"/>
      </rPr>
      <t>單位：人</t>
    </r>
    <phoneticPr fontId="1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</si>
  <si>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年底</t>
    </r>
    <phoneticPr fontId="14" type="noConversion"/>
  </si>
  <si>
    <r>
      <t xml:space="preserve"> 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 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  4 </t>
    </r>
    <phoneticPr fontId="37" type="noConversion"/>
  </si>
  <si>
    <r>
      <t xml:space="preserve"> 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 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  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</si>
  <si>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10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14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</si>
  <si>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15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19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</si>
  <si>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20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24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</si>
  <si>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25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29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</si>
  <si>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30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34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</si>
  <si>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35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39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</si>
  <si>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40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44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</si>
  <si>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45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49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</si>
  <si>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50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54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</si>
  <si>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55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59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</si>
  <si>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60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64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</si>
  <si>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65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69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</si>
  <si>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70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74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</si>
  <si>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75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79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</si>
  <si>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80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84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</si>
  <si>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85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89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</si>
  <si>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90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94</t>
    </r>
    <phoneticPr fontId="37" type="noConversion"/>
  </si>
  <si>
    <r>
      <t xml:space="preserve">  </t>
    </r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 xml:space="preserve"> 95 </t>
    </r>
    <r>
      <rPr>
        <sz val="9"/>
        <rFont val="標楷體"/>
        <family val="4"/>
        <charset val="136"/>
      </rPr>
      <t>－</t>
    </r>
    <r>
      <rPr>
        <sz val="9"/>
        <rFont val="Times New Roman"/>
        <family val="1"/>
      </rPr>
      <t xml:space="preserve"> 99</t>
    </r>
    <phoneticPr fontId="37" type="noConversion"/>
  </si>
  <si>
    <t>平均年齡 Mean</t>
    <phoneticPr fontId="1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</si>
  <si>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年底</t>
    </r>
    <phoneticPr fontId="14" type="noConversion"/>
  </si>
  <si>
    <t>End of 2014</t>
    <phoneticPr fontId="14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</si>
  <si>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14" type="noConversion"/>
  </si>
  <si>
    <t>End of 2015</t>
    <phoneticPr fontId="14" type="noConversion"/>
  </si>
  <si>
    <r>
      <rPr>
        <sz val="10"/>
        <rFont val="標楷體"/>
        <family val="4"/>
        <charset val="136"/>
      </rPr>
      <t>單位：人</t>
    </r>
    <phoneticPr fontId="14" type="noConversion"/>
  </si>
  <si>
    <r>
      <rPr>
        <sz val="10"/>
        <rFont val="標楷體"/>
        <family val="4"/>
        <charset val="136"/>
      </rPr>
      <t>總計　</t>
    </r>
    <r>
      <rPr>
        <sz val="10"/>
        <rFont val="Times New Roman"/>
        <family val="1"/>
      </rPr>
      <t>Grand Total</t>
    </r>
    <phoneticPr fontId="14" type="noConversion"/>
  </si>
  <si>
    <r>
      <rPr>
        <sz val="10"/>
        <rFont val="標楷體"/>
        <family val="4"/>
        <charset val="136"/>
      </rPr>
      <t>被保險人</t>
    </r>
    <phoneticPr fontId="14" type="noConversion"/>
  </si>
  <si>
    <t>Insureds</t>
    <phoneticPr fontId="14" type="noConversion"/>
  </si>
  <si>
    <r>
      <rPr>
        <sz val="10"/>
        <rFont val="標楷體"/>
        <family val="4"/>
        <charset val="136"/>
      </rPr>
      <t>眷屬　</t>
    </r>
    <r>
      <rPr>
        <sz val="10"/>
        <rFont val="Times New Roman"/>
        <family val="1"/>
      </rPr>
      <t>Dependents</t>
    </r>
    <phoneticPr fontId="1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</si>
  <si>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1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</si>
  <si>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</si>
  <si>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4" type="noConversion"/>
  </si>
  <si>
    <r>
      <rPr>
        <sz val="9"/>
        <rFont val="標楷體"/>
        <family val="4"/>
        <charset val="136"/>
      </rPr>
      <t xml:space="preserve">百分比
</t>
    </r>
    <r>
      <rPr>
        <sz val="9"/>
        <rFont val="Times New Roman"/>
        <family val="1"/>
      </rPr>
      <t>%</t>
    </r>
    <phoneticPr fontId="14" type="noConversion"/>
  </si>
  <si>
    <r>
      <t>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</t>
    </r>
    <phoneticPr fontId="14" type="noConversion"/>
  </si>
  <si>
    <r>
      <t>10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14</t>
    </r>
  </si>
  <si>
    <r>
      <t>15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19</t>
    </r>
  </si>
  <si>
    <r>
      <t>25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29</t>
    </r>
  </si>
  <si>
    <r>
      <t>30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34</t>
    </r>
  </si>
  <si>
    <r>
      <t>35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39</t>
    </r>
  </si>
  <si>
    <r>
      <t>40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44</t>
    </r>
  </si>
  <si>
    <r>
      <t>45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49</t>
    </r>
  </si>
  <si>
    <r>
      <t>50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54</t>
    </r>
  </si>
  <si>
    <r>
      <t>55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59</t>
    </r>
  </si>
  <si>
    <r>
      <t>60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64</t>
    </r>
  </si>
  <si>
    <r>
      <t>65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69</t>
    </r>
  </si>
  <si>
    <r>
      <t>70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74</t>
    </r>
  </si>
  <si>
    <r>
      <t>75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79</t>
    </r>
  </si>
  <si>
    <r>
      <t>80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84</t>
    </r>
  </si>
  <si>
    <r>
      <t>85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89</t>
    </r>
  </si>
  <si>
    <r>
      <t>95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99</t>
    </r>
  </si>
  <si>
    <t>100+</t>
  </si>
  <si>
    <t>保險對象人數－按性別及年齡別分</t>
    <phoneticPr fontId="14" type="noConversion"/>
  </si>
  <si>
    <t>Beneficiaries by Gender and Age</t>
    <phoneticPr fontId="14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</si>
  <si>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</t>
    </r>
    <phoneticPr fontId="14" type="noConversion"/>
  </si>
  <si>
    <t>Age</t>
    <phoneticPr fontId="14" type="noConversion"/>
  </si>
  <si>
    <t>Grand Total</t>
    <phoneticPr fontId="14" type="noConversion"/>
  </si>
  <si>
    <r>
      <t>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</t>
    </r>
  </si>
  <si>
    <r>
      <t>20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24</t>
    </r>
  </si>
  <si>
    <r>
      <t>85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89</t>
    </r>
    <phoneticPr fontId="14" type="noConversion"/>
  </si>
  <si>
    <r>
      <t>90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94</t>
    </r>
  </si>
  <si>
    <t>Mean</t>
    <phoneticPr fontId="14" type="noConversion"/>
  </si>
  <si>
    <t>年齡別</t>
    <phoneticPr fontId="14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</si>
  <si>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</t>
    </r>
    <r>
      <rPr>
        <b/>
        <sz val="10"/>
        <rFont val="標楷體"/>
        <family val="4"/>
        <charset val="136"/>
      </rPr>
      <t>計</t>
    </r>
    <phoneticPr fontId="14" type="noConversion"/>
  </si>
  <si>
    <r>
      <t>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</t>
    </r>
    <phoneticPr fontId="14" type="noConversion"/>
  </si>
  <si>
    <r>
      <t>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</t>
    </r>
    <phoneticPr fontId="14" type="noConversion"/>
  </si>
  <si>
    <r>
      <t>20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24</t>
    </r>
    <phoneticPr fontId="14" type="noConversion"/>
  </si>
  <si>
    <r>
      <t>90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94</t>
    </r>
    <phoneticPr fontId="14" type="noConversion"/>
  </si>
  <si>
    <r>
      <rPr>
        <sz val="10"/>
        <rFont val="標楷體"/>
        <family val="4"/>
        <charset val="136"/>
      </rPr>
      <t>平均年齡</t>
    </r>
    <phoneticPr fontId="14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</si>
  <si>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rFont val="標楷體"/>
        <family val="4"/>
        <charset val="136"/>
      </rPr>
      <t>年底</t>
    </r>
    <phoneticPr fontId="14" type="noConversion"/>
  </si>
  <si>
    <t>End of 2016</t>
    <phoneticPr fontId="14" type="noConversion"/>
  </si>
  <si>
    <r>
      <rPr>
        <sz val="11"/>
        <rFont val="標楷體"/>
        <family val="4"/>
        <charset val="136"/>
      </rPr>
      <t>年齡別</t>
    </r>
    <phoneticPr fontId="14" type="noConversion"/>
  </si>
  <si>
    <r>
      <rPr>
        <sz val="10"/>
        <rFont val="標楷體"/>
        <family val="4"/>
        <charset val="136"/>
      </rPr>
      <t>總計　</t>
    </r>
    <r>
      <rPr>
        <sz val="10"/>
        <rFont val="Times New Roman"/>
        <family val="1"/>
      </rPr>
      <t>Grand Total</t>
    </r>
    <phoneticPr fontId="14" type="noConversion"/>
  </si>
  <si>
    <r>
      <rPr>
        <sz val="10"/>
        <rFont val="標楷體"/>
        <family val="4"/>
        <charset val="136"/>
      </rPr>
      <t>被保險人</t>
    </r>
    <phoneticPr fontId="14" type="noConversion"/>
  </si>
  <si>
    <t>Insureds</t>
    <phoneticPr fontId="14" type="noConversion"/>
  </si>
  <si>
    <r>
      <rPr>
        <sz val="10"/>
        <rFont val="標楷體"/>
        <family val="4"/>
        <charset val="136"/>
      </rPr>
      <t>眷屬　</t>
    </r>
    <r>
      <rPr>
        <sz val="10"/>
        <rFont val="Times New Roman"/>
        <family val="1"/>
      </rPr>
      <t>Dependents</t>
    </r>
    <phoneticPr fontId="14" type="noConversion"/>
  </si>
  <si>
    <t>Age</t>
    <phoneticPr fontId="1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</si>
  <si>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1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</si>
  <si>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</si>
  <si>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4" type="noConversion"/>
  </si>
  <si>
    <r>
      <rPr>
        <sz val="9"/>
        <rFont val="標楷體"/>
        <family val="4"/>
        <charset val="136"/>
      </rPr>
      <t xml:space="preserve">百分比
</t>
    </r>
    <r>
      <rPr>
        <sz val="9"/>
        <rFont val="Times New Roman"/>
        <family val="1"/>
      </rPr>
      <t>%</t>
    </r>
    <phoneticPr fontId="14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</si>
  <si>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</t>
    </r>
    <r>
      <rPr>
        <b/>
        <sz val="10"/>
        <rFont val="標楷體"/>
        <family val="4"/>
        <charset val="136"/>
      </rPr>
      <t>計</t>
    </r>
    <phoneticPr fontId="14" type="noConversion"/>
  </si>
  <si>
    <t>Grand Total</t>
    <phoneticPr fontId="14" type="noConversion"/>
  </si>
  <si>
    <r>
      <t>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</t>
    </r>
    <phoneticPr fontId="14" type="noConversion"/>
  </si>
  <si>
    <r>
      <t>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</t>
    </r>
    <phoneticPr fontId="14" type="noConversion"/>
  </si>
  <si>
    <r>
      <t>20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24</t>
    </r>
    <phoneticPr fontId="14" type="noConversion"/>
  </si>
  <si>
    <r>
      <t>85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89</t>
    </r>
    <phoneticPr fontId="14" type="noConversion"/>
  </si>
  <si>
    <r>
      <t>90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94</t>
    </r>
    <phoneticPr fontId="14" type="noConversion"/>
  </si>
  <si>
    <r>
      <rPr>
        <sz val="10"/>
        <rFont val="標楷體"/>
        <family val="4"/>
        <charset val="136"/>
      </rPr>
      <t>平均年齡</t>
    </r>
    <phoneticPr fontId="14" type="noConversion"/>
  </si>
  <si>
    <t>Mean</t>
    <phoneticPr fontId="14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</si>
  <si>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rFont val="標楷體"/>
        <family val="4"/>
        <charset val="136"/>
      </rPr>
      <t>年底</t>
    </r>
    <phoneticPr fontId="14" type="noConversion"/>
  </si>
  <si>
    <t>End of 2017</t>
    <phoneticPr fontId="14" type="noConversion"/>
  </si>
  <si>
    <t>保險對象人數－按性別及年齡別分</t>
    <phoneticPr fontId="14" type="noConversion"/>
  </si>
  <si>
    <t>Beneficiaries by Gender and Age</t>
    <phoneticPr fontId="14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</si>
  <si>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rFont val="標楷體"/>
        <family val="4"/>
        <charset val="136"/>
      </rPr>
      <t>年底</t>
    </r>
    <phoneticPr fontId="14" type="noConversion"/>
  </si>
  <si>
    <t>End of 2018</t>
    <phoneticPr fontId="14" type="noConversion"/>
  </si>
  <si>
    <t>End of 2019</t>
    <phoneticPr fontId="14" type="noConversion"/>
  </si>
  <si>
    <r>
      <rPr>
        <sz val="12"/>
        <rFont val="標楷體"/>
        <family val="4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rFont val="標楷體"/>
        <family val="4"/>
      </rPr>
      <t>年底</t>
    </r>
    <phoneticPr fontId="14" type="noConversion"/>
  </si>
  <si>
    <r>
      <rPr>
        <sz val="12"/>
        <rFont val="標楷體"/>
        <family val="4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rFont val="標楷體"/>
        <family val="4"/>
      </rPr>
      <t>年底</t>
    </r>
    <phoneticPr fontId="14" type="noConversion"/>
  </si>
  <si>
    <t>End of 2020</t>
    <phoneticPr fontId="14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</si>
  <si>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4" type="noConversion"/>
  </si>
  <si>
    <t>End of 2021</t>
    <phoneticPr fontId="14" type="noConversion"/>
  </si>
  <si>
    <r>
      <rPr>
        <sz val="11"/>
        <rFont val="標楷體"/>
        <family val="4"/>
        <charset val="136"/>
      </rPr>
      <t>年齡別</t>
    </r>
  </si>
  <si>
    <r>
      <rPr>
        <sz val="10"/>
        <rFont val="標楷體"/>
        <family val="4"/>
        <charset val="136"/>
      </rPr>
      <t>總計　</t>
    </r>
    <r>
      <rPr>
        <sz val="10"/>
        <rFont val="Times New Roman"/>
        <family val="1"/>
      </rPr>
      <t>Grand Total</t>
    </r>
  </si>
  <si>
    <r>
      <rPr>
        <sz val="10"/>
        <rFont val="標楷體"/>
        <family val="4"/>
        <charset val="136"/>
      </rPr>
      <t>被保險人</t>
    </r>
  </si>
  <si>
    <t>Insureds</t>
  </si>
  <si>
    <r>
      <rPr>
        <sz val="10"/>
        <rFont val="標楷體"/>
        <family val="4"/>
        <charset val="136"/>
      </rPr>
      <t>眷屬　</t>
    </r>
    <r>
      <rPr>
        <sz val="10"/>
        <rFont val="Times New Roman"/>
        <family val="1"/>
      </rPr>
      <t>Dependents</t>
    </r>
  </si>
  <si>
    <t>Age</t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</si>
  <si>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</si>
  <si>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</si>
  <si>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</si>
  <si>
    <r>
      <rPr>
        <sz val="9"/>
        <rFont val="標楷體"/>
        <family val="4"/>
        <charset val="136"/>
      </rPr>
      <t xml:space="preserve">百分比
</t>
    </r>
    <r>
      <rPr>
        <sz val="9"/>
        <rFont val="Times New Roman"/>
        <family val="1"/>
      </rPr>
      <t>%</t>
    </r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</si>
  <si>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</t>
    </r>
    <r>
      <rPr>
        <b/>
        <sz val="10"/>
        <rFont val="標楷體"/>
        <family val="4"/>
        <charset val="136"/>
      </rPr>
      <t>計</t>
    </r>
  </si>
  <si>
    <r>
      <t>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</t>
    </r>
  </si>
  <si>
    <r>
      <rPr>
        <sz val="10"/>
        <rFont val="標楷體"/>
        <family val="4"/>
        <charset val="136"/>
      </rPr>
      <t>平均年齡</t>
    </r>
  </si>
  <si>
    <t>Mean</t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</si>
  <si>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4" type="noConversion"/>
  </si>
  <si>
    <t>End of 2022</t>
    <phoneticPr fontId="14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</si>
  <si>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rFont val="標楷體"/>
        <family val="4"/>
        <charset val="136"/>
      </rPr>
      <t>年底</t>
    </r>
    <phoneticPr fontId="14" type="noConversion"/>
  </si>
  <si>
    <t>End of 2023</t>
    <phoneticPr fontId="14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</si>
  <si>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rFont val="標楷體"/>
        <family val="4"/>
        <charset val="136"/>
      </rPr>
      <t>年底</t>
    </r>
    <phoneticPr fontId="14" type="noConversion"/>
  </si>
  <si>
    <t>End of 2024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</si>
</sst>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_(* #,##0.00_);_(* \(#,##0.00\);_(* &quot;-&quot;_);_(@_)"/>
    <numFmt numFmtId="179" formatCode="0.00_ "/>
    <numFmt numFmtId="180" formatCode="#,##0.00_ "/>
    <numFmt numFmtId="181" formatCode="_(* #,##0_);_(* \-#,##0_);_(* &quot;-&quot;_);_(@_)"/>
    <numFmt numFmtId="182" formatCode="_(* #,##0.00_);_(* \-#,##0.00_)\ ;_(* &quot;-&quot;_);_(@_)"/>
  </numFmts>
  <fonts count="51">
    <font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9"/>
      <name val="全真楷書"/>
      <family val="3"/>
      <charset val="136"/>
    </font>
    <font>
      <sz val="12"/>
      <name val="全真楷書"/>
      <family val="3"/>
      <charset val="136"/>
    </font>
    <font>
      <sz val="10"/>
      <name val="全真楷書"/>
      <family val="3"/>
      <charset val="136"/>
    </font>
    <font>
      <sz val="12"/>
      <name val="Times New Roman"/>
      <family val="1"/>
    </font>
    <font>
      <sz val="8"/>
      <name val="標楷體"/>
      <family val="4"/>
      <charset val="136"/>
    </font>
    <font>
      <sz val="1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2"/>
      <name val="全真楷書"/>
      <family val="3"/>
      <charset val="136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8.5"/>
      <name val="Times New Roman"/>
      <family val="1"/>
    </font>
    <font>
      <sz val="16"/>
      <name val="Times New Roman"/>
      <family val="1"/>
    </font>
    <font>
      <sz val="13"/>
      <name val="Times New Roman"/>
      <family val="1"/>
    </font>
    <font>
      <sz val="12"/>
      <name val="細明體"/>
      <family val="3"/>
      <charset val="136"/>
    </font>
    <font>
      <sz val="8.5"/>
      <name val="文鼎粗楷"/>
      <family val="3"/>
      <charset val="136"/>
    </font>
    <font>
      <b/>
      <sz val="9"/>
      <name val="文鼎粗楷"/>
      <family val="3"/>
      <charset val="136"/>
    </font>
    <font>
      <sz val="12"/>
      <name val="文鼎粗楷"/>
      <family val="3"/>
      <charset val="136"/>
    </font>
    <font>
      <sz val="18"/>
      <name val="文鼎粗楷"/>
      <family val="3"/>
      <charset val="136"/>
    </font>
    <font>
      <sz val="9"/>
      <name val="文鼎粗楷"/>
      <family val="3"/>
      <charset val="136"/>
    </font>
    <font>
      <sz val="11"/>
      <name val="文鼎粗楷"/>
      <family val="3"/>
      <charset val="136"/>
    </font>
    <font>
      <sz val="10"/>
      <name val="文鼎粗楷"/>
      <family val="3"/>
      <charset val="136"/>
    </font>
    <font>
      <sz val="8"/>
      <name val="文鼎粗楷"/>
      <family val="3"/>
      <charset val="136"/>
    </font>
    <font>
      <sz val="9"/>
      <name val="Times New Roman CE"/>
      <family val="1"/>
      <charset val="238"/>
    </font>
    <font>
      <sz val="18"/>
      <name val="標楷體"/>
      <family val="4"/>
      <charset val="136"/>
    </font>
    <font>
      <sz val="9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18"/>
      <name val="Times New Roman"/>
      <family val="1"/>
    </font>
    <font>
      <sz val="13"/>
      <name val="標楷體"/>
      <family val="4"/>
      <charset val="136"/>
    </font>
    <font>
      <sz val="10"/>
      <name val="標楷體"/>
      <family val="4"/>
      <charset val="136"/>
    </font>
    <font>
      <sz val="9"/>
      <name val="細明體"/>
      <family val="3"/>
      <charset val="136"/>
    </font>
    <font>
      <sz val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新細明體"/>
      <family val="1"/>
      <charset val="136"/>
    </font>
    <font>
      <sz val="17"/>
      <name val="標楷體"/>
      <family val="4"/>
      <charset val="136"/>
    </font>
    <font>
      <b/>
      <sz val="9"/>
      <name val="標楷體"/>
      <family val="4"/>
      <charset val="136"/>
    </font>
    <font>
      <sz val="17"/>
      <name val="Times New Roman"/>
      <family val="1"/>
    </font>
    <font>
      <b/>
      <sz val="10"/>
      <name val="標楷體"/>
      <family val="4"/>
      <charset val="136"/>
    </font>
    <font>
      <sz val="12"/>
      <name val="標楷體"/>
      <family val="4"/>
    </font>
    <font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0" fontId="41" fillId="0" borderId="0"/>
    <xf numFmtId="0" fontId="41" fillId="0" borderId="0"/>
    <xf numFmtId="0" fontId="1" fillId="0" borderId="0" applyProtection="0"/>
    <xf numFmtId="0" fontId="1" fillId="0" borderId="0"/>
    <xf numFmtId="0" fontId="4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6" fontId="1" fillId="0" borderId="0" applyFont="0" applyFill="0" applyBorder="0" applyAlignment="0" applyProtection="0"/>
  </cellStyleXfs>
  <cellXfs count="309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/>
    <xf numFmtId="0" fontId="3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Continuous" vertical="center" wrapText="1"/>
    </xf>
    <xf numFmtId="177" fontId="8" fillId="0" borderId="0" xfId="0" applyNumberFormat="1" applyFont="1" applyBorder="1"/>
    <xf numFmtId="178" fontId="8" fillId="0" borderId="0" xfId="6" applyNumberFormat="1" applyFont="1" applyBorder="1" applyAlignment="1">
      <alignment horizontal="right"/>
    </xf>
    <xf numFmtId="177" fontId="8" fillId="0" borderId="0" xfId="0" applyNumberFormat="1" applyFont="1"/>
    <xf numFmtId="178" fontId="8" fillId="0" borderId="0" xfId="6" applyNumberFormat="1" applyFont="1" applyAlignment="1">
      <alignment horizontal="right"/>
    </xf>
    <xf numFmtId="0" fontId="8" fillId="0" borderId="0" xfId="0" quotePrefix="1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applyFont="1" applyAlignment="1"/>
    <xf numFmtId="41" fontId="8" fillId="0" borderId="0" xfId="0" applyNumberFormat="1" applyFont="1"/>
    <xf numFmtId="0" fontId="2" fillId="0" borderId="0" xfId="0" quotePrefix="1" applyFont="1" applyAlignment="1">
      <alignment horizontal="left"/>
    </xf>
    <xf numFmtId="0" fontId="2" fillId="0" borderId="2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Alignment="1"/>
    <xf numFmtId="0" fontId="2" fillId="0" borderId="2" xfId="0" quotePrefix="1" applyFont="1" applyBorder="1" applyAlignment="1"/>
    <xf numFmtId="0" fontId="9" fillId="0" borderId="0" xfId="0" quotePrefix="1" applyFont="1" applyAlignment="1">
      <alignment horizontal="right"/>
    </xf>
    <xf numFmtId="177" fontId="10" fillId="0" borderId="0" xfId="0" applyNumberFormat="1" applyFont="1"/>
    <xf numFmtId="178" fontId="10" fillId="0" borderId="0" xfId="6" applyNumberFormat="1" applyFont="1" applyAlignment="1">
      <alignment horizontal="right"/>
    </xf>
    <xf numFmtId="0" fontId="11" fillId="0" borderId="0" xfId="0" applyFont="1"/>
    <xf numFmtId="0" fontId="12" fillId="0" borderId="2" xfId="0" applyFont="1" applyBorder="1" applyAlignment="1">
      <alignment horizontal="right"/>
    </xf>
    <xf numFmtId="177" fontId="10" fillId="0" borderId="0" xfId="0" applyNumberFormat="1" applyFont="1" applyBorder="1"/>
    <xf numFmtId="178" fontId="10" fillId="0" borderId="0" xfId="6" applyNumberFormat="1" applyFont="1" applyBorder="1" applyAlignment="1">
      <alignment horizontal="right"/>
    </xf>
    <xf numFmtId="177" fontId="13" fillId="0" borderId="0" xfId="0" applyNumberFormat="1" applyFont="1" applyBorder="1"/>
    <xf numFmtId="177" fontId="13" fillId="0" borderId="0" xfId="0" applyNumberFormat="1" applyFont="1"/>
    <xf numFmtId="0" fontId="2" fillId="0" borderId="3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17" fillId="0" borderId="0" xfId="0" applyFont="1" applyAlignment="1">
      <alignment horizontal="centerContinuous" vertical="top"/>
    </xf>
    <xf numFmtId="0" fontId="18" fillId="0" borderId="0" xfId="0" quotePrefix="1" applyFont="1" applyAlignment="1">
      <alignment horizontal="centerContinuous"/>
    </xf>
    <xf numFmtId="0" fontId="16" fillId="0" borderId="4" xfId="0" applyFont="1" applyBorder="1" applyAlignment="1">
      <alignment horizontal="center" vertical="center"/>
    </xf>
    <xf numFmtId="179" fontId="8" fillId="0" borderId="3" xfId="0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center" vertical="center"/>
    </xf>
    <xf numFmtId="0" fontId="21" fillId="0" borderId="0" xfId="0" applyFont="1" applyBorder="1" applyAlignment="1">
      <alignment horizontal="right"/>
    </xf>
    <xf numFmtId="0" fontId="23" fillId="0" borderId="0" xfId="0" applyFont="1" applyAlignment="1">
      <alignment horizontal="centerContinuous" vertical="top"/>
    </xf>
    <xf numFmtId="0" fontId="24" fillId="0" borderId="0" xfId="0" applyFont="1" applyAlignment="1">
      <alignment horizontal="centerContinuous"/>
    </xf>
    <xf numFmtId="0" fontId="22" fillId="0" borderId="0" xfId="0" applyFont="1" applyAlignment="1">
      <alignment horizontal="centerContinuous"/>
    </xf>
    <xf numFmtId="0" fontId="23" fillId="0" borderId="0" xfId="0" applyFont="1" applyAlignment="1">
      <alignment horizontal="centerContinuous"/>
    </xf>
    <xf numFmtId="0" fontId="22" fillId="0" borderId="0" xfId="0" applyFont="1" applyBorder="1"/>
    <xf numFmtId="0" fontId="22" fillId="0" borderId="0" xfId="0" applyFont="1"/>
    <xf numFmtId="0" fontId="22" fillId="0" borderId="0" xfId="0" applyFont="1" applyAlignment="1"/>
    <xf numFmtId="0" fontId="25" fillId="0" borderId="0" xfId="0" applyFont="1" applyAlignment="1"/>
    <xf numFmtId="0" fontId="22" fillId="0" borderId="5" xfId="0" applyFont="1" applyBorder="1" applyAlignment="1">
      <alignment horizontal="centerContinuous"/>
    </xf>
    <xf numFmtId="0" fontId="24" fillId="0" borderId="6" xfId="0" quotePrefix="1" applyFont="1" applyBorder="1" applyAlignment="1">
      <alignment horizontal="centerContinuous" wrapText="1"/>
    </xf>
    <xf numFmtId="0" fontId="26" fillId="0" borderId="7" xfId="0" applyFont="1" applyBorder="1" applyAlignment="1">
      <alignment horizontal="centerContinuous" vertical="center" wrapText="1"/>
    </xf>
    <xf numFmtId="0" fontId="27" fillId="0" borderId="8" xfId="0" quotePrefix="1" applyFont="1" applyBorder="1" applyAlignment="1">
      <alignment horizontal="centerContinuous" wrapText="1"/>
    </xf>
    <xf numFmtId="0" fontId="26" fillId="0" borderId="6" xfId="0" quotePrefix="1" applyFont="1" applyBorder="1" applyAlignment="1">
      <alignment horizontal="centerContinuous" wrapText="1"/>
    </xf>
    <xf numFmtId="0" fontId="26" fillId="0" borderId="5" xfId="0" quotePrefix="1" applyFont="1" applyBorder="1" applyAlignment="1">
      <alignment horizontal="centerContinuous" wrapText="1"/>
    </xf>
    <xf numFmtId="0" fontId="26" fillId="0" borderId="5" xfId="0" applyFont="1" applyBorder="1" applyAlignment="1">
      <alignment horizontal="centerContinuous" vertical="center" wrapText="1"/>
    </xf>
    <xf numFmtId="0" fontId="24" fillId="0" borderId="2" xfId="0" applyFont="1" applyBorder="1" applyAlignment="1">
      <alignment horizontal="centerContinuous"/>
    </xf>
    <xf numFmtId="0" fontId="24" fillId="0" borderId="1" xfId="0" applyFont="1" applyBorder="1" applyAlignment="1">
      <alignment horizontal="centerContinuous" vertical="center" wrapText="1"/>
    </xf>
    <xf numFmtId="0" fontId="27" fillId="0" borderId="1" xfId="0" applyFont="1" applyBorder="1" applyAlignment="1">
      <alignment horizontal="centerContinuous" vertical="center" wrapText="1"/>
    </xf>
    <xf numFmtId="0" fontId="27" fillId="0" borderId="9" xfId="0" applyFont="1" applyBorder="1" applyAlignment="1">
      <alignment horizontal="centerContinuous" vertical="center" wrapText="1"/>
    </xf>
    <xf numFmtId="0" fontId="22" fillId="0" borderId="10" xfId="0" applyFont="1" applyBorder="1" applyAlignment="1">
      <alignment horizontal="centerContinuous"/>
    </xf>
    <xf numFmtId="0" fontId="25" fillId="0" borderId="11" xfId="0" applyFont="1" applyBorder="1" applyAlignment="1">
      <alignment horizontal="centerContinuous"/>
    </xf>
    <xf numFmtId="0" fontId="24" fillId="0" borderId="12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Continuous" vertical="center" wrapText="1"/>
    </xf>
    <xf numFmtId="0" fontId="24" fillId="0" borderId="13" xfId="0" applyFont="1" applyBorder="1" applyAlignment="1">
      <alignment horizontal="centerContinuous" vertical="center" wrapText="1"/>
    </xf>
    <xf numFmtId="0" fontId="24" fillId="0" borderId="11" xfId="0" quotePrefix="1" applyFont="1" applyBorder="1" applyAlignment="1">
      <alignment horizontal="center" vertical="center" wrapText="1"/>
    </xf>
    <xf numFmtId="0" fontId="26" fillId="0" borderId="7" xfId="0" applyFont="1" applyBorder="1" applyAlignment="1">
      <alignment wrapText="1"/>
    </xf>
    <xf numFmtId="0" fontId="26" fillId="0" borderId="5" xfId="0" applyFont="1" applyBorder="1" applyAlignment="1">
      <alignment wrapText="1"/>
    </xf>
    <xf numFmtId="0" fontId="27" fillId="0" borderId="8" xfId="0" quotePrefix="1" applyFont="1" applyBorder="1" applyAlignment="1">
      <alignment wrapText="1"/>
    </xf>
    <xf numFmtId="0" fontId="26" fillId="0" borderId="6" xfId="0" applyFont="1" applyBorder="1" applyAlignment="1">
      <alignment wrapText="1"/>
    </xf>
    <xf numFmtId="0" fontId="26" fillId="0" borderId="8" xfId="0" applyFont="1" applyBorder="1" applyAlignment="1">
      <alignment horizontal="centerContinuous" wrapText="1"/>
    </xf>
    <xf numFmtId="0" fontId="29" fillId="0" borderId="0" xfId="0" applyFont="1" applyAlignment="1">
      <alignment horizontal="centerContinuous" vertical="top"/>
    </xf>
    <xf numFmtId="0" fontId="1" fillId="0" borderId="0" xfId="0" applyFont="1" applyAlignment="1">
      <alignment horizontal="centerContinuous"/>
    </xf>
    <xf numFmtId="0" fontId="1" fillId="0" borderId="0" xfId="0" applyFont="1"/>
    <xf numFmtId="0" fontId="1" fillId="0" borderId="0" xfId="0" applyFont="1" applyAlignment="1"/>
    <xf numFmtId="0" fontId="1" fillId="0" borderId="3" xfId="0" applyFont="1" applyBorder="1" applyAlignment="1">
      <alignment horizontal="right" vertical="center"/>
    </xf>
    <xf numFmtId="0" fontId="30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1" fillId="0" borderId="0" xfId="0" applyFont="1" applyAlignment="1">
      <alignment horizontal="centerContinuous"/>
    </xf>
    <xf numFmtId="0" fontId="29" fillId="0" borderId="0" xfId="0" applyFont="1" applyAlignment="1">
      <alignment horizontal="centerContinuous"/>
    </xf>
    <xf numFmtId="0" fontId="31" fillId="0" borderId="0" xfId="0" applyFont="1" applyBorder="1"/>
    <xf numFmtId="0" fontId="31" fillId="0" borderId="0" xfId="0" applyFont="1"/>
    <xf numFmtId="0" fontId="35" fillId="0" borderId="0" xfId="0" applyFont="1" applyAlignment="1">
      <alignment horizontal="centerContinuous"/>
    </xf>
    <xf numFmtId="0" fontId="31" fillId="0" borderId="0" xfId="0" applyFont="1" applyAlignment="1"/>
    <xf numFmtId="0" fontId="33" fillId="0" borderId="0" xfId="0" applyFont="1" applyAlignment="1"/>
    <xf numFmtId="0" fontId="31" fillId="0" borderId="5" xfId="0" applyFont="1" applyBorder="1" applyAlignment="1">
      <alignment horizontal="centerContinuous"/>
    </xf>
    <xf numFmtId="0" fontId="30" fillId="0" borderId="6" xfId="0" quotePrefix="1" applyFont="1" applyBorder="1" applyAlignment="1">
      <alignment horizontal="centerContinuous" wrapText="1"/>
    </xf>
    <xf numFmtId="0" fontId="36" fillId="0" borderId="7" xfId="0" applyFont="1" applyBorder="1" applyAlignment="1">
      <alignment horizontal="centerContinuous" vertical="center" wrapText="1"/>
    </xf>
    <xf numFmtId="0" fontId="7" fillId="0" borderId="8" xfId="0" quotePrefix="1" applyFont="1" applyBorder="1" applyAlignment="1">
      <alignment horizontal="centerContinuous" wrapText="1"/>
    </xf>
    <xf numFmtId="0" fontId="36" fillId="0" borderId="6" xfId="0" quotePrefix="1" applyFont="1" applyBorder="1" applyAlignment="1">
      <alignment horizontal="centerContinuous" wrapText="1"/>
    </xf>
    <xf numFmtId="0" fontId="36" fillId="0" borderId="5" xfId="0" quotePrefix="1" applyFont="1" applyBorder="1" applyAlignment="1">
      <alignment horizontal="centerContinuous" wrapText="1"/>
    </xf>
    <xf numFmtId="0" fontId="36" fillId="0" borderId="5" xfId="0" applyFont="1" applyBorder="1" applyAlignment="1">
      <alignment horizontal="centerContinuous" vertical="center" wrapText="1"/>
    </xf>
    <xf numFmtId="0" fontId="30" fillId="0" borderId="2" xfId="0" applyFont="1" applyBorder="1" applyAlignment="1">
      <alignment horizontal="centerContinuous"/>
    </xf>
    <xf numFmtId="0" fontId="30" fillId="0" borderId="1" xfId="0" applyFont="1" applyBorder="1" applyAlignment="1">
      <alignment horizontal="centerContinuous" vertical="center" wrapText="1"/>
    </xf>
    <xf numFmtId="0" fontId="7" fillId="0" borderId="9" xfId="0" applyFont="1" applyBorder="1" applyAlignment="1">
      <alignment horizontal="centerContinuous" vertical="center" wrapText="1"/>
    </xf>
    <xf numFmtId="0" fontId="1" fillId="0" borderId="10" xfId="0" applyFont="1" applyBorder="1" applyAlignment="1">
      <alignment horizontal="centerContinuous"/>
    </xf>
    <xf numFmtId="0" fontId="33" fillId="0" borderId="11" xfId="0" applyFont="1" applyBorder="1" applyAlignment="1">
      <alignment horizontal="centerContinuous"/>
    </xf>
    <xf numFmtId="0" fontId="30" fillId="0" borderId="12" xfId="0" quotePrefix="1" applyFont="1" applyBorder="1" applyAlignment="1">
      <alignment horizontal="center" vertical="center" wrapText="1"/>
    </xf>
    <xf numFmtId="0" fontId="30" fillId="0" borderId="10" xfId="0" quotePrefix="1" applyFont="1" applyBorder="1" applyAlignment="1">
      <alignment horizontal="center" vertical="center" wrapText="1"/>
    </xf>
    <xf numFmtId="0" fontId="30" fillId="0" borderId="11" xfId="0" quotePrefix="1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Continuous" vertical="center" wrapText="1"/>
    </xf>
    <xf numFmtId="0" fontId="30" fillId="0" borderId="14" xfId="0" applyFont="1" applyBorder="1" applyAlignment="1">
      <alignment horizontal="centerContinuous" vertical="center" wrapText="1"/>
    </xf>
    <xf numFmtId="0" fontId="34" fillId="0" borderId="0" xfId="0" applyFont="1" applyAlignment="1">
      <alignment horizontal="centerContinuous" vertical="top"/>
    </xf>
    <xf numFmtId="177" fontId="10" fillId="0" borderId="0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177" fontId="10" fillId="0" borderId="0" xfId="0" applyNumberFormat="1" applyFont="1" applyAlignment="1">
      <alignment horizontal="center"/>
    </xf>
    <xf numFmtId="177" fontId="8" fillId="0" borderId="0" xfId="0" applyNumberFormat="1" applyFont="1" applyAlignment="1">
      <alignment horizontal="center"/>
    </xf>
    <xf numFmtId="41" fontId="8" fillId="0" borderId="0" xfId="0" applyNumberFormat="1" applyFont="1" applyAlignment="1">
      <alignment horizontal="center"/>
    </xf>
    <xf numFmtId="0" fontId="36" fillId="0" borderId="7" xfId="0" applyFont="1" applyBorder="1" applyAlignment="1">
      <alignment vertical="center" wrapText="1"/>
    </xf>
    <xf numFmtId="0" fontId="36" fillId="0" borderId="5" xfId="0" applyFont="1" applyBorder="1" applyAlignment="1">
      <alignment vertical="center" wrapText="1"/>
    </xf>
    <xf numFmtId="0" fontId="7" fillId="0" borderId="8" xfId="0" quotePrefix="1" applyFont="1" applyBorder="1" applyAlignment="1">
      <alignment vertical="center" wrapText="1"/>
    </xf>
    <xf numFmtId="0" fontId="36" fillId="0" borderId="6" xfId="0" applyFont="1" applyBorder="1" applyAlignment="1">
      <alignment vertical="center" wrapText="1"/>
    </xf>
    <xf numFmtId="0" fontId="7" fillId="0" borderId="8" xfId="0" quotePrefix="1" applyFont="1" applyBorder="1" applyAlignment="1">
      <alignment horizontal="centerContinuous" vertical="center" wrapText="1"/>
    </xf>
    <xf numFmtId="0" fontId="26" fillId="0" borderId="6" xfId="0" applyFont="1" applyBorder="1" applyAlignment="1">
      <alignment horizontal="centerContinuous" vertical="center" wrapText="1"/>
    </xf>
    <xf numFmtId="0" fontId="21" fillId="0" borderId="0" xfId="0" applyFont="1" applyBorder="1" applyAlignment="1">
      <alignment horizontal="left"/>
    </xf>
    <xf numFmtId="0" fontId="0" fillId="0" borderId="0" xfId="0" applyFont="1" applyAlignment="1">
      <alignment horizontal="centerContinuous"/>
    </xf>
    <xf numFmtId="0" fontId="0" fillId="0" borderId="0" xfId="0" quotePrefix="1" applyFont="1" applyAlignment="1">
      <alignment horizontal="centerContinuous"/>
    </xf>
    <xf numFmtId="0" fontId="0" fillId="0" borderId="0" xfId="0" quotePrefix="1" applyAlignment="1">
      <alignment horizontal="centerContinuous"/>
    </xf>
    <xf numFmtId="0" fontId="8" fillId="0" borderId="7" xfId="0" applyFont="1" applyBorder="1" applyAlignment="1">
      <alignment horizontal="centerContinuous" vertical="center" wrapText="1"/>
    </xf>
    <xf numFmtId="0" fontId="8" fillId="0" borderId="5" xfId="0" applyFont="1" applyBorder="1" applyAlignment="1">
      <alignment horizontal="centerContinuous" vertical="center" wrapText="1"/>
    </xf>
    <xf numFmtId="0" fontId="8" fillId="0" borderId="8" xfId="0" applyFont="1" applyBorder="1" applyAlignment="1">
      <alignment horizontal="centerContinuous" vertical="center" wrapText="1"/>
    </xf>
    <xf numFmtId="0" fontId="8" fillId="0" borderId="6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8" fillId="0" borderId="1" xfId="0" applyFont="1" applyBorder="1" applyAlignment="1">
      <alignment horizontal="centerContinuous" vertical="center" wrapText="1"/>
    </xf>
    <xf numFmtId="0" fontId="38" fillId="0" borderId="9" xfId="0" applyFont="1" applyBorder="1" applyAlignment="1">
      <alignment horizontal="centerContinuous" vertical="center" wrapText="1"/>
    </xf>
    <xf numFmtId="0" fontId="2" fillId="0" borderId="13" xfId="0" applyFont="1" applyBorder="1" applyAlignment="1">
      <alignment horizontal="centerContinuous" vertical="center" wrapText="1"/>
    </xf>
    <xf numFmtId="0" fontId="2" fillId="0" borderId="12" xfId="0" quotePrefix="1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 wrapText="1"/>
    </xf>
    <xf numFmtId="0" fontId="38" fillId="0" borderId="8" xfId="0" quotePrefix="1" applyFont="1" applyBorder="1" applyAlignment="1">
      <alignment horizontal="centerContinuous" vertical="center" wrapText="1"/>
    </xf>
    <xf numFmtId="0" fontId="8" fillId="0" borderId="6" xfId="0" quotePrefix="1" applyFont="1" applyBorder="1" applyAlignment="1">
      <alignment horizontal="centerContinuous" vertical="center" wrapText="1"/>
    </xf>
    <xf numFmtId="0" fontId="8" fillId="0" borderId="5" xfId="0" quotePrefix="1" applyFont="1" applyBorder="1" applyAlignment="1">
      <alignment horizontal="centerContinuous" vertical="center" wrapText="1"/>
    </xf>
    <xf numFmtId="0" fontId="8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0" borderId="2" xfId="0" applyFont="1" applyBorder="1" applyAlignment="1">
      <alignment horizontal="centerContinuous" vertical="center"/>
    </xf>
    <xf numFmtId="0" fontId="0" fillId="0" borderId="10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Continuous" vertical="center"/>
    </xf>
    <xf numFmtId="0" fontId="31" fillId="0" borderId="0" xfId="0" applyFont="1" applyBorder="1" applyAlignment="1"/>
    <xf numFmtId="180" fontId="2" fillId="0" borderId="3" xfId="0" applyNumberFormat="1" applyFont="1" applyBorder="1" applyAlignment="1">
      <alignment horizontal="right" vertical="center"/>
    </xf>
    <xf numFmtId="0" fontId="34" fillId="0" borderId="0" xfId="0" applyFont="1" applyAlignment="1">
      <alignment horizontal="centerContinuous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8" fillId="0" borderId="0" xfId="0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8" fillId="0" borderId="0" xfId="0" quotePrefix="1" applyFont="1" applyAlignment="1">
      <alignment horizontal="right"/>
    </xf>
    <xf numFmtId="0" fontId="38" fillId="0" borderId="8" xfId="0" quotePrefix="1" applyFont="1" applyBorder="1" applyAlignment="1">
      <alignment horizontal="centerContinuous" wrapText="1"/>
    </xf>
    <xf numFmtId="0" fontId="8" fillId="0" borderId="6" xfId="0" quotePrefix="1" applyFont="1" applyBorder="1" applyAlignment="1">
      <alignment horizontal="centerContinuous" wrapText="1"/>
    </xf>
    <xf numFmtId="0" fontId="8" fillId="0" borderId="5" xfId="0" quotePrefix="1" applyFont="1" applyBorder="1" applyAlignment="1">
      <alignment horizontal="centerContinuous" wrapText="1"/>
    </xf>
    <xf numFmtId="0" fontId="8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Continuous" vertical="center" wrapText="1"/>
    </xf>
    <xf numFmtId="0" fontId="2" fillId="0" borderId="9" xfId="0" quotePrefix="1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/>
    </xf>
    <xf numFmtId="177" fontId="12" fillId="0" borderId="0" xfId="0" applyNumberFormat="1" applyFont="1" applyBorder="1" applyAlignment="1"/>
    <xf numFmtId="178" fontId="12" fillId="0" borderId="0" xfId="6" applyNumberFormat="1" applyFont="1" applyBorder="1" applyAlignment="1">
      <alignment horizontal="right"/>
    </xf>
    <xf numFmtId="177" fontId="12" fillId="0" borderId="0" xfId="0" applyNumberFormat="1" applyFont="1" applyAlignment="1"/>
    <xf numFmtId="178" fontId="12" fillId="0" borderId="0" xfId="6" applyNumberFormat="1" applyFont="1" applyAlignment="1">
      <alignment horizontal="right"/>
    </xf>
    <xf numFmtId="0" fontId="40" fillId="0" borderId="0" xfId="0" applyFont="1" applyAlignment="1"/>
    <xf numFmtId="177" fontId="2" fillId="0" borderId="0" xfId="0" applyNumberFormat="1" applyFont="1" applyBorder="1" applyAlignment="1"/>
    <xf numFmtId="178" fontId="2" fillId="0" borderId="0" xfId="6" applyNumberFormat="1" applyFont="1" applyBorder="1" applyAlignment="1">
      <alignment horizontal="right"/>
    </xf>
    <xf numFmtId="177" fontId="2" fillId="0" borderId="0" xfId="0" applyNumberFormat="1" applyFont="1" applyAlignment="1"/>
    <xf numFmtId="178" fontId="2" fillId="0" borderId="0" xfId="6" applyNumberFormat="1" applyFont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0" xfId="5" applyNumberFormat="1" applyFont="1" applyAlignment="1">
      <alignment horizontal="right"/>
    </xf>
    <xf numFmtId="0" fontId="2" fillId="0" borderId="4" xfId="0" applyFont="1" applyBorder="1" applyAlignment="1">
      <alignment horizontal="center" vertical="center"/>
    </xf>
    <xf numFmtId="180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/>
    <xf numFmtId="0" fontId="8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Continuous" vertical="center" wrapText="1"/>
    </xf>
    <xf numFmtId="0" fontId="2" fillId="0" borderId="17" xfId="0" applyFont="1" applyBorder="1" applyAlignment="1">
      <alignment horizontal="center"/>
    </xf>
    <xf numFmtId="0" fontId="8" fillId="0" borderId="8" xfId="0" applyFont="1" applyBorder="1" applyAlignment="1"/>
    <xf numFmtId="0" fontId="2" fillId="0" borderId="10" xfId="0" applyFont="1" applyBorder="1" applyAlignment="1">
      <alignment horizontal="center" vertical="top" wrapText="1"/>
    </xf>
    <xf numFmtId="0" fontId="0" fillId="0" borderId="0" xfId="0" applyFont="1" applyAlignment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 vertical="top" wrapText="1"/>
    </xf>
    <xf numFmtId="0" fontId="0" fillId="0" borderId="0" xfId="0" applyFont="1"/>
    <xf numFmtId="0" fontId="43" fillId="0" borderId="4" xfId="0" applyFont="1" applyBorder="1" applyAlignment="1">
      <alignment horizontal="left" vertical="center" indent="1"/>
    </xf>
    <xf numFmtId="49" fontId="34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7" fillId="0" borderId="0" xfId="0" applyNumberFormat="1" applyFont="1" applyAlignment="1">
      <alignment horizontal="centerContinuous" vertical="center"/>
    </xf>
    <xf numFmtId="0" fontId="10" fillId="0" borderId="16" xfId="0" applyFont="1" applyBorder="1" applyAlignment="1">
      <alignment horizontal="left"/>
    </xf>
    <xf numFmtId="181" fontId="12" fillId="0" borderId="0" xfId="0" applyNumberFormat="1" applyFont="1" applyBorder="1" applyAlignment="1"/>
    <xf numFmtId="182" fontId="12" fillId="0" borderId="0" xfId="6" applyNumberFormat="1" applyFont="1" applyBorder="1" applyAlignment="1">
      <alignment horizontal="right"/>
    </xf>
    <xf numFmtId="181" fontId="12" fillId="0" borderId="0" xfId="0" applyNumberFormat="1" applyFont="1" applyAlignment="1"/>
    <xf numFmtId="182" fontId="12" fillId="0" borderId="0" xfId="6" applyNumberFormat="1" applyFont="1" applyAlignment="1">
      <alignment horizontal="right"/>
    </xf>
    <xf numFmtId="0" fontId="8" fillId="0" borderId="2" xfId="0" quotePrefix="1" applyFont="1" applyBorder="1" applyAlignment="1">
      <alignment horizontal="left" indent="1"/>
    </xf>
    <xf numFmtId="181" fontId="2" fillId="0" borderId="0" xfId="0" applyNumberFormat="1" applyFont="1" applyBorder="1" applyAlignment="1"/>
    <xf numFmtId="182" fontId="2" fillId="0" borderId="0" xfId="6" applyNumberFormat="1" applyFont="1" applyBorder="1" applyAlignment="1">
      <alignment horizontal="right"/>
    </xf>
    <xf numFmtId="181" fontId="2" fillId="0" borderId="0" xfId="0" applyNumberFormat="1" applyFont="1" applyAlignment="1"/>
    <xf numFmtId="182" fontId="2" fillId="0" borderId="0" xfId="6" applyNumberFormat="1" applyFont="1" applyAlignment="1">
      <alignment horizontal="right"/>
    </xf>
    <xf numFmtId="181" fontId="2" fillId="0" borderId="0" xfId="1" applyNumberFormat="1" applyFont="1" applyAlignment="1">
      <alignment horizontal="right"/>
    </xf>
    <xf numFmtId="181" fontId="2" fillId="0" borderId="0" xfId="5" applyNumberFormat="1" applyFont="1" applyAlignment="1">
      <alignment horizontal="right"/>
    </xf>
    <xf numFmtId="182" fontId="2" fillId="0" borderId="20" xfId="0" applyNumberFormat="1" applyFont="1" applyBorder="1" applyAlignment="1">
      <alignment vertical="center"/>
    </xf>
    <xf numFmtId="182" fontId="2" fillId="0" borderId="3" xfId="0" applyNumberFormat="1" applyFont="1" applyBorder="1" applyAlignment="1">
      <alignment vertical="center"/>
    </xf>
    <xf numFmtId="182" fontId="2" fillId="0" borderId="3" xfId="0" applyNumberFormat="1" applyFont="1" applyBorder="1" applyAlignment="1">
      <alignment horizontal="right" vertical="center"/>
    </xf>
    <xf numFmtId="182" fontId="2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2" fillId="0" borderId="1" xfId="0" quotePrefix="1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0" fontId="10" fillId="0" borderId="18" xfId="0" applyFont="1" applyBorder="1" applyAlignment="1">
      <alignment horizontal="left"/>
    </xf>
    <xf numFmtId="0" fontId="8" fillId="0" borderId="21" xfId="0" quotePrefix="1" applyFont="1" applyBorder="1" applyAlignment="1">
      <alignment horizontal="left" indent="1"/>
    </xf>
    <xf numFmtId="0" fontId="8" fillId="0" borderId="19" xfId="0" quotePrefix="1" applyFont="1" applyBorder="1" applyAlignment="1">
      <alignment horizontal="left" indent="1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82" fontId="2" fillId="0" borderId="4" xfId="0" applyNumberFormat="1" applyFont="1" applyBorder="1" applyAlignment="1">
      <alignment vertical="center"/>
    </xf>
    <xf numFmtId="49" fontId="17" fillId="0" borderId="0" xfId="4" applyNumberFormat="1" applyFont="1" applyAlignment="1">
      <alignment horizontal="center" vertical="center"/>
    </xf>
    <xf numFmtId="0" fontId="0" fillId="0" borderId="0" xfId="4" applyFont="1"/>
    <xf numFmtId="49" fontId="34" fillId="0" borderId="0" xfId="4" applyNumberFormat="1" applyFont="1" applyAlignment="1">
      <alignment horizontal="center" vertical="center"/>
    </xf>
    <xf numFmtId="49" fontId="1" fillId="0" borderId="0" xfId="4" applyNumberFormat="1" applyFont="1" applyAlignment="1">
      <alignment horizontal="center" vertical="center"/>
    </xf>
    <xf numFmtId="49" fontId="1" fillId="0" borderId="0" xfId="4" applyNumberFormat="1" applyFont="1" applyAlignment="1">
      <alignment vertical="center"/>
    </xf>
    <xf numFmtId="0" fontId="8" fillId="0" borderId="0" xfId="4" applyFont="1" applyAlignment="1">
      <alignment horizontal="left"/>
    </xf>
    <xf numFmtId="0" fontId="8" fillId="0" borderId="0" xfId="4" applyFont="1" applyAlignment="1"/>
    <xf numFmtId="0" fontId="8" fillId="0" borderId="0" xfId="4" applyFont="1" applyAlignment="1">
      <alignment horizontal="center"/>
    </xf>
    <xf numFmtId="0" fontId="8" fillId="0" borderId="0" xfId="4" quotePrefix="1" applyFont="1" applyAlignment="1">
      <alignment horizontal="left"/>
    </xf>
    <xf numFmtId="0" fontId="8" fillId="0" borderId="0" xfId="4" quotePrefix="1" applyFont="1" applyAlignment="1">
      <alignment horizontal="center"/>
    </xf>
    <xf numFmtId="0" fontId="8" fillId="0" borderId="0" xfId="4" applyFont="1" applyAlignment="1">
      <alignment horizontal="right"/>
    </xf>
    <xf numFmtId="0" fontId="8" fillId="0" borderId="0" xfId="4" quotePrefix="1" applyFont="1" applyAlignment="1">
      <alignment horizontal="right"/>
    </xf>
    <xf numFmtId="0" fontId="38" fillId="0" borderId="13" xfId="4" applyFont="1" applyBorder="1" applyAlignment="1">
      <alignment horizontal="center" vertical="center" wrapText="1"/>
    </xf>
    <xf numFmtId="0" fontId="2" fillId="0" borderId="13" xfId="4" applyFont="1" applyBorder="1" applyAlignment="1">
      <alignment horizontal="center" vertical="center" wrapText="1"/>
    </xf>
    <xf numFmtId="0" fontId="2" fillId="0" borderId="9" xfId="4" quotePrefix="1" applyFont="1" applyBorder="1" applyAlignment="1">
      <alignment horizontal="center" vertical="center" wrapText="1"/>
    </xf>
    <xf numFmtId="0" fontId="10" fillId="0" borderId="16" xfId="4" applyFont="1" applyBorder="1" applyAlignment="1">
      <alignment horizontal="left"/>
    </xf>
    <xf numFmtId="181" fontId="12" fillId="0" borderId="0" xfId="4" applyNumberFormat="1" applyFont="1" applyBorder="1" applyAlignment="1"/>
    <xf numFmtId="182" fontId="12" fillId="0" borderId="0" xfId="7" applyNumberFormat="1" applyFont="1" applyBorder="1" applyAlignment="1">
      <alignment horizontal="right"/>
    </xf>
    <xf numFmtId="181" fontId="12" fillId="0" borderId="0" xfId="4" applyNumberFormat="1" applyFont="1" applyAlignment="1"/>
    <xf numFmtId="182" fontId="12" fillId="0" borderId="0" xfId="7" applyNumberFormat="1" applyFont="1" applyAlignment="1">
      <alignment horizontal="right"/>
    </xf>
    <xf numFmtId="0" fontId="10" fillId="0" borderId="18" xfId="4" applyFont="1" applyBorder="1" applyAlignment="1">
      <alignment horizontal="left"/>
    </xf>
    <xf numFmtId="0" fontId="8" fillId="0" borderId="2" xfId="4" quotePrefix="1" applyFont="1" applyBorder="1" applyAlignment="1">
      <alignment horizontal="left" indent="1"/>
    </xf>
    <xf numFmtId="181" fontId="2" fillId="0" borderId="0" xfId="4" applyNumberFormat="1" applyFont="1" applyBorder="1" applyAlignment="1"/>
    <xf numFmtId="182" fontId="2" fillId="0" borderId="0" xfId="7" applyNumberFormat="1" applyFont="1" applyBorder="1" applyAlignment="1">
      <alignment horizontal="right"/>
    </xf>
    <xf numFmtId="181" fontId="2" fillId="0" borderId="0" xfId="4" applyNumberFormat="1" applyFont="1" applyAlignment="1"/>
    <xf numFmtId="182" fontId="2" fillId="0" borderId="0" xfId="7" applyNumberFormat="1" applyFont="1" applyAlignment="1">
      <alignment horizontal="right"/>
    </xf>
    <xf numFmtId="181" fontId="2" fillId="0" borderId="0" xfId="2" applyNumberFormat="1" applyFont="1" applyAlignment="1">
      <alignment horizontal="right"/>
    </xf>
    <xf numFmtId="0" fontId="8" fillId="0" borderId="21" xfId="4" quotePrefix="1" applyFont="1" applyBorder="1" applyAlignment="1">
      <alignment horizontal="left" indent="1"/>
    </xf>
    <xf numFmtId="0" fontId="8" fillId="0" borderId="19" xfId="4" quotePrefix="1" applyFont="1" applyBorder="1" applyAlignment="1">
      <alignment horizontal="left" indent="1"/>
    </xf>
    <xf numFmtId="0" fontId="8" fillId="0" borderId="4" xfId="4" applyFont="1" applyBorder="1" applyAlignment="1">
      <alignment horizontal="center" vertical="center"/>
    </xf>
    <xf numFmtId="182" fontId="2" fillId="0" borderId="20" xfId="4" applyNumberFormat="1" applyFont="1" applyBorder="1" applyAlignment="1">
      <alignment vertical="center"/>
    </xf>
    <xf numFmtId="182" fontId="2" fillId="0" borderId="3" xfId="4" applyNumberFormat="1" applyFont="1" applyBorder="1" applyAlignment="1">
      <alignment vertical="center"/>
    </xf>
    <xf numFmtId="182" fontId="2" fillId="0" borderId="3" xfId="4" applyNumberFormat="1" applyFont="1" applyBorder="1" applyAlignment="1">
      <alignment horizontal="right" vertical="center"/>
    </xf>
    <xf numFmtId="182" fontId="2" fillId="0" borderId="3" xfId="4" applyNumberFormat="1" applyFont="1" applyBorder="1" applyAlignment="1">
      <alignment horizontal="center" vertical="center"/>
    </xf>
    <xf numFmtId="182" fontId="2" fillId="0" borderId="4" xfId="4" applyNumberFormat="1" applyFont="1" applyBorder="1" applyAlignment="1">
      <alignment vertical="center"/>
    </xf>
    <xf numFmtId="0" fontId="8" fillId="0" borderId="20" xfId="4" applyFont="1" applyBorder="1" applyAlignment="1">
      <alignment horizontal="center" vertical="center"/>
    </xf>
    <xf numFmtId="0" fontId="1" fillId="0" borderId="0" xfId="4" applyFont="1" applyAlignment="1"/>
    <xf numFmtId="49" fontId="1" fillId="0" borderId="0" xfId="4" applyNumberFormat="1" applyAlignment="1">
      <alignment horizontal="center" vertical="center"/>
    </xf>
    <xf numFmtId="49" fontId="1" fillId="0" borderId="0" xfId="4" applyNumberFormat="1" applyAlignment="1">
      <alignment vertical="center"/>
    </xf>
    <xf numFmtId="0" fontId="8" fillId="0" borderId="0" xfId="4" applyFont="1"/>
    <xf numFmtId="181" fontId="12" fillId="0" borderId="0" xfId="4" applyNumberFormat="1" applyFont="1"/>
    <xf numFmtId="181" fontId="2" fillId="0" borderId="0" xfId="4" applyNumberFormat="1" applyFont="1"/>
    <xf numFmtId="0" fontId="1" fillId="0" borderId="0" xfId="4"/>
    <xf numFmtId="0" fontId="2" fillId="0" borderId="18" xfId="4" applyFont="1" applyBorder="1" applyAlignment="1">
      <alignment horizontal="center" vertical="center" wrapText="1"/>
    </xf>
    <xf numFmtId="0" fontId="2" fillId="0" borderId="19" xfId="4" applyFont="1" applyBorder="1" applyAlignment="1">
      <alignment horizontal="center" vertical="center" wrapText="1"/>
    </xf>
    <xf numFmtId="49" fontId="42" fillId="0" borderId="0" xfId="4" applyNumberFormat="1" applyFont="1" applyAlignment="1">
      <alignment horizontal="center" vertical="center"/>
    </xf>
    <xf numFmtId="49" fontId="17" fillId="0" borderId="0" xfId="4" applyNumberFormat="1" applyFont="1" applyAlignment="1">
      <alignment horizontal="center" vertical="center"/>
    </xf>
    <xf numFmtId="0" fontId="1" fillId="0" borderId="0" xfId="3" applyAlignment="1">
      <alignment horizontal="center"/>
    </xf>
    <xf numFmtId="0" fontId="50" fillId="0" borderId="0" xfId="3" applyFont="1" applyAlignment="1">
      <alignment horizontal="center"/>
    </xf>
    <xf numFmtId="0" fontId="50" fillId="0" borderId="0" xfId="3" quotePrefix="1" applyFont="1" applyAlignment="1">
      <alignment horizontal="center"/>
    </xf>
    <xf numFmtId="0" fontId="9" fillId="0" borderId="6" xfId="4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9" fillId="0" borderId="11" xfId="4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 wrapText="1"/>
    </xf>
    <xf numFmtId="0" fontId="8" fillId="0" borderId="8" xfId="4" applyFont="1" applyBorder="1" applyAlignment="1">
      <alignment horizontal="center" vertical="center" wrapText="1"/>
    </xf>
    <xf numFmtId="0" fontId="8" fillId="0" borderId="15" xfId="4" applyFont="1" applyBorder="1" applyAlignment="1">
      <alignment horizontal="center" vertical="center" wrapText="1"/>
    </xf>
    <xf numFmtId="0" fontId="9" fillId="0" borderId="22" xfId="4" applyFont="1" applyBorder="1" applyAlignment="1">
      <alignment horizontal="center" vertical="center"/>
    </xf>
    <xf numFmtId="0" fontId="9" fillId="0" borderId="21" xfId="4" applyFont="1" applyBorder="1" applyAlignment="1">
      <alignment horizontal="center" vertical="center"/>
    </xf>
    <xf numFmtId="0" fontId="9" fillId="0" borderId="19" xfId="4" applyFont="1" applyBorder="1" applyAlignment="1">
      <alignment horizontal="center" vertical="center"/>
    </xf>
    <xf numFmtId="0" fontId="49" fillId="0" borderId="0" xfId="4" applyFont="1" applyAlignment="1">
      <alignment horizontal="center"/>
    </xf>
    <xf numFmtId="0" fontId="1" fillId="0" borderId="0" xfId="4" applyFont="1" applyAlignment="1">
      <alignment horizontal="center"/>
    </xf>
    <xf numFmtId="0" fontId="50" fillId="0" borderId="0" xfId="4" applyFont="1" applyAlignment="1">
      <alignment horizontal="center"/>
    </xf>
    <xf numFmtId="0" fontId="48" fillId="0" borderId="0" xfId="4" applyFont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50" fillId="0" borderId="12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49" fontId="4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50" fillId="0" borderId="0" xfId="0" applyFont="1" applyAlignment="1">
      <alignment horizontal="center"/>
    </xf>
    <xf numFmtId="0" fontId="50" fillId="0" borderId="0" xfId="0" quotePrefix="1" applyFont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3" fillId="0" borderId="6" xfId="0" applyFont="1" applyBorder="1" applyAlignment="1">
      <alignment horizontal="center" vertical="center" wrapText="1"/>
    </xf>
    <xf numFmtId="180" fontId="2" fillId="0" borderId="3" xfId="0" applyNumberFormat="1" applyFont="1" applyBorder="1" applyAlignment="1">
      <alignment horizontal="center" vertical="center"/>
    </xf>
    <xf numFmtId="180" fontId="2" fillId="0" borderId="20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0" fillId="0" borderId="0" xfId="0" quotePrefix="1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top"/>
    </xf>
    <xf numFmtId="0" fontId="0" fillId="0" borderId="0" xfId="0" applyFont="1" applyAlignment="1"/>
    <xf numFmtId="49" fontId="19" fillId="0" borderId="0" xfId="0" applyNumberFormat="1" applyFont="1" applyAlignment="1">
      <alignment horizontal="center"/>
    </xf>
    <xf numFmtId="0" fontId="33" fillId="0" borderId="23" xfId="0" applyFont="1" applyBorder="1" applyAlignment="1">
      <alignment horizontal="right"/>
    </xf>
    <xf numFmtId="0" fontId="0" fillId="0" borderId="23" xfId="0" applyBorder="1" applyAlignment="1">
      <alignment horizontal="right"/>
    </xf>
  </cellXfs>
  <cellStyles count="9">
    <cellStyle name="一般" xfId="0" builtinId="0"/>
    <cellStyle name="一般 2" xfId="1" xr:uid="{AC518251-684A-4C7E-87E8-9259CE548FB7}"/>
    <cellStyle name="一般 2 2" xfId="2" xr:uid="{4BDBDE7E-DC2B-4821-9008-D95C45EC39E4}"/>
    <cellStyle name="一般 3" xfId="3" xr:uid="{B13C7BB6-133E-40E8-A059-F8532A763552}"/>
    <cellStyle name="一般 4" xfId="4" xr:uid="{8A3DBEE5-EF46-49BE-890D-D2A3272669F1}"/>
    <cellStyle name="一般 4 2" xfId="5" xr:uid="{A2B96ADE-7C5B-4E26-957A-1B9A2F9CF547}"/>
    <cellStyle name="千分位[0]" xfId="6" builtinId="6"/>
    <cellStyle name="千分位[0] 2" xfId="7" xr:uid="{EA3A3607-91D3-474D-898D-58C8E043224A}"/>
    <cellStyle name="貨幣[0]_laroux" xfId="8" xr:uid="{52A600FB-83F7-4333-B3EF-37A207FBB34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2" name="文字 2">
          <a:extLst>
            <a:ext uri="{FF2B5EF4-FFF2-40B4-BE49-F238E27FC236}">
              <a16:creationId xmlns:a16="http://schemas.microsoft.com/office/drawing/2014/main" id="{4ECE2532-CD93-63A0-387F-8FE8DBDF7BB5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885825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3" name="文字 3">
          <a:extLst>
            <a:ext uri="{FF2B5EF4-FFF2-40B4-BE49-F238E27FC236}">
              <a16:creationId xmlns:a16="http://schemas.microsoft.com/office/drawing/2014/main" id="{60BF771D-F398-037F-379D-45AE04C3D1A9}"/>
            </a:ext>
          </a:extLst>
        </xdr:cNvPr>
        <xdr:cNvSpPr txBox="1">
          <a:spLocks noChangeArrowheads="1"/>
        </xdr:cNvSpPr>
      </xdr:nvSpPr>
      <xdr:spPr bwMode="auto">
        <a:xfrm>
          <a:off x="342900" y="8667750"/>
          <a:ext cx="476250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4" name="文字 2">
          <a:extLst>
            <a:ext uri="{FF2B5EF4-FFF2-40B4-BE49-F238E27FC236}">
              <a16:creationId xmlns:a16="http://schemas.microsoft.com/office/drawing/2014/main" id="{1941185B-2BE4-F310-C43A-EEC92409F904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885825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2" name="文字 2">
          <a:extLst>
            <a:ext uri="{FF2B5EF4-FFF2-40B4-BE49-F238E27FC236}">
              <a16:creationId xmlns:a16="http://schemas.microsoft.com/office/drawing/2014/main" id="{424E16C1-FE96-6396-79CA-F9B5D003CEEC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885825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3" name="文字 3">
          <a:extLst>
            <a:ext uri="{FF2B5EF4-FFF2-40B4-BE49-F238E27FC236}">
              <a16:creationId xmlns:a16="http://schemas.microsoft.com/office/drawing/2014/main" id="{7D0918E3-37EC-B663-517C-168489F1D9C7}"/>
            </a:ext>
          </a:extLst>
        </xdr:cNvPr>
        <xdr:cNvSpPr txBox="1">
          <a:spLocks noChangeArrowheads="1"/>
        </xdr:cNvSpPr>
      </xdr:nvSpPr>
      <xdr:spPr bwMode="auto">
        <a:xfrm>
          <a:off x="342900" y="8667750"/>
          <a:ext cx="476250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4" name="文字 2">
          <a:extLst>
            <a:ext uri="{FF2B5EF4-FFF2-40B4-BE49-F238E27FC236}">
              <a16:creationId xmlns:a16="http://schemas.microsoft.com/office/drawing/2014/main" id="{235802B7-894C-F1F6-51D0-ADABBBECDE8F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885825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2" name="文字 2">
          <a:extLst>
            <a:ext uri="{FF2B5EF4-FFF2-40B4-BE49-F238E27FC236}">
              <a16:creationId xmlns:a16="http://schemas.microsoft.com/office/drawing/2014/main" id="{F96486CF-F350-B130-AA14-66FFABCB7ED3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885825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3" name="文字 3">
          <a:extLst>
            <a:ext uri="{FF2B5EF4-FFF2-40B4-BE49-F238E27FC236}">
              <a16:creationId xmlns:a16="http://schemas.microsoft.com/office/drawing/2014/main" id="{2F3B3F79-22A1-EC9D-DAE7-FEB283859328}"/>
            </a:ext>
          </a:extLst>
        </xdr:cNvPr>
        <xdr:cNvSpPr txBox="1">
          <a:spLocks noChangeArrowheads="1"/>
        </xdr:cNvSpPr>
      </xdr:nvSpPr>
      <xdr:spPr bwMode="auto">
        <a:xfrm>
          <a:off x="342900" y="8667750"/>
          <a:ext cx="476250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4" name="文字 2">
          <a:extLst>
            <a:ext uri="{FF2B5EF4-FFF2-40B4-BE49-F238E27FC236}">
              <a16:creationId xmlns:a16="http://schemas.microsoft.com/office/drawing/2014/main" id="{AB801F29-7BDD-33E5-7B85-E266AE1156C8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885825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2" name="文字 2">
          <a:extLst>
            <a:ext uri="{FF2B5EF4-FFF2-40B4-BE49-F238E27FC236}">
              <a16:creationId xmlns:a16="http://schemas.microsoft.com/office/drawing/2014/main" id="{9C077489-B504-F4F0-0467-2B1756C94641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8858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3" name="文字 3">
          <a:extLst>
            <a:ext uri="{FF2B5EF4-FFF2-40B4-BE49-F238E27FC236}">
              <a16:creationId xmlns:a16="http://schemas.microsoft.com/office/drawing/2014/main" id="{E8F975E0-4B0E-BC2E-6DBB-A6BA984B87AB}"/>
            </a:ext>
          </a:extLst>
        </xdr:cNvPr>
        <xdr:cNvSpPr txBox="1">
          <a:spLocks noChangeArrowheads="1"/>
        </xdr:cNvSpPr>
      </xdr:nvSpPr>
      <xdr:spPr bwMode="auto">
        <a:xfrm>
          <a:off x="342900" y="8591550"/>
          <a:ext cx="476250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4" name="文字 2">
          <a:extLst>
            <a:ext uri="{FF2B5EF4-FFF2-40B4-BE49-F238E27FC236}">
              <a16:creationId xmlns:a16="http://schemas.microsoft.com/office/drawing/2014/main" id="{4027DDEC-1A66-F89D-2950-DE2214DD8686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8858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2" name="文字 2">
          <a:extLst>
            <a:ext uri="{FF2B5EF4-FFF2-40B4-BE49-F238E27FC236}">
              <a16:creationId xmlns:a16="http://schemas.microsoft.com/office/drawing/2014/main" id="{4F5E3CC7-34A0-9565-20D2-87E5AC61D05C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990600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3" name="文字 3">
          <a:extLst>
            <a:ext uri="{FF2B5EF4-FFF2-40B4-BE49-F238E27FC236}">
              <a16:creationId xmlns:a16="http://schemas.microsoft.com/office/drawing/2014/main" id="{7A77E5C2-5485-5196-229E-65048FE0791F}"/>
            </a:ext>
          </a:extLst>
        </xdr:cNvPr>
        <xdr:cNvSpPr txBox="1">
          <a:spLocks noChangeArrowheads="1"/>
        </xdr:cNvSpPr>
      </xdr:nvSpPr>
      <xdr:spPr bwMode="auto">
        <a:xfrm>
          <a:off x="342900" y="8591550"/>
          <a:ext cx="581025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4" name="文字 2">
          <a:extLst>
            <a:ext uri="{FF2B5EF4-FFF2-40B4-BE49-F238E27FC236}">
              <a16:creationId xmlns:a16="http://schemas.microsoft.com/office/drawing/2014/main" id="{BF592F76-F6BF-E19B-6228-37A494CFE9C2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990600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15361" name="文字 2">
          <a:extLst>
            <a:ext uri="{FF2B5EF4-FFF2-40B4-BE49-F238E27FC236}">
              <a16:creationId xmlns:a16="http://schemas.microsoft.com/office/drawing/2014/main" id="{BD763ABD-CB75-C7CF-5ABD-3CE61899A441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990600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15362" name="文字 3">
          <a:extLst>
            <a:ext uri="{FF2B5EF4-FFF2-40B4-BE49-F238E27FC236}">
              <a16:creationId xmlns:a16="http://schemas.microsoft.com/office/drawing/2014/main" id="{6F32594A-9CE3-DCDD-315B-D08F4AEEAFC2}"/>
            </a:ext>
          </a:extLst>
        </xdr:cNvPr>
        <xdr:cNvSpPr txBox="1">
          <a:spLocks noChangeArrowheads="1"/>
        </xdr:cNvSpPr>
      </xdr:nvSpPr>
      <xdr:spPr bwMode="auto">
        <a:xfrm>
          <a:off x="342900" y="8591550"/>
          <a:ext cx="581025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85725</xdr:rowOff>
    </xdr:to>
    <xdr:sp macro="" textlink="">
      <xdr:nvSpPr>
        <xdr:cNvPr id="15363" name="文字 2">
          <a:extLst>
            <a:ext uri="{FF2B5EF4-FFF2-40B4-BE49-F238E27FC236}">
              <a16:creationId xmlns:a16="http://schemas.microsoft.com/office/drawing/2014/main" id="{79AFF973-766B-4CAB-818C-B371BA3B59CF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990600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209550</xdr:rowOff>
    </xdr:from>
    <xdr:to>
      <xdr:col>1</xdr:col>
      <xdr:colOff>493419</xdr:colOff>
      <xdr:row>5</xdr:row>
      <xdr:rowOff>85857</xdr:rowOff>
    </xdr:to>
    <xdr:sp macro="" textlink="">
      <xdr:nvSpPr>
        <xdr:cNvPr id="14337" name="文字 2">
          <a:extLst>
            <a:ext uri="{FF2B5EF4-FFF2-40B4-BE49-F238E27FC236}">
              <a16:creationId xmlns:a16="http://schemas.microsoft.com/office/drawing/2014/main" id="{943D593D-0890-49A7-A997-C14C7E0AF979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990600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14338" name="文字 3">
          <a:extLst>
            <a:ext uri="{FF2B5EF4-FFF2-40B4-BE49-F238E27FC236}">
              <a16:creationId xmlns:a16="http://schemas.microsoft.com/office/drawing/2014/main" id="{803F49C8-2C38-8359-40A8-1594BFAAA016}"/>
            </a:ext>
          </a:extLst>
        </xdr:cNvPr>
        <xdr:cNvSpPr txBox="1">
          <a:spLocks noChangeArrowheads="1"/>
        </xdr:cNvSpPr>
      </xdr:nvSpPr>
      <xdr:spPr bwMode="auto">
        <a:xfrm>
          <a:off x="342900" y="8591550"/>
          <a:ext cx="581025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  <xdr:twoCellAnchor>
    <xdr:from>
      <xdr:col>0</xdr:col>
      <xdr:colOff>152400</xdr:colOff>
      <xdr:row>3</xdr:row>
      <xdr:rowOff>209550</xdr:rowOff>
    </xdr:from>
    <xdr:to>
      <xdr:col>1</xdr:col>
      <xdr:colOff>493419</xdr:colOff>
      <xdr:row>5</xdr:row>
      <xdr:rowOff>85857</xdr:rowOff>
    </xdr:to>
    <xdr:sp macro="" textlink="">
      <xdr:nvSpPr>
        <xdr:cNvPr id="14339" name="文字 2">
          <a:extLst>
            <a:ext uri="{FF2B5EF4-FFF2-40B4-BE49-F238E27FC236}">
              <a16:creationId xmlns:a16="http://schemas.microsoft.com/office/drawing/2014/main" id="{933B62D5-8FC4-669D-2F02-254E64196717}"/>
            </a:ext>
          </a:extLst>
        </xdr:cNvPr>
        <xdr:cNvSpPr txBox="1">
          <a:spLocks noChangeArrowheads="1"/>
        </xdr:cNvSpPr>
      </xdr:nvSpPr>
      <xdr:spPr bwMode="auto">
        <a:xfrm>
          <a:off x="152400" y="1228725"/>
          <a:ext cx="990600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476325</xdr:colOff>
      <xdr:row>5</xdr:row>
      <xdr:rowOff>95382</xdr:rowOff>
    </xdr:to>
    <xdr:sp macro="" textlink="">
      <xdr:nvSpPr>
        <xdr:cNvPr id="13313" name="文字 2">
          <a:extLst>
            <a:ext uri="{FF2B5EF4-FFF2-40B4-BE49-F238E27FC236}">
              <a16:creationId xmlns:a16="http://schemas.microsoft.com/office/drawing/2014/main" id="{BD2AB52A-B98E-A951-0600-6B2DFBF3973B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800100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文鼎粗楷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13314" name="文字 3">
          <a:extLst>
            <a:ext uri="{FF2B5EF4-FFF2-40B4-BE49-F238E27FC236}">
              <a16:creationId xmlns:a16="http://schemas.microsoft.com/office/drawing/2014/main" id="{6FCD48D8-3881-7DDF-D77F-F29247AED5A0}"/>
            </a:ext>
          </a:extLst>
        </xdr:cNvPr>
        <xdr:cNvSpPr txBox="1">
          <a:spLocks noChangeArrowheads="1"/>
        </xdr:cNvSpPr>
      </xdr:nvSpPr>
      <xdr:spPr bwMode="auto">
        <a:xfrm>
          <a:off x="342900" y="8305800"/>
          <a:ext cx="390525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95382</xdr:rowOff>
    </xdr:to>
    <xdr:sp macro="" textlink="">
      <xdr:nvSpPr>
        <xdr:cNvPr id="1026" name="文字 2">
          <a:extLst>
            <a:ext uri="{FF2B5EF4-FFF2-40B4-BE49-F238E27FC236}">
              <a16:creationId xmlns:a16="http://schemas.microsoft.com/office/drawing/2014/main" id="{5F20E8A1-C9D2-28EF-561E-40FF6951F4F3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9239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/>
              <a:ea typeface="標楷體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1027" name="文字 3">
          <a:extLst>
            <a:ext uri="{FF2B5EF4-FFF2-40B4-BE49-F238E27FC236}">
              <a16:creationId xmlns:a16="http://schemas.microsoft.com/office/drawing/2014/main" id="{F3594888-56BA-86BC-17D5-9ED6BF8B6A4E}"/>
            </a:ext>
          </a:extLst>
        </xdr:cNvPr>
        <xdr:cNvSpPr txBox="1">
          <a:spLocks noChangeArrowheads="1"/>
        </xdr:cNvSpPr>
      </xdr:nvSpPr>
      <xdr:spPr bwMode="auto">
        <a:xfrm>
          <a:off x="342900" y="8305800"/>
          <a:ext cx="514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485775</xdr:colOff>
      <xdr:row>5</xdr:row>
      <xdr:rowOff>95382</xdr:rowOff>
    </xdr:to>
    <xdr:sp macro="" textlink="">
      <xdr:nvSpPr>
        <xdr:cNvPr id="2049" name="文字 2">
          <a:extLst>
            <a:ext uri="{FF2B5EF4-FFF2-40B4-BE49-F238E27FC236}">
              <a16:creationId xmlns:a16="http://schemas.microsoft.com/office/drawing/2014/main" id="{2CBE0CA4-A1B8-4ED6-CB1C-8AC48D13DAC5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9239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/>
              <a:ea typeface="標楷體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2050" name="文字 3">
          <a:extLst>
            <a:ext uri="{FF2B5EF4-FFF2-40B4-BE49-F238E27FC236}">
              <a16:creationId xmlns:a16="http://schemas.microsoft.com/office/drawing/2014/main" id="{2DD2177B-FB7C-21BF-62BF-AD665E39415F}"/>
            </a:ext>
          </a:extLst>
        </xdr:cNvPr>
        <xdr:cNvSpPr txBox="1">
          <a:spLocks noChangeArrowheads="1"/>
        </xdr:cNvSpPr>
      </xdr:nvSpPr>
      <xdr:spPr bwMode="auto">
        <a:xfrm>
          <a:off x="342900" y="8305800"/>
          <a:ext cx="514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487662</xdr:colOff>
      <xdr:row>5</xdr:row>
      <xdr:rowOff>95382</xdr:rowOff>
    </xdr:to>
    <xdr:sp macro="" textlink="">
      <xdr:nvSpPr>
        <xdr:cNvPr id="4097" name="文字 2">
          <a:extLst>
            <a:ext uri="{FF2B5EF4-FFF2-40B4-BE49-F238E27FC236}">
              <a16:creationId xmlns:a16="http://schemas.microsoft.com/office/drawing/2014/main" id="{EEC4811F-C860-CAC3-87F3-C00C266338AC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9239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/>
              <a:ea typeface="標楷體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4098" name="文字 3">
          <a:extLst>
            <a:ext uri="{FF2B5EF4-FFF2-40B4-BE49-F238E27FC236}">
              <a16:creationId xmlns:a16="http://schemas.microsoft.com/office/drawing/2014/main" id="{F56BDA7C-3261-0B84-3901-DA079F2D4A23}"/>
            </a:ext>
          </a:extLst>
        </xdr:cNvPr>
        <xdr:cNvSpPr txBox="1">
          <a:spLocks noChangeArrowheads="1"/>
        </xdr:cNvSpPr>
      </xdr:nvSpPr>
      <xdr:spPr bwMode="auto">
        <a:xfrm>
          <a:off x="342900" y="8305800"/>
          <a:ext cx="514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487662</xdr:colOff>
      <xdr:row>5</xdr:row>
      <xdr:rowOff>95382</xdr:rowOff>
    </xdr:to>
    <xdr:sp macro="" textlink="">
      <xdr:nvSpPr>
        <xdr:cNvPr id="7169" name="文字 2">
          <a:extLst>
            <a:ext uri="{FF2B5EF4-FFF2-40B4-BE49-F238E27FC236}">
              <a16:creationId xmlns:a16="http://schemas.microsoft.com/office/drawing/2014/main" id="{D8B577DC-49E8-714D-D998-B6E443F5EA10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9239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/>
              <a:ea typeface="標楷體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7170" name="文字 3">
          <a:extLst>
            <a:ext uri="{FF2B5EF4-FFF2-40B4-BE49-F238E27FC236}">
              <a16:creationId xmlns:a16="http://schemas.microsoft.com/office/drawing/2014/main" id="{7A845583-E613-EAB3-A268-E28F07FB67CC}"/>
            </a:ext>
          </a:extLst>
        </xdr:cNvPr>
        <xdr:cNvSpPr txBox="1">
          <a:spLocks noChangeArrowheads="1"/>
        </xdr:cNvSpPr>
      </xdr:nvSpPr>
      <xdr:spPr bwMode="auto">
        <a:xfrm>
          <a:off x="342900" y="8305800"/>
          <a:ext cx="514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487662</xdr:colOff>
      <xdr:row>5</xdr:row>
      <xdr:rowOff>95382</xdr:rowOff>
    </xdr:to>
    <xdr:sp macro="" textlink="">
      <xdr:nvSpPr>
        <xdr:cNvPr id="8193" name="文字 2">
          <a:extLst>
            <a:ext uri="{FF2B5EF4-FFF2-40B4-BE49-F238E27FC236}">
              <a16:creationId xmlns:a16="http://schemas.microsoft.com/office/drawing/2014/main" id="{01029BBD-CDE8-DBDB-17DF-BE5322E05520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9239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/>
              <a:ea typeface="標楷體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8194" name="文字 3">
          <a:extLst>
            <a:ext uri="{FF2B5EF4-FFF2-40B4-BE49-F238E27FC236}">
              <a16:creationId xmlns:a16="http://schemas.microsoft.com/office/drawing/2014/main" id="{004593DC-8EAE-0C14-B745-1522217AB4D5}"/>
            </a:ext>
          </a:extLst>
        </xdr:cNvPr>
        <xdr:cNvSpPr txBox="1">
          <a:spLocks noChangeArrowheads="1"/>
        </xdr:cNvSpPr>
      </xdr:nvSpPr>
      <xdr:spPr bwMode="auto">
        <a:xfrm>
          <a:off x="342900" y="8305800"/>
          <a:ext cx="514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487662</xdr:colOff>
      <xdr:row>5</xdr:row>
      <xdr:rowOff>95382</xdr:rowOff>
    </xdr:to>
    <xdr:sp macro="" textlink="">
      <xdr:nvSpPr>
        <xdr:cNvPr id="9217" name="文字 2">
          <a:extLst>
            <a:ext uri="{FF2B5EF4-FFF2-40B4-BE49-F238E27FC236}">
              <a16:creationId xmlns:a16="http://schemas.microsoft.com/office/drawing/2014/main" id="{B58C9E51-34F3-4EAE-850F-2014650D4AD6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9239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/>
              <a:ea typeface="標楷體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9218" name="文字 3">
          <a:extLst>
            <a:ext uri="{FF2B5EF4-FFF2-40B4-BE49-F238E27FC236}">
              <a16:creationId xmlns:a16="http://schemas.microsoft.com/office/drawing/2014/main" id="{3000FEC5-5DB8-0AA9-F2F1-C3D6B21379A7}"/>
            </a:ext>
          </a:extLst>
        </xdr:cNvPr>
        <xdr:cNvSpPr txBox="1">
          <a:spLocks noChangeArrowheads="1"/>
        </xdr:cNvSpPr>
      </xdr:nvSpPr>
      <xdr:spPr bwMode="auto">
        <a:xfrm>
          <a:off x="342900" y="8305800"/>
          <a:ext cx="514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487662</xdr:colOff>
      <xdr:row>5</xdr:row>
      <xdr:rowOff>95382</xdr:rowOff>
    </xdr:to>
    <xdr:sp macro="" textlink="">
      <xdr:nvSpPr>
        <xdr:cNvPr id="10241" name="文字 2">
          <a:extLst>
            <a:ext uri="{FF2B5EF4-FFF2-40B4-BE49-F238E27FC236}">
              <a16:creationId xmlns:a16="http://schemas.microsoft.com/office/drawing/2014/main" id="{36512577-FBA5-AE5C-ED2C-8F323943F35F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9239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/>
              <a:ea typeface="標楷體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10242" name="文字 3">
          <a:extLst>
            <a:ext uri="{FF2B5EF4-FFF2-40B4-BE49-F238E27FC236}">
              <a16:creationId xmlns:a16="http://schemas.microsoft.com/office/drawing/2014/main" id="{42628C01-F18C-BCE9-8EB9-04B8519029BB}"/>
            </a:ext>
          </a:extLst>
        </xdr:cNvPr>
        <xdr:cNvSpPr txBox="1">
          <a:spLocks noChangeArrowheads="1"/>
        </xdr:cNvSpPr>
      </xdr:nvSpPr>
      <xdr:spPr bwMode="auto">
        <a:xfrm>
          <a:off x="342900" y="8305800"/>
          <a:ext cx="514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209550</xdr:rowOff>
    </xdr:from>
    <xdr:to>
      <xdr:col>1</xdr:col>
      <xdr:colOff>485775</xdr:colOff>
      <xdr:row>5</xdr:row>
      <xdr:rowOff>78306</xdr:rowOff>
    </xdr:to>
    <xdr:sp macro="" textlink="">
      <xdr:nvSpPr>
        <xdr:cNvPr id="11265" name="文字 2">
          <a:extLst>
            <a:ext uri="{FF2B5EF4-FFF2-40B4-BE49-F238E27FC236}">
              <a16:creationId xmlns:a16="http://schemas.microsoft.com/office/drawing/2014/main" id="{23599708-90FB-7584-6B8A-4B7BC1F9C04A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9239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/>
              <a:ea typeface="標楷體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11266" name="文字 3">
          <a:extLst>
            <a:ext uri="{FF2B5EF4-FFF2-40B4-BE49-F238E27FC236}">
              <a16:creationId xmlns:a16="http://schemas.microsoft.com/office/drawing/2014/main" id="{25FED187-B0DE-75DD-FDEA-9F85A371BFF1}"/>
            </a:ext>
          </a:extLst>
        </xdr:cNvPr>
        <xdr:cNvSpPr txBox="1">
          <a:spLocks noChangeArrowheads="1"/>
        </xdr:cNvSpPr>
      </xdr:nvSpPr>
      <xdr:spPr bwMode="auto">
        <a:xfrm>
          <a:off x="342900" y="8305800"/>
          <a:ext cx="514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219075</xdr:rowOff>
    </xdr:from>
    <xdr:to>
      <xdr:col>1</xdr:col>
      <xdr:colOff>487662</xdr:colOff>
      <xdr:row>5</xdr:row>
      <xdr:rowOff>95382</xdr:rowOff>
    </xdr:to>
    <xdr:sp macro="" textlink="">
      <xdr:nvSpPr>
        <xdr:cNvPr id="12289" name="文字 2">
          <a:extLst>
            <a:ext uri="{FF2B5EF4-FFF2-40B4-BE49-F238E27FC236}">
              <a16:creationId xmlns:a16="http://schemas.microsoft.com/office/drawing/2014/main" id="{A5586838-3B41-DD0F-71F6-486DAC4423C1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9239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/>
              <a:ea typeface="標楷體"/>
            </a:rPr>
            <a:t>年齡別</a:t>
          </a: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altLang="zh-TW" sz="1100" b="0" i="0" strike="noStrike">
              <a:solidFill>
                <a:srgbClr val="000000"/>
              </a:solidFill>
              <a:latin typeface="Times New Roman"/>
              <a:cs typeface="Times New Roman"/>
            </a:rPr>
            <a:t>Age</a:t>
          </a:r>
        </a:p>
      </xdr:txBody>
    </xdr:sp>
    <xdr:clientData/>
  </xdr:twoCellAnchor>
  <xdr:twoCellAnchor>
    <xdr:from>
      <xdr:col>0</xdr:col>
      <xdr:colOff>342900</xdr:colOff>
      <xdr:row>27</xdr:row>
      <xdr:rowOff>114300</xdr:rowOff>
    </xdr:from>
    <xdr:to>
      <xdr:col>1</xdr:col>
      <xdr:colOff>266700</xdr:colOff>
      <xdr:row>28</xdr:row>
      <xdr:rowOff>0</xdr:rowOff>
    </xdr:to>
    <xdr:sp macro="" textlink="">
      <xdr:nvSpPr>
        <xdr:cNvPr id="12290" name="文字 3">
          <a:extLst>
            <a:ext uri="{FF2B5EF4-FFF2-40B4-BE49-F238E27FC236}">
              <a16:creationId xmlns:a16="http://schemas.microsoft.com/office/drawing/2014/main" id="{7D68881A-6AA5-7641-04B0-7449959AA81B}"/>
            </a:ext>
          </a:extLst>
        </xdr:cNvPr>
        <xdr:cNvSpPr txBox="1">
          <a:spLocks noChangeArrowheads="1"/>
        </xdr:cNvSpPr>
      </xdr:nvSpPr>
      <xdr:spPr bwMode="auto">
        <a:xfrm>
          <a:off x="342900" y="8305800"/>
          <a:ext cx="514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TW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100</a:t>
          </a:r>
          <a:r>
            <a:rPr lang="zh-TW" altLang="en-US" sz="900" b="0" i="0" strike="noStrike">
              <a:solidFill>
                <a:srgbClr val="000000"/>
              </a:solidFill>
              <a:latin typeface="新細明體"/>
              <a:ea typeface="新細明體"/>
            </a:rPr>
            <a:t>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D5293-C397-4781-A17A-DEFBFFA69E9C}">
  <sheetPr codeName="Sheet1"/>
  <dimension ref="A1"/>
  <sheetViews>
    <sheetView showGridLines="0" showRowColHeaders="0" showOutlineSymbols="0" workbookViewId="0">
      <pane activePane="bottomRight" state="frozenSplit"/>
    </sheetView>
  </sheetViews>
  <sheetFormatPr defaultRowHeight="15.75"/>
  <sheetData/>
  <phoneticPr fontId="14" type="noConversion"/>
  <pageMargins left="0.75" right="0.75" top="1" bottom="1" header="0.5" footer="0.5"/>
  <headerFooter alignWithMargins="0">
    <oddHeader>&amp;A</oddHeader>
    <oddFooter>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172C4-526D-4C58-933B-38FEE30F713A}">
  <sheetPr codeName="Sheet2"/>
  <dimension ref="A1"/>
  <sheetViews>
    <sheetView showGridLines="0" showRowColHeaders="0" showZeros="0" showOutlineSymbols="0" defaultGridColor="0" colorId="8" workbookViewId="0"/>
  </sheetViews>
  <sheetFormatPr defaultRowHeight="15.75"/>
  <sheetData/>
  <phoneticPr fontId="14" type="noConversion"/>
  <pageMargins left="0.75" right="0.75" top="1" bottom="1" header="0.5" footer="0.5"/>
  <headerFooter alignWithMargins="0">
    <oddHeader>&amp;A</oddHeader>
    <oddFooter>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D42C3-0C1C-4E05-9E2D-5E089D66841E}">
  <dimension ref="A1:T30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J1"/>
    </sheetView>
  </sheetViews>
  <sheetFormatPr defaultRowHeight="15.75"/>
  <cols>
    <col min="1" max="1" width="8.5" style="207" bestFit="1" customWidth="1"/>
    <col min="2" max="2" width="8.375" style="207" customWidth="1"/>
    <col min="3" max="3" width="6.625" style="207" bestFit="1" customWidth="1"/>
    <col min="4" max="4" width="8.625" style="207" customWidth="1"/>
    <col min="5" max="5" width="6.625" style="207" bestFit="1" customWidth="1"/>
    <col min="6" max="6" width="8.5" style="207" customWidth="1"/>
    <col min="7" max="7" width="6.625" style="207" bestFit="1" customWidth="1"/>
    <col min="8" max="8" width="8.75" style="207" customWidth="1"/>
    <col min="9" max="9" width="6.625" style="207" bestFit="1" customWidth="1"/>
    <col min="10" max="10" width="8.125" style="207" customWidth="1"/>
    <col min="11" max="11" width="6.625" style="207" bestFit="1" customWidth="1"/>
    <col min="12" max="12" width="8.875" style="207" customWidth="1"/>
    <col min="13" max="13" width="6.625" style="207" bestFit="1" customWidth="1"/>
    <col min="14" max="14" width="8.75" style="207" customWidth="1"/>
    <col min="15" max="15" width="6.625" style="207" bestFit="1" customWidth="1"/>
    <col min="16" max="16" width="9.25" style="207" customWidth="1"/>
    <col min="17" max="17" width="6.625" style="207" bestFit="1" customWidth="1"/>
    <col min="18" max="18" width="8.75" style="207" customWidth="1"/>
    <col min="19" max="19" width="6.625" style="207" bestFit="1" customWidth="1"/>
    <col min="20" max="20" width="11.25" style="248" customWidth="1"/>
    <col min="21" max="16384" width="9" style="207"/>
  </cols>
  <sheetData>
    <row r="1" spans="1:20" ht="24.75">
      <c r="A1" s="251" t="s">
        <v>1879</v>
      </c>
      <c r="B1" s="251"/>
      <c r="C1" s="251"/>
      <c r="D1" s="251"/>
      <c r="E1" s="251"/>
      <c r="F1" s="251"/>
      <c r="G1" s="251"/>
      <c r="H1" s="251"/>
      <c r="I1" s="251"/>
      <c r="J1" s="251"/>
      <c r="K1" s="252" t="s">
        <v>38</v>
      </c>
      <c r="L1" s="252"/>
      <c r="M1" s="252"/>
      <c r="N1" s="252"/>
      <c r="O1" s="252"/>
      <c r="P1" s="252"/>
      <c r="Q1" s="252"/>
      <c r="R1" s="252"/>
      <c r="S1" s="252"/>
      <c r="T1" s="252"/>
    </row>
    <row r="2" spans="1:20" ht="23.25">
      <c r="A2" s="208"/>
      <c r="B2" s="243"/>
      <c r="C2" s="243"/>
      <c r="D2" s="208"/>
      <c r="E2" s="208"/>
      <c r="F2" s="208"/>
      <c r="G2" s="208"/>
      <c r="H2" s="243"/>
      <c r="I2" s="243"/>
      <c r="J2" s="206"/>
      <c r="K2" s="243"/>
      <c r="L2" s="243"/>
      <c r="M2" s="243"/>
      <c r="N2" s="243"/>
      <c r="O2" s="243"/>
      <c r="P2" s="243"/>
      <c r="Q2" s="243"/>
      <c r="R2" s="243"/>
      <c r="S2" s="243"/>
      <c r="T2" s="244"/>
    </row>
    <row r="3" spans="1:20" ht="16.5">
      <c r="A3" s="253" t="s">
        <v>1947</v>
      </c>
      <c r="B3" s="253"/>
      <c r="C3" s="253"/>
      <c r="D3" s="253"/>
      <c r="E3" s="253"/>
      <c r="F3" s="253"/>
      <c r="G3" s="253"/>
      <c r="H3" s="253"/>
      <c r="I3" s="253"/>
      <c r="J3" s="253"/>
      <c r="K3" s="254" t="s">
        <v>1948</v>
      </c>
      <c r="L3" s="255"/>
      <c r="M3" s="255"/>
      <c r="N3" s="255"/>
      <c r="O3" s="255"/>
      <c r="P3" s="255"/>
      <c r="Q3" s="255"/>
      <c r="R3" s="255"/>
      <c r="S3" s="255"/>
      <c r="T3" s="255"/>
    </row>
    <row r="4" spans="1:20" ht="16.5" thickBot="1">
      <c r="A4" s="211" t="s">
        <v>1785</v>
      </c>
      <c r="B4" s="245"/>
      <c r="C4" s="245"/>
      <c r="D4" s="213"/>
      <c r="E4" s="213"/>
      <c r="F4" s="245"/>
      <c r="G4" s="245"/>
      <c r="H4" s="245"/>
      <c r="I4" s="245"/>
      <c r="J4" s="213"/>
      <c r="K4" s="245"/>
      <c r="L4" s="213"/>
      <c r="M4" s="214"/>
      <c r="N4" s="245"/>
      <c r="O4" s="215"/>
      <c r="P4" s="214"/>
      <c r="Q4" s="245"/>
      <c r="R4" s="245"/>
      <c r="S4" s="216"/>
      <c r="T4" s="217" t="s">
        <v>1881</v>
      </c>
    </row>
    <row r="5" spans="1:20" ht="15.75" customHeight="1">
      <c r="A5" s="256" t="s">
        <v>1929</v>
      </c>
      <c r="B5" s="259" t="s">
        <v>1930</v>
      </c>
      <c r="C5" s="260"/>
      <c r="D5" s="260"/>
      <c r="E5" s="260"/>
      <c r="F5" s="260"/>
      <c r="G5" s="261"/>
      <c r="H5" s="259" t="s">
        <v>1931</v>
      </c>
      <c r="I5" s="260"/>
      <c r="J5" s="260"/>
      <c r="K5" s="260" t="s">
        <v>1932</v>
      </c>
      <c r="L5" s="260"/>
      <c r="M5" s="261"/>
      <c r="N5" s="259" t="s">
        <v>1933</v>
      </c>
      <c r="O5" s="260"/>
      <c r="P5" s="260"/>
      <c r="Q5" s="260"/>
      <c r="R5" s="260"/>
      <c r="S5" s="261"/>
      <c r="T5" s="262" t="s">
        <v>1934</v>
      </c>
    </row>
    <row r="6" spans="1:20" ht="15.75" customHeight="1">
      <c r="A6" s="257"/>
      <c r="B6" s="249" t="s">
        <v>1935</v>
      </c>
      <c r="C6" s="218"/>
      <c r="D6" s="249" t="s">
        <v>1936</v>
      </c>
      <c r="E6" s="218"/>
      <c r="F6" s="249" t="s">
        <v>1937</v>
      </c>
      <c r="G6" s="219"/>
      <c r="H6" s="249" t="s">
        <v>1935</v>
      </c>
      <c r="I6" s="218"/>
      <c r="J6" s="249" t="s">
        <v>1936</v>
      </c>
      <c r="K6" s="218"/>
      <c r="L6" s="249" t="s">
        <v>1937</v>
      </c>
      <c r="M6" s="219"/>
      <c r="N6" s="249" t="s">
        <v>1935</v>
      </c>
      <c r="O6" s="218"/>
      <c r="P6" s="249" t="s">
        <v>1936</v>
      </c>
      <c r="Q6" s="218"/>
      <c r="R6" s="249" t="s">
        <v>1937</v>
      </c>
      <c r="S6" s="219"/>
      <c r="T6" s="263"/>
    </row>
    <row r="7" spans="1:20" ht="23.25">
      <c r="A7" s="258"/>
      <c r="B7" s="250"/>
      <c r="C7" s="220" t="s">
        <v>1938</v>
      </c>
      <c r="D7" s="250"/>
      <c r="E7" s="220" t="s">
        <v>1938</v>
      </c>
      <c r="F7" s="250"/>
      <c r="G7" s="220" t="s">
        <v>1938</v>
      </c>
      <c r="H7" s="250"/>
      <c r="I7" s="220" t="s">
        <v>1938</v>
      </c>
      <c r="J7" s="250"/>
      <c r="K7" s="220" t="s">
        <v>1938</v>
      </c>
      <c r="L7" s="250"/>
      <c r="M7" s="220" t="s">
        <v>1938</v>
      </c>
      <c r="N7" s="250"/>
      <c r="O7" s="220" t="s">
        <v>1938</v>
      </c>
      <c r="P7" s="250"/>
      <c r="Q7" s="220" t="s">
        <v>1938</v>
      </c>
      <c r="R7" s="250"/>
      <c r="S7" s="220" t="s">
        <v>1938</v>
      </c>
      <c r="T7" s="264"/>
    </row>
    <row r="8" spans="1:20" ht="24.95" customHeight="1">
      <c r="A8" s="221" t="s">
        <v>1939</v>
      </c>
      <c r="B8" s="246">
        <v>23959972</v>
      </c>
      <c r="C8" s="223">
        <v>100</v>
      </c>
      <c r="D8" s="246">
        <v>11800428</v>
      </c>
      <c r="E8" s="223">
        <v>100</v>
      </c>
      <c r="F8" s="246">
        <v>12159544</v>
      </c>
      <c r="G8" s="223">
        <v>100</v>
      </c>
      <c r="H8" s="246">
        <v>16408438</v>
      </c>
      <c r="I8" s="225">
        <v>100</v>
      </c>
      <c r="J8" s="246">
        <v>8387317</v>
      </c>
      <c r="K8" s="225">
        <v>100</v>
      </c>
      <c r="L8" s="246">
        <v>8021121</v>
      </c>
      <c r="M8" s="225">
        <v>100</v>
      </c>
      <c r="N8" s="246">
        <v>7551534</v>
      </c>
      <c r="O8" s="225">
        <v>100</v>
      </c>
      <c r="P8" s="246">
        <v>3413111</v>
      </c>
      <c r="Q8" s="225">
        <v>100</v>
      </c>
      <c r="R8" s="246">
        <v>4138423</v>
      </c>
      <c r="S8" s="225">
        <v>100</v>
      </c>
      <c r="T8" s="226" t="s">
        <v>0</v>
      </c>
    </row>
    <row r="9" spans="1:20" ht="24.95" customHeight="1">
      <c r="A9" s="227" t="s">
        <v>1940</v>
      </c>
      <c r="B9" s="247">
        <v>719626</v>
      </c>
      <c r="C9" s="229">
        <v>3.0034509222297925</v>
      </c>
      <c r="D9" s="247">
        <v>372647</v>
      </c>
      <c r="E9" s="229">
        <v>3.1579108825544293</v>
      </c>
      <c r="F9" s="247">
        <v>346979</v>
      </c>
      <c r="G9" s="229">
        <v>2.8535527319116571</v>
      </c>
      <c r="H9" s="247">
        <v>9723</v>
      </c>
      <c r="I9" s="231">
        <v>5.9256097381115737E-2</v>
      </c>
      <c r="J9" s="232">
        <v>4989</v>
      </c>
      <c r="K9" s="231">
        <v>5.9482668891613369E-2</v>
      </c>
      <c r="L9" s="232">
        <v>4734</v>
      </c>
      <c r="M9" s="231">
        <v>5.9019181982169329E-2</v>
      </c>
      <c r="N9" s="247">
        <v>709903</v>
      </c>
      <c r="O9" s="231">
        <v>9.4007787027112641</v>
      </c>
      <c r="P9" s="192">
        <v>367658</v>
      </c>
      <c r="Q9" s="231">
        <v>10.771932117062704</v>
      </c>
      <c r="R9" s="192">
        <v>342245</v>
      </c>
      <c r="S9" s="231">
        <v>8.2699376066680479</v>
      </c>
      <c r="T9" s="233" t="s">
        <v>1940</v>
      </c>
    </row>
    <row r="10" spans="1:20" ht="24.95" customHeight="1">
      <c r="A10" s="227" t="s">
        <v>1884</v>
      </c>
      <c r="B10" s="247">
        <v>966836</v>
      </c>
      <c r="C10" s="229">
        <v>4.0352133967435355</v>
      </c>
      <c r="D10" s="247">
        <v>500910</v>
      </c>
      <c r="E10" s="229">
        <v>4.2448460343980745</v>
      </c>
      <c r="F10" s="247">
        <v>465926</v>
      </c>
      <c r="G10" s="229">
        <v>3.8317719809229689</v>
      </c>
      <c r="H10" s="247">
        <v>22392</v>
      </c>
      <c r="I10" s="231">
        <v>0.13646637175336251</v>
      </c>
      <c r="J10" s="232">
        <v>11508</v>
      </c>
      <c r="K10" s="231">
        <v>0.13720716648720918</v>
      </c>
      <c r="L10" s="232">
        <v>10884</v>
      </c>
      <c r="M10" s="231">
        <v>0.13569175680057688</v>
      </c>
      <c r="N10" s="247">
        <v>944444</v>
      </c>
      <c r="O10" s="231">
        <v>12.50665096654534</v>
      </c>
      <c r="P10" s="192">
        <v>489402</v>
      </c>
      <c r="Q10" s="231">
        <v>14.338883206552614</v>
      </c>
      <c r="R10" s="192">
        <v>455042</v>
      </c>
      <c r="S10" s="231">
        <v>10.995541055131387</v>
      </c>
      <c r="T10" s="233" t="s">
        <v>1884</v>
      </c>
    </row>
    <row r="11" spans="1:20" ht="24.95" customHeight="1">
      <c r="A11" s="227" t="s">
        <v>1862</v>
      </c>
      <c r="B11" s="247">
        <v>1000360</v>
      </c>
      <c r="C11" s="229">
        <v>4.1751300877980988</v>
      </c>
      <c r="D11" s="247">
        <v>518452</v>
      </c>
      <c r="E11" s="229">
        <v>4.3935016594313359</v>
      </c>
      <c r="F11" s="247">
        <v>481908</v>
      </c>
      <c r="G11" s="229">
        <v>3.9632078308199716</v>
      </c>
      <c r="H11" s="247">
        <v>30958</v>
      </c>
      <c r="I11" s="231">
        <v>0.18867121903986228</v>
      </c>
      <c r="J11" s="232">
        <v>16227</v>
      </c>
      <c r="K11" s="231">
        <v>0.19347068913694332</v>
      </c>
      <c r="L11" s="232">
        <v>14731</v>
      </c>
      <c r="M11" s="231">
        <v>0.18365263408942467</v>
      </c>
      <c r="N11" s="247">
        <v>969402</v>
      </c>
      <c r="O11" s="231">
        <v>12.837153351888503</v>
      </c>
      <c r="P11" s="192">
        <v>502225</v>
      </c>
      <c r="Q11" s="231">
        <v>14.714581506432109</v>
      </c>
      <c r="R11" s="192">
        <v>467177</v>
      </c>
      <c r="S11" s="231">
        <v>11.28876869280883</v>
      </c>
      <c r="T11" s="233" t="s">
        <v>1862</v>
      </c>
    </row>
    <row r="12" spans="1:20" ht="24.95" customHeight="1">
      <c r="A12" s="227" t="s">
        <v>1863</v>
      </c>
      <c r="B12" s="247">
        <v>1015964</v>
      </c>
      <c r="C12" s="229">
        <v>4.2402553725855778</v>
      </c>
      <c r="D12" s="247">
        <v>531212</v>
      </c>
      <c r="E12" s="229">
        <v>4.5016333305876701</v>
      </c>
      <c r="F12" s="247">
        <v>484752</v>
      </c>
      <c r="G12" s="229">
        <v>3.9865968658035205</v>
      </c>
      <c r="H12" s="247">
        <v>148489</v>
      </c>
      <c r="I12" s="231">
        <v>0.90495512126138999</v>
      </c>
      <c r="J12" s="232">
        <v>84651</v>
      </c>
      <c r="K12" s="231">
        <v>1.0092738834122998</v>
      </c>
      <c r="L12" s="232">
        <v>63838</v>
      </c>
      <c r="M12" s="231">
        <v>0.79587379370040667</v>
      </c>
      <c r="N12" s="247">
        <v>867475</v>
      </c>
      <c r="O12" s="231">
        <v>11.487401102875257</v>
      </c>
      <c r="P12" s="192">
        <v>446561</v>
      </c>
      <c r="Q12" s="231">
        <v>13.083694025772969</v>
      </c>
      <c r="R12" s="192">
        <v>420914</v>
      </c>
      <c r="S12" s="231">
        <v>10.170879100565603</v>
      </c>
      <c r="T12" s="233" t="s">
        <v>1863</v>
      </c>
    </row>
    <row r="13" spans="1:20" ht="24.95" customHeight="1">
      <c r="A13" s="227" t="s">
        <v>1885</v>
      </c>
      <c r="B13" s="247">
        <v>1351362</v>
      </c>
      <c r="C13" s="229">
        <v>5.640081716289151</v>
      </c>
      <c r="D13" s="247">
        <v>705582</v>
      </c>
      <c r="E13" s="229">
        <v>5.9792915985759167</v>
      </c>
      <c r="F13" s="247">
        <v>645780</v>
      </c>
      <c r="G13" s="229">
        <v>5.3108899478467286</v>
      </c>
      <c r="H13" s="247">
        <v>841710</v>
      </c>
      <c r="I13" s="231">
        <v>5.12973873564321</v>
      </c>
      <c r="J13" s="232">
        <v>444856</v>
      </c>
      <c r="K13" s="231">
        <v>5.3039130391756988</v>
      </c>
      <c r="L13" s="232">
        <v>396854</v>
      </c>
      <c r="M13" s="231">
        <v>4.9476126840624897</v>
      </c>
      <c r="N13" s="247">
        <v>509652</v>
      </c>
      <c r="O13" s="231">
        <v>6.7489863648895714</v>
      </c>
      <c r="P13" s="192">
        <v>260726</v>
      </c>
      <c r="Q13" s="231">
        <v>7.6389546076878254</v>
      </c>
      <c r="R13" s="192">
        <v>248926</v>
      </c>
      <c r="S13" s="231">
        <v>6.0149965337037807</v>
      </c>
      <c r="T13" s="233" t="s">
        <v>1885</v>
      </c>
    </row>
    <row r="14" spans="1:20" ht="24.95" customHeight="1">
      <c r="A14" s="227" t="s">
        <v>1864</v>
      </c>
      <c r="B14" s="247">
        <v>1655133</v>
      </c>
      <c r="C14" s="229">
        <v>6.9079087404609645</v>
      </c>
      <c r="D14" s="247">
        <v>858805</v>
      </c>
      <c r="E14" s="229">
        <v>7.2777445021485656</v>
      </c>
      <c r="F14" s="247">
        <v>796328</v>
      </c>
      <c r="G14" s="229">
        <v>6.5489955873345247</v>
      </c>
      <c r="H14" s="247">
        <v>1575832</v>
      </c>
      <c r="I14" s="231">
        <v>9.6037904400162901</v>
      </c>
      <c r="J14" s="232">
        <v>823155</v>
      </c>
      <c r="K14" s="231">
        <v>9.8142826842004425</v>
      </c>
      <c r="L14" s="232">
        <v>752677</v>
      </c>
      <c r="M14" s="231">
        <v>9.3836883896901693</v>
      </c>
      <c r="N14" s="247">
        <v>79301</v>
      </c>
      <c r="O14" s="231">
        <v>1.0501310064948393</v>
      </c>
      <c r="P14" s="192">
        <v>35650</v>
      </c>
      <c r="Q14" s="231">
        <v>1.0445016291588525</v>
      </c>
      <c r="R14" s="192">
        <v>43651</v>
      </c>
      <c r="S14" s="231">
        <v>1.0547737628560445</v>
      </c>
      <c r="T14" s="233" t="s">
        <v>1864</v>
      </c>
    </row>
    <row r="15" spans="1:20" ht="24.95" customHeight="1">
      <c r="A15" s="227" t="s">
        <v>1865</v>
      </c>
      <c r="B15" s="247">
        <v>1780725</v>
      </c>
      <c r="C15" s="229">
        <v>7.4320829757230102</v>
      </c>
      <c r="D15" s="247">
        <v>922437</v>
      </c>
      <c r="E15" s="229">
        <v>7.8169791807551388</v>
      </c>
      <c r="F15" s="247">
        <v>858288</v>
      </c>
      <c r="G15" s="229">
        <v>7.0585541694655651</v>
      </c>
      <c r="H15" s="247">
        <v>1719977</v>
      </c>
      <c r="I15" s="231">
        <v>10.482271377689942</v>
      </c>
      <c r="J15" s="232">
        <v>906196</v>
      </c>
      <c r="K15" s="231">
        <v>10.804360917800054</v>
      </c>
      <c r="L15" s="232">
        <v>813781</v>
      </c>
      <c r="M15" s="231">
        <v>10.145477172081058</v>
      </c>
      <c r="N15" s="247">
        <v>60748</v>
      </c>
      <c r="O15" s="231">
        <v>0.80444582517936092</v>
      </c>
      <c r="P15" s="192">
        <v>16241</v>
      </c>
      <c r="Q15" s="231">
        <v>0.47584154163166681</v>
      </c>
      <c r="R15" s="192">
        <v>44507</v>
      </c>
      <c r="S15" s="231">
        <v>1.0754579703428093</v>
      </c>
      <c r="T15" s="233" t="s">
        <v>1865</v>
      </c>
    </row>
    <row r="16" spans="1:20" ht="24.95" customHeight="1">
      <c r="A16" s="227" t="s">
        <v>1866</v>
      </c>
      <c r="B16" s="247">
        <v>1730388</v>
      </c>
      <c r="C16" s="229">
        <v>7.2219950841344884</v>
      </c>
      <c r="D16" s="247">
        <v>872939</v>
      </c>
      <c r="E16" s="229">
        <v>7.3975198187726754</v>
      </c>
      <c r="F16" s="247">
        <v>857449</v>
      </c>
      <c r="G16" s="229">
        <v>7.0516542396655666</v>
      </c>
      <c r="H16" s="247">
        <v>1651974</v>
      </c>
      <c r="I16" s="231">
        <v>10.067832172690661</v>
      </c>
      <c r="J16" s="232">
        <v>854554</v>
      </c>
      <c r="K16" s="231">
        <v>10.188645546603283</v>
      </c>
      <c r="L16" s="232">
        <v>797420</v>
      </c>
      <c r="M16" s="231">
        <v>9.9415031888934227</v>
      </c>
      <c r="N16" s="247">
        <v>78414</v>
      </c>
      <c r="O16" s="231">
        <v>1.0383850486536907</v>
      </c>
      <c r="P16" s="192">
        <v>18385</v>
      </c>
      <c r="Q16" s="231">
        <v>0.53865813329833112</v>
      </c>
      <c r="R16" s="192">
        <v>60029</v>
      </c>
      <c r="S16" s="231">
        <v>1.4505283775969735</v>
      </c>
      <c r="T16" s="233" t="s">
        <v>1866</v>
      </c>
    </row>
    <row r="17" spans="1:20" ht="24.95" customHeight="1">
      <c r="A17" s="227" t="s">
        <v>1867</v>
      </c>
      <c r="B17" s="247">
        <v>2051388</v>
      </c>
      <c r="C17" s="229">
        <v>8.561729537914319</v>
      </c>
      <c r="D17" s="247">
        <v>999779</v>
      </c>
      <c r="E17" s="229">
        <v>8.4723960859724752</v>
      </c>
      <c r="F17" s="247">
        <v>1051609</v>
      </c>
      <c r="G17" s="229">
        <v>8.6484246448715503</v>
      </c>
      <c r="H17" s="247">
        <v>1946508</v>
      </c>
      <c r="I17" s="231">
        <v>11.86284763973268</v>
      </c>
      <c r="J17" s="232">
        <v>974337</v>
      </c>
      <c r="K17" s="231">
        <v>11.616789969903367</v>
      </c>
      <c r="L17" s="232">
        <v>972171</v>
      </c>
      <c r="M17" s="231">
        <v>12.120138818501804</v>
      </c>
      <c r="N17" s="247">
        <v>104880</v>
      </c>
      <c r="O17" s="231">
        <v>1.3888568865610618</v>
      </c>
      <c r="P17" s="192">
        <v>25442</v>
      </c>
      <c r="Q17" s="231">
        <v>0.74541964793995863</v>
      </c>
      <c r="R17" s="192">
        <v>79438</v>
      </c>
      <c r="S17" s="231">
        <v>1.9195234513243329</v>
      </c>
      <c r="T17" s="233" t="s">
        <v>1867</v>
      </c>
    </row>
    <row r="18" spans="1:20" ht="24.95" customHeight="1">
      <c r="A18" s="227" t="s">
        <v>1868</v>
      </c>
      <c r="B18" s="247">
        <v>1999985</v>
      </c>
      <c r="C18" s="229">
        <v>8.3471925593235259</v>
      </c>
      <c r="D18" s="247">
        <v>969518</v>
      </c>
      <c r="E18" s="229">
        <v>8.2159562348077539</v>
      </c>
      <c r="F18" s="247">
        <v>1030467</v>
      </c>
      <c r="G18" s="229">
        <v>8.4745529931056627</v>
      </c>
      <c r="H18" s="247">
        <v>1887005</v>
      </c>
      <c r="I18" s="231">
        <v>11.500211049948813</v>
      </c>
      <c r="J18" s="232">
        <v>938777</v>
      </c>
      <c r="K18" s="231">
        <v>11.192816487084011</v>
      </c>
      <c r="L18" s="232">
        <v>948228</v>
      </c>
      <c r="M18" s="231">
        <v>11.82163939429414</v>
      </c>
      <c r="N18" s="247">
        <v>112980</v>
      </c>
      <c r="O18" s="231">
        <v>1.4961198612096562</v>
      </c>
      <c r="P18" s="192">
        <v>30741</v>
      </c>
      <c r="Q18" s="231">
        <v>0.90067390131759562</v>
      </c>
      <c r="R18" s="192">
        <v>82239</v>
      </c>
      <c r="S18" s="231">
        <v>1.987206237738385</v>
      </c>
      <c r="T18" s="233" t="s">
        <v>1868</v>
      </c>
    </row>
    <row r="19" spans="1:20" ht="24.95" customHeight="1">
      <c r="A19" s="227" t="s">
        <v>1869</v>
      </c>
      <c r="B19" s="247">
        <v>1759453</v>
      </c>
      <c r="C19" s="229">
        <v>7.3433015698015014</v>
      </c>
      <c r="D19" s="247">
        <v>852106</v>
      </c>
      <c r="E19" s="229">
        <v>7.2209753747914913</v>
      </c>
      <c r="F19" s="247">
        <v>907347</v>
      </c>
      <c r="G19" s="229">
        <v>7.462015022931781</v>
      </c>
      <c r="H19" s="247">
        <v>1610196</v>
      </c>
      <c r="I19" s="231">
        <v>9.8132192716942352</v>
      </c>
      <c r="J19" s="232">
        <v>805054</v>
      </c>
      <c r="K19" s="231">
        <v>9.5984687355920855</v>
      </c>
      <c r="L19" s="232">
        <v>805142</v>
      </c>
      <c r="M19" s="231">
        <v>10.037774021860535</v>
      </c>
      <c r="N19" s="247">
        <v>149257</v>
      </c>
      <c r="O19" s="231">
        <v>1.9765123218673186</v>
      </c>
      <c r="P19" s="192">
        <v>47052</v>
      </c>
      <c r="Q19" s="231">
        <v>1.3785663577891256</v>
      </c>
      <c r="R19" s="192">
        <v>102205</v>
      </c>
      <c r="S19" s="231">
        <v>2.4696605446084172</v>
      </c>
      <c r="T19" s="233" t="s">
        <v>1869</v>
      </c>
    </row>
    <row r="20" spans="1:20" ht="24.95" customHeight="1">
      <c r="A20" s="227" t="s">
        <v>1870</v>
      </c>
      <c r="B20" s="247">
        <v>1763027</v>
      </c>
      <c r="C20" s="229">
        <v>7.3582181147790982</v>
      </c>
      <c r="D20" s="247">
        <v>858245</v>
      </c>
      <c r="E20" s="229">
        <v>7.272998911564903</v>
      </c>
      <c r="F20" s="247">
        <v>904782</v>
      </c>
      <c r="G20" s="229">
        <v>7.4409204818864909</v>
      </c>
      <c r="H20" s="247">
        <v>1505752</v>
      </c>
      <c r="I20" s="231">
        <v>9.1766931136284882</v>
      </c>
      <c r="J20" s="232">
        <v>767650</v>
      </c>
      <c r="K20" s="231">
        <v>9.152509676217079</v>
      </c>
      <c r="L20" s="232">
        <v>738102</v>
      </c>
      <c r="M20" s="231">
        <v>9.2019806209132113</v>
      </c>
      <c r="N20" s="247">
        <v>257275</v>
      </c>
      <c r="O20" s="231">
        <v>3.4069236793477988</v>
      </c>
      <c r="P20" s="192">
        <v>90595</v>
      </c>
      <c r="Q20" s="231">
        <v>2.6543232845342564</v>
      </c>
      <c r="R20" s="192">
        <v>166680</v>
      </c>
      <c r="S20" s="231">
        <v>4.0276211494088452</v>
      </c>
      <c r="T20" s="233" t="s">
        <v>1870</v>
      </c>
    </row>
    <row r="21" spans="1:20" ht="24.95" customHeight="1">
      <c r="A21" s="227" t="s">
        <v>1871</v>
      </c>
      <c r="B21" s="247">
        <v>1745084</v>
      </c>
      <c r="C21" s="229">
        <v>7.2833307150776312</v>
      </c>
      <c r="D21" s="247">
        <v>841546</v>
      </c>
      <c r="E21" s="229">
        <v>7.1314870952138341</v>
      </c>
      <c r="F21" s="247">
        <v>903538</v>
      </c>
      <c r="G21" s="229">
        <v>7.4306898350793418</v>
      </c>
      <c r="H21" s="247">
        <v>1230875</v>
      </c>
      <c r="I21" s="231">
        <v>7.5014757650911079</v>
      </c>
      <c r="J21" s="232">
        <v>651273</v>
      </c>
      <c r="K21" s="231">
        <v>7.7649741866201074</v>
      </c>
      <c r="L21" s="232">
        <v>579602</v>
      </c>
      <c r="M21" s="231">
        <v>7.2259475951054721</v>
      </c>
      <c r="N21" s="247">
        <v>514209</v>
      </c>
      <c r="O21" s="231">
        <v>6.8093317198863179</v>
      </c>
      <c r="P21" s="192">
        <v>190273</v>
      </c>
      <c r="Q21" s="231">
        <v>5.5747674189324634</v>
      </c>
      <c r="R21" s="192">
        <v>323936</v>
      </c>
      <c r="S21" s="231">
        <v>7.8275227061129327</v>
      </c>
      <c r="T21" s="233" t="s">
        <v>1871</v>
      </c>
    </row>
    <row r="22" spans="1:20" ht="24.95" customHeight="1">
      <c r="A22" s="227" t="s">
        <v>1872</v>
      </c>
      <c r="B22" s="247">
        <v>1553994</v>
      </c>
      <c r="C22" s="229">
        <v>6.4857922204583547</v>
      </c>
      <c r="D22" s="247">
        <v>736348</v>
      </c>
      <c r="E22" s="229">
        <v>6.2400109555348333</v>
      </c>
      <c r="F22" s="247">
        <v>817646</v>
      </c>
      <c r="G22" s="229">
        <v>6.7243146617998173</v>
      </c>
      <c r="H22" s="247">
        <v>804346</v>
      </c>
      <c r="I22" s="231">
        <v>4.9020266280068832</v>
      </c>
      <c r="J22" s="232">
        <v>428420</v>
      </c>
      <c r="K22" s="231">
        <v>5.1079504923922627</v>
      </c>
      <c r="L22" s="232">
        <v>375926</v>
      </c>
      <c r="M22" s="231">
        <v>4.6867015221438502</v>
      </c>
      <c r="N22" s="247">
        <v>749648</v>
      </c>
      <c r="O22" s="231">
        <v>9.9270956073295835</v>
      </c>
      <c r="P22" s="192">
        <v>307928</v>
      </c>
      <c r="Q22" s="231">
        <v>9.0219157829909431</v>
      </c>
      <c r="R22" s="192">
        <v>441720</v>
      </c>
      <c r="S22" s="231">
        <v>10.673630994221712</v>
      </c>
      <c r="T22" s="233" t="s">
        <v>1872</v>
      </c>
    </row>
    <row r="23" spans="1:20" ht="24.95" customHeight="1">
      <c r="A23" s="227" t="s">
        <v>1873</v>
      </c>
      <c r="B23" s="247">
        <v>1256772</v>
      </c>
      <c r="C23" s="229">
        <v>5.2452982833201975</v>
      </c>
      <c r="D23" s="247">
        <v>581906</v>
      </c>
      <c r="E23" s="229">
        <v>4.931227918173815</v>
      </c>
      <c r="F23" s="247">
        <v>674866</v>
      </c>
      <c r="G23" s="229">
        <v>5.5500929969084369</v>
      </c>
      <c r="H23" s="247">
        <v>584442</v>
      </c>
      <c r="I23" s="231">
        <v>3.5618381225562117</v>
      </c>
      <c r="J23" s="232">
        <v>299211</v>
      </c>
      <c r="K23" s="231">
        <v>3.5674220969590156</v>
      </c>
      <c r="L23" s="232">
        <v>285231</v>
      </c>
      <c r="M23" s="231">
        <v>3.5559992175657245</v>
      </c>
      <c r="N23" s="247">
        <v>672330</v>
      </c>
      <c r="O23" s="231">
        <v>8.9032241661098261</v>
      </c>
      <c r="P23" s="192">
        <v>282695</v>
      </c>
      <c r="Q23" s="231">
        <v>8.2826195807871468</v>
      </c>
      <c r="R23" s="192">
        <v>389635</v>
      </c>
      <c r="S23" s="231">
        <v>9.4150597945159298</v>
      </c>
      <c r="T23" s="233" t="s">
        <v>1873</v>
      </c>
    </row>
    <row r="24" spans="1:20" ht="24.95" customHeight="1">
      <c r="A24" s="227" t="s">
        <v>1874</v>
      </c>
      <c r="B24" s="247">
        <v>693354</v>
      </c>
      <c r="C24" s="229">
        <v>2.8938013783989396</v>
      </c>
      <c r="D24" s="247">
        <v>310803</v>
      </c>
      <c r="E24" s="229">
        <v>2.6338281967399824</v>
      </c>
      <c r="F24" s="247">
        <v>382551</v>
      </c>
      <c r="G24" s="229">
        <v>3.1460965970434422</v>
      </c>
      <c r="H24" s="247">
        <v>331271</v>
      </c>
      <c r="I24" s="231">
        <v>2.0189063700030436</v>
      </c>
      <c r="J24" s="232">
        <v>159148</v>
      </c>
      <c r="K24" s="231">
        <v>1.8974840226022218</v>
      </c>
      <c r="L24" s="232">
        <v>172123</v>
      </c>
      <c r="M24" s="231">
        <v>2.1458721293445144</v>
      </c>
      <c r="N24" s="247">
        <v>362083</v>
      </c>
      <c r="O24" s="231">
        <v>4.7948271172453172</v>
      </c>
      <c r="P24" s="192">
        <v>151655</v>
      </c>
      <c r="Q24" s="231">
        <v>4.4433070005634159</v>
      </c>
      <c r="R24" s="192">
        <v>210428</v>
      </c>
      <c r="S24" s="231">
        <v>5.0847388002628051</v>
      </c>
      <c r="T24" s="233" t="s">
        <v>1874</v>
      </c>
    </row>
    <row r="25" spans="1:20" ht="24.95" customHeight="1">
      <c r="A25" s="227" t="s">
        <v>1875</v>
      </c>
      <c r="B25" s="247">
        <v>479218</v>
      </c>
      <c r="C25" s="229">
        <v>2.0000774625279196</v>
      </c>
      <c r="D25" s="247">
        <v>200825</v>
      </c>
      <c r="E25" s="229">
        <v>1.7018450517218529</v>
      </c>
      <c r="F25" s="247">
        <v>278393</v>
      </c>
      <c r="G25" s="229">
        <v>2.2895019747451055</v>
      </c>
      <c r="H25" s="247">
        <v>246747</v>
      </c>
      <c r="I25" s="231">
        <v>1.5037811643009529</v>
      </c>
      <c r="J25" s="232">
        <v>108253</v>
      </c>
      <c r="K25" s="231">
        <v>1.290674956007982</v>
      </c>
      <c r="L25" s="232">
        <v>138494</v>
      </c>
      <c r="M25" s="231">
        <v>1.7266165165691929</v>
      </c>
      <c r="N25" s="247">
        <v>232471</v>
      </c>
      <c r="O25" s="231">
        <v>3.0784606147572133</v>
      </c>
      <c r="P25" s="192">
        <v>92572</v>
      </c>
      <c r="Q25" s="231">
        <v>2.7122469793686759</v>
      </c>
      <c r="R25" s="192">
        <v>139899</v>
      </c>
      <c r="S25" s="231">
        <v>3.3804905878398608</v>
      </c>
      <c r="T25" s="233" t="s">
        <v>1875</v>
      </c>
    </row>
    <row r="26" spans="1:20" ht="24.95" customHeight="1">
      <c r="A26" s="227" t="s">
        <v>1876</v>
      </c>
      <c r="B26" s="247">
        <v>280524</v>
      </c>
      <c r="C26" s="229">
        <v>1.1708027037761146</v>
      </c>
      <c r="D26" s="247">
        <v>106259</v>
      </c>
      <c r="E26" s="229">
        <v>0.90046733898126397</v>
      </c>
      <c r="F26" s="247">
        <v>174265</v>
      </c>
      <c r="G26" s="229">
        <v>1.4331540722250768</v>
      </c>
      <c r="H26" s="247">
        <v>159095</v>
      </c>
      <c r="I26" s="231">
        <v>0.9695925961995896</v>
      </c>
      <c r="J26" s="232">
        <v>64344</v>
      </c>
      <c r="K26" s="231">
        <v>0.76715831773140319</v>
      </c>
      <c r="L26" s="232">
        <v>94751</v>
      </c>
      <c r="M26" s="231">
        <v>1.1812688027022658</v>
      </c>
      <c r="N26" s="247">
        <v>121429</v>
      </c>
      <c r="O26" s="231">
        <v>1.608004413407925</v>
      </c>
      <c r="P26" s="192">
        <v>41915</v>
      </c>
      <c r="Q26" s="231">
        <v>1.2280585073266004</v>
      </c>
      <c r="R26" s="192">
        <v>79514</v>
      </c>
      <c r="S26" s="231">
        <v>1.9213598996525971</v>
      </c>
      <c r="T26" s="233" t="s">
        <v>1876</v>
      </c>
    </row>
    <row r="27" spans="1:20" ht="24.95" customHeight="1">
      <c r="A27" s="227" t="s">
        <v>1887</v>
      </c>
      <c r="B27" s="247">
        <v>119147</v>
      </c>
      <c r="C27" s="229">
        <v>0.49727520549690124</v>
      </c>
      <c r="D27" s="247">
        <v>44914</v>
      </c>
      <c r="E27" s="229">
        <v>0.38061331334761755</v>
      </c>
      <c r="F27" s="247">
        <v>74233</v>
      </c>
      <c r="G27" s="229">
        <v>0.61049164343662887</v>
      </c>
      <c r="H27" s="247">
        <v>75184</v>
      </c>
      <c r="I27" s="231">
        <v>0.45820327321832827</v>
      </c>
      <c r="J27" s="232">
        <v>32310</v>
      </c>
      <c r="K27" s="231">
        <v>0.3852245002782177</v>
      </c>
      <c r="L27" s="232">
        <v>42874</v>
      </c>
      <c r="M27" s="231">
        <v>0.53451381670965947</v>
      </c>
      <c r="N27" s="247">
        <v>43963</v>
      </c>
      <c r="O27" s="231">
        <v>0.58217310549088441</v>
      </c>
      <c r="P27" s="192">
        <v>12604</v>
      </c>
      <c r="Q27" s="231">
        <v>0.36928186630906523</v>
      </c>
      <c r="R27" s="192">
        <v>31359</v>
      </c>
      <c r="S27" s="231">
        <v>0.75775240955310752</v>
      </c>
      <c r="T27" s="233" t="s">
        <v>1887</v>
      </c>
    </row>
    <row r="28" spans="1:20" ht="24.95" customHeight="1">
      <c r="A28" s="227" t="s">
        <v>1877</v>
      </c>
      <c r="B28" s="247">
        <v>32938</v>
      </c>
      <c r="C28" s="229">
        <v>0.13747094529158882</v>
      </c>
      <c r="D28" s="247">
        <v>13338</v>
      </c>
      <c r="E28" s="229">
        <v>0.11302979858018708</v>
      </c>
      <c r="F28" s="247">
        <v>19600</v>
      </c>
      <c r="G28" s="229">
        <v>0.16119025516088431</v>
      </c>
      <c r="H28" s="247">
        <v>22723</v>
      </c>
      <c r="I28" s="231">
        <v>0.13848362653410398</v>
      </c>
      <c r="J28" s="232">
        <v>10926</v>
      </c>
      <c r="K28" s="231">
        <v>0.1302681179213806</v>
      </c>
      <c r="L28" s="232">
        <v>11797</v>
      </c>
      <c r="M28" s="231">
        <v>0.1470742057126429</v>
      </c>
      <c r="N28" s="247">
        <v>10215</v>
      </c>
      <c r="O28" s="231">
        <v>0.13527052914017204</v>
      </c>
      <c r="P28" s="192">
        <v>2412</v>
      </c>
      <c r="Q28" s="231">
        <v>7.0668665624997254E-2</v>
      </c>
      <c r="R28" s="192">
        <v>7803</v>
      </c>
      <c r="S28" s="231">
        <v>0.18855008296638601</v>
      </c>
      <c r="T28" s="233" t="s">
        <v>1877</v>
      </c>
    </row>
    <row r="29" spans="1:20" ht="24.95" customHeight="1">
      <c r="A29" s="227" t="s">
        <v>1878</v>
      </c>
      <c r="B29" s="192">
        <v>4694</v>
      </c>
      <c r="C29" s="229">
        <v>1.9591007869291334E-2</v>
      </c>
      <c r="D29" s="192">
        <v>1857</v>
      </c>
      <c r="E29" s="229">
        <v>1.5736717346184394E-2</v>
      </c>
      <c r="F29" s="192">
        <v>2837</v>
      </c>
      <c r="G29" s="229">
        <v>2.3331467035276981E-2</v>
      </c>
      <c r="H29" s="192">
        <v>3239</v>
      </c>
      <c r="I29" s="231">
        <v>1.9739843609732993E-2</v>
      </c>
      <c r="J29" s="232">
        <v>1478</v>
      </c>
      <c r="K29" s="231">
        <v>1.7621844983324225E-2</v>
      </c>
      <c r="L29" s="232">
        <v>1761</v>
      </c>
      <c r="M29" s="231">
        <v>2.1954537277270845E-2</v>
      </c>
      <c r="N29" s="192">
        <v>1455</v>
      </c>
      <c r="O29" s="231">
        <v>1.9267608409099395E-2</v>
      </c>
      <c r="P29" s="192">
        <v>379</v>
      </c>
      <c r="Q29" s="231">
        <v>1.1104238918687379E-2</v>
      </c>
      <c r="R29" s="192">
        <v>1076</v>
      </c>
      <c r="S29" s="231">
        <v>2.6000242121213803E-2</v>
      </c>
      <c r="T29" s="234" t="s">
        <v>1878</v>
      </c>
    </row>
    <row r="30" spans="1:20" ht="24.95" customHeight="1" thickBot="1">
      <c r="A30" s="235" t="s">
        <v>1941</v>
      </c>
      <c r="B30" s="236">
        <v>43.381006497002581</v>
      </c>
      <c r="C30" s="237"/>
      <c r="D30" s="237">
        <v>42.320820905817989</v>
      </c>
      <c r="E30" s="237"/>
      <c r="F30" s="237">
        <v>44.409880913297407</v>
      </c>
      <c r="G30" s="237"/>
      <c r="H30" s="237">
        <v>46.427892831724748</v>
      </c>
      <c r="I30" s="237"/>
      <c r="J30" s="238">
        <v>46.098828504991523</v>
      </c>
      <c r="K30" s="239"/>
      <c r="L30" s="237">
        <v>46.77198025064078</v>
      </c>
      <c r="M30" s="237"/>
      <c r="N30" s="237">
        <v>36.760544281466522</v>
      </c>
      <c r="O30" s="237"/>
      <c r="P30" s="237">
        <v>33.036813628387705</v>
      </c>
      <c r="Q30" s="237"/>
      <c r="R30" s="237">
        <v>39.831643116230509</v>
      </c>
      <c r="S30" s="240"/>
      <c r="T30" s="241" t="s">
        <v>1942</v>
      </c>
    </row>
  </sheetData>
  <mergeCells count="19">
    <mergeCell ref="A1:J1"/>
    <mergeCell ref="K1:T1"/>
    <mergeCell ref="A3:J3"/>
    <mergeCell ref="K3:T3"/>
    <mergeCell ref="A5:A7"/>
    <mergeCell ref="B5:G5"/>
    <mergeCell ref="H5:J5"/>
    <mergeCell ref="K5:M5"/>
    <mergeCell ref="N5:S5"/>
    <mergeCell ref="T5:T7"/>
    <mergeCell ref="N6:N7"/>
    <mergeCell ref="P6:P7"/>
    <mergeCell ref="R6:R7"/>
    <mergeCell ref="B6:B7"/>
    <mergeCell ref="D6:D7"/>
    <mergeCell ref="F6:F7"/>
    <mergeCell ref="H6:H7"/>
    <mergeCell ref="J6:J7"/>
    <mergeCell ref="L6:L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5648D-6B9D-46A0-BFB0-6FDB2F374780}">
  <dimension ref="A1:T3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J1"/>
    </sheetView>
  </sheetViews>
  <sheetFormatPr defaultRowHeight="15.75"/>
  <cols>
    <col min="1" max="1" width="8.5" style="207" bestFit="1" customWidth="1"/>
    <col min="2" max="2" width="8.375" style="207" customWidth="1"/>
    <col min="3" max="3" width="6.625" style="207" bestFit="1" customWidth="1"/>
    <col min="4" max="4" width="8.625" style="207" customWidth="1"/>
    <col min="5" max="5" width="6.625" style="207" bestFit="1" customWidth="1"/>
    <col min="6" max="6" width="8.5" style="207" customWidth="1"/>
    <col min="7" max="7" width="6.625" style="207" bestFit="1" customWidth="1"/>
    <col min="8" max="8" width="8.75" style="207" customWidth="1"/>
    <col min="9" max="9" width="6.625" style="207" bestFit="1" customWidth="1"/>
    <col min="10" max="10" width="8.125" style="207" customWidth="1"/>
    <col min="11" max="11" width="6.625" style="207" bestFit="1" customWidth="1"/>
    <col min="12" max="12" width="8.875" style="207" customWidth="1"/>
    <col min="13" max="13" width="6.625" style="207" bestFit="1" customWidth="1"/>
    <col min="14" max="14" width="8.75" style="207" customWidth="1"/>
    <col min="15" max="15" width="6.625" style="207" bestFit="1" customWidth="1"/>
    <col min="16" max="16" width="9.25" style="207" customWidth="1"/>
    <col min="17" max="17" width="6.625" style="207" bestFit="1" customWidth="1"/>
    <col min="18" max="18" width="8.75" style="207" customWidth="1"/>
    <col min="19" max="19" width="6.625" style="207" bestFit="1" customWidth="1"/>
    <col min="20" max="20" width="11.25" style="242" customWidth="1"/>
    <col min="21" max="16384" width="9" style="207"/>
  </cols>
  <sheetData>
    <row r="1" spans="1:20" ht="24.75">
      <c r="A1" s="251" t="s">
        <v>1879</v>
      </c>
      <c r="B1" s="251"/>
      <c r="C1" s="251"/>
      <c r="D1" s="251"/>
      <c r="E1" s="251"/>
      <c r="F1" s="251"/>
      <c r="G1" s="251"/>
      <c r="H1" s="251"/>
      <c r="I1" s="251"/>
      <c r="J1" s="251"/>
      <c r="K1" s="252" t="s">
        <v>38</v>
      </c>
      <c r="L1" s="252"/>
      <c r="M1" s="252"/>
      <c r="N1" s="252"/>
      <c r="O1" s="252"/>
      <c r="P1" s="252"/>
      <c r="Q1" s="252"/>
      <c r="R1" s="252"/>
      <c r="S1" s="252"/>
      <c r="T1" s="252"/>
    </row>
    <row r="2" spans="1:20" ht="23.25">
      <c r="A2" s="208"/>
      <c r="B2" s="209"/>
      <c r="C2" s="209"/>
      <c r="D2" s="208"/>
      <c r="E2" s="208"/>
      <c r="F2" s="208"/>
      <c r="G2" s="208"/>
      <c r="H2" s="209"/>
      <c r="I2" s="209"/>
      <c r="J2" s="206"/>
      <c r="K2" s="209"/>
      <c r="L2" s="209"/>
      <c r="M2" s="209"/>
      <c r="N2" s="209"/>
      <c r="O2" s="209"/>
      <c r="P2" s="209"/>
      <c r="Q2" s="209"/>
      <c r="R2" s="209"/>
      <c r="S2" s="209"/>
      <c r="T2" s="210"/>
    </row>
    <row r="3" spans="1:20" ht="16.5">
      <c r="A3" s="265" t="s">
        <v>1945</v>
      </c>
      <c r="B3" s="266"/>
      <c r="C3" s="266"/>
      <c r="D3" s="266"/>
      <c r="E3" s="266"/>
      <c r="F3" s="266"/>
      <c r="G3" s="266"/>
      <c r="H3" s="266"/>
      <c r="I3" s="266"/>
      <c r="J3" s="266"/>
      <c r="K3" s="267" t="s">
        <v>1946</v>
      </c>
      <c r="L3" s="267"/>
      <c r="M3" s="267"/>
      <c r="N3" s="267"/>
      <c r="O3" s="267"/>
      <c r="P3" s="267"/>
      <c r="Q3" s="267"/>
      <c r="R3" s="267"/>
      <c r="S3" s="267"/>
      <c r="T3" s="267"/>
    </row>
    <row r="4" spans="1:20" ht="16.5" thickBot="1">
      <c r="A4" s="211" t="s">
        <v>1785</v>
      </c>
      <c r="B4" s="212"/>
      <c r="C4" s="212"/>
      <c r="D4" s="213"/>
      <c r="E4" s="213"/>
      <c r="F4" s="212"/>
      <c r="G4" s="212"/>
      <c r="H4" s="212"/>
      <c r="I4" s="212"/>
      <c r="J4" s="213"/>
      <c r="K4" s="212"/>
      <c r="L4" s="213"/>
      <c r="M4" s="214"/>
      <c r="N4" s="212"/>
      <c r="O4" s="215"/>
      <c r="P4" s="214"/>
      <c r="Q4" s="212"/>
      <c r="R4" s="212"/>
      <c r="S4" s="216"/>
      <c r="T4" s="217" t="s">
        <v>1881</v>
      </c>
    </row>
    <row r="5" spans="1:20" ht="15.75" customHeight="1">
      <c r="A5" s="256" t="s">
        <v>1929</v>
      </c>
      <c r="B5" s="259" t="s">
        <v>1930</v>
      </c>
      <c r="C5" s="260"/>
      <c r="D5" s="260"/>
      <c r="E5" s="260"/>
      <c r="F5" s="260"/>
      <c r="G5" s="261"/>
      <c r="H5" s="259" t="s">
        <v>1931</v>
      </c>
      <c r="I5" s="260"/>
      <c r="J5" s="260"/>
      <c r="K5" s="260" t="s">
        <v>1932</v>
      </c>
      <c r="L5" s="260"/>
      <c r="M5" s="261"/>
      <c r="N5" s="259" t="s">
        <v>1933</v>
      </c>
      <c r="O5" s="260"/>
      <c r="P5" s="260"/>
      <c r="Q5" s="260"/>
      <c r="R5" s="260"/>
      <c r="S5" s="261"/>
      <c r="T5" s="262" t="s">
        <v>1934</v>
      </c>
    </row>
    <row r="6" spans="1:20" ht="15.75" customHeight="1">
      <c r="A6" s="257"/>
      <c r="B6" s="249" t="s">
        <v>1935</v>
      </c>
      <c r="C6" s="218"/>
      <c r="D6" s="249" t="s">
        <v>1936</v>
      </c>
      <c r="E6" s="218"/>
      <c r="F6" s="249" t="s">
        <v>1937</v>
      </c>
      <c r="G6" s="219"/>
      <c r="H6" s="249" t="s">
        <v>1935</v>
      </c>
      <c r="I6" s="218"/>
      <c r="J6" s="249" t="s">
        <v>1936</v>
      </c>
      <c r="K6" s="218"/>
      <c r="L6" s="249" t="s">
        <v>1937</v>
      </c>
      <c r="M6" s="219"/>
      <c r="N6" s="249" t="s">
        <v>1935</v>
      </c>
      <c r="O6" s="218"/>
      <c r="P6" s="249" t="s">
        <v>1936</v>
      </c>
      <c r="Q6" s="218"/>
      <c r="R6" s="249" t="s">
        <v>1937</v>
      </c>
      <c r="S6" s="219"/>
      <c r="T6" s="263"/>
    </row>
    <row r="7" spans="1:20" ht="23.25">
      <c r="A7" s="258"/>
      <c r="B7" s="250"/>
      <c r="C7" s="220" t="s">
        <v>1938</v>
      </c>
      <c r="D7" s="250"/>
      <c r="E7" s="220" t="s">
        <v>1938</v>
      </c>
      <c r="F7" s="250"/>
      <c r="G7" s="220" t="s">
        <v>1938</v>
      </c>
      <c r="H7" s="250"/>
      <c r="I7" s="220" t="s">
        <v>1938</v>
      </c>
      <c r="J7" s="250"/>
      <c r="K7" s="220" t="s">
        <v>1938</v>
      </c>
      <c r="L7" s="250"/>
      <c r="M7" s="220" t="s">
        <v>1938</v>
      </c>
      <c r="N7" s="250"/>
      <c r="O7" s="220" t="s">
        <v>1938</v>
      </c>
      <c r="P7" s="250"/>
      <c r="Q7" s="220" t="s">
        <v>1938</v>
      </c>
      <c r="R7" s="250"/>
      <c r="S7" s="220" t="s">
        <v>1938</v>
      </c>
      <c r="T7" s="264"/>
    </row>
    <row r="8" spans="1:20" ht="24.95" customHeight="1">
      <c r="A8" s="221" t="s">
        <v>1939</v>
      </c>
      <c r="B8" s="222">
        <v>23882516</v>
      </c>
      <c r="C8" s="223">
        <v>100</v>
      </c>
      <c r="D8" s="222">
        <v>11771053</v>
      </c>
      <c r="E8" s="223">
        <v>100</v>
      </c>
      <c r="F8" s="222">
        <v>12111463</v>
      </c>
      <c r="G8" s="223">
        <v>100</v>
      </c>
      <c r="H8" s="224">
        <v>16283451</v>
      </c>
      <c r="I8" s="225">
        <v>100</v>
      </c>
      <c r="J8" s="224">
        <v>8336212</v>
      </c>
      <c r="K8" s="225">
        <v>100</v>
      </c>
      <c r="L8" s="224">
        <v>7947239</v>
      </c>
      <c r="M8" s="225">
        <v>100</v>
      </c>
      <c r="N8" s="224">
        <v>7599065</v>
      </c>
      <c r="O8" s="225">
        <v>100</v>
      </c>
      <c r="P8" s="224">
        <v>3434841</v>
      </c>
      <c r="Q8" s="225">
        <v>100</v>
      </c>
      <c r="R8" s="224">
        <v>4164224</v>
      </c>
      <c r="S8" s="225">
        <v>100</v>
      </c>
      <c r="T8" s="226" t="s">
        <v>0</v>
      </c>
    </row>
    <row r="9" spans="1:20" ht="24.95" customHeight="1">
      <c r="A9" s="227" t="s">
        <v>1940</v>
      </c>
      <c r="B9" s="228">
        <v>757685</v>
      </c>
      <c r="C9" s="229">
        <v>3.1725509992330791</v>
      </c>
      <c r="D9" s="228">
        <v>392437</v>
      </c>
      <c r="E9" s="229">
        <v>3.3339158357370406</v>
      </c>
      <c r="F9" s="228">
        <v>365248</v>
      </c>
      <c r="G9" s="229">
        <v>3.0157215523838863</v>
      </c>
      <c r="H9" s="230">
        <v>11060</v>
      </c>
      <c r="I9" s="231">
        <v>6.7921720033425351E-2</v>
      </c>
      <c r="J9" s="232">
        <v>5648</v>
      </c>
      <c r="K9" s="231">
        <v>6.7752595543395494E-2</v>
      </c>
      <c r="L9" s="232">
        <v>5412</v>
      </c>
      <c r="M9" s="231">
        <v>6.8099122223453962E-2</v>
      </c>
      <c r="N9" s="230">
        <v>746625</v>
      </c>
      <c r="O9" s="231">
        <v>9.8252219187492145</v>
      </c>
      <c r="P9" s="192">
        <v>386789</v>
      </c>
      <c r="Q9" s="231">
        <v>11.260754136799928</v>
      </c>
      <c r="R9" s="192">
        <v>359836</v>
      </c>
      <c r="S9" s="231">
        <v>8.6411297759198362</v>
      </c>
      <c r="T9" s="233" t="s">
        <v>1940</v>
      </c>
    </row>
    <row r="10" spans="1:20" ht="24.95" customHeight="1">
      <c r="A10" s="227" t="s">
        <v>1884</v>
      </c>
      <c r="B10" s="228">
        <v>1000189</v>
      </c>
      <c r="C10" s="229">
        <v>4.1879549039138091</v>
      </c>
      <c r="D10" s="228">
        <v>518063</v>
      </c>
      <c r="E10" s="229">
        <v>4.4011610516068531</v>
      </c>
      <c r="F10" s="228">
        <v>482126</v>
      </c>
      <c r="G10" s="229">
        <v>3.9807412201151915</v>
      </c>
      <c r="H10" s="230">
        <v>24026</v>
      </c>
      <c r="I10" s="231">
        <v>0.14754857554458203</v>
      </c>
      <c r="J10" s="232">
        <v>12331</v>
      </c>
      <c r="K10" s="231">
        <v>0.14792090220354281</v>
      </c>
      <c r="L10" s="232">
        <v>11695</v>
      </c>
      <c r="M10" s="231">
        <v>0.14715802557340982</v>
      </c>
      <c r="N10" s="230">
        <v>976163</v>
      </c>
      <c r="O10" s="231">
        <v>12.845830375184317</v>
      </c>
      <c r="P10" s="192">
        <v>505732</v>
      </c>
      <c r="Q10" s="231">
        <v>14.723592736898155</v>
      </c>
      <c r="R10" s="192">
        <v>470431</v>
      </c>
      <c r="S10" s="231">
        <v>11.29696673377801</v>
      </c>
      <c r="T10" s="233" t="s">
        <v>1884</v>
      </c>
    </row>
    <row r="11" spans="1:20" ht="24.95" customHeight="1">
      <c r="A11" s="227" t="s">
        <v>1862</v>
      </c>
      <c r="B11" s="228">
        <v>981087</v>
      </c>
      <c r="C11" s="229">
        <v>4.1079717061636218</v>
      </c>
      <c r="D11" s="228">
        <v>509425</v>
      </c>
      <c r="E11" s="229">
        <v>4.3277776423230785</v>
      </c>
      <c r="F11" s="228">
        <v>471662</v>
      </c>
      <c r="G11" s="229">
        <v>3.8943437303982185</v>
      </c>
      <c r="H11" s="230">
        <v>32335</v>
      </c>
      <c r="I11" s="231">
        <v>0.19857584243045284</v>
      </c>
      <c r="J11" s="232">
        <v>16799</v>
      </c>
      <c r="K11" s="231">
        <v>0.20151838748822606</v>
      </c>
      <c r="L11" s="232">
        <v>15536</v>
      </c>
      <c r="M11" s="231">
        <v>0.19548927621278284</v>
      </c>
      <c r="N11" s="230">
        <v>948752</v>
      </c>
      <c r="O11" s="231">
        <v>12.485114945062319</v>
      </c>
      <c r="P11" s="192">
        <v>492626</v>
      </c>
      <c r="Q11" s="231">
        <v>14.342032134820798</v>
      </c>
      <c r="R11" s="192">
        <v>456126</v>
      </c>
      <c r="S11" s="231">
        <v>10.953445347800695</v>
      </c>
      <c r="T11" s="233" t="s">
        <v>1862</v>
      </c>
    </row>
    <row r="12" spans="1:20" ht="24.95" customHeight="1">
      <c r="A12" s="227" t="s">
        <v>1863</v>
      </c>
      <c r="B12" s="228">
        <v>1034561</v>
      </c>
      <c r="C12" s="229">
        <v>4.3318760887671965</v>
      </c>
      <c r="D12" s="228">
        <v>541406</v>
      </c>
      <c r="E12" s="229">
        <v>4.5994695631733205</v>
      </c>
      <c r="F12" s="228">
        <v>493155</v>
      </c>
      <c r="G12" s="229">
        <v>4.0718037119049946</v>
      </c>
      <c r="H12" s="230">
        <v>150175</v>
      </c>
      <c r="I12" s="231">
        <v>0.92225536220792503</v>
      </c>
      <c r="J12" s="232">
        <v>85520</v>
      </c>
      <c r="K12" s="231">
        <v>1.0258856180720932</v>
      </c>
      <c r="L12" s="232">
        <v>64655</v>
      </c>
      <c r="M12" s="231">
        <v>0.81355298362110418</v>
      </c>
      <c r="N12" s="230">
        <v>884386</v>
      </c>
      <c r="O12" s="231">
        <v>11.638089686033743</v>
      </c>
      <c r="P12" s="192">
        <v>455886</v>
      </c>
      <c r="Q12" s="231">
        <v>13.272404748866103</v>
      </c>
      <c r="R12" s="192">
        <v>428500</v>
      </c>
      <c r="S12" s="231">
        <v>10.290032428610948</v>
      </c>
      <c r="T12" s="233" t="s">
        <v>1863</v>
      </c>
    </row>
    <row r="13" spans="1:20" ht="24.95" customHeight="1">
      <c r="A13" s="227" t="s">
        <v>1885</v>
      </c>
      <c r="B13" s="228">
        <v>1396109</v>
      </c>
      <c r="C13" s="229">
        <v>5.8457366887140365</v>
      </c>
      <c r="D13" s="228">
        <v>727968</v>
      </c>
      <c r="E13" s="229">
        <v>6.1843914898692578</v>
      </c>
      <c r="F13" s="228">
        <v>668141</v>
      </c>
      <c r="G13" s="229">
        <v>5.51660026538495</v>
      </c>
      <c r="H13" s="230">
        <v>858183</v>
      </c>
      <c r="I13" s="231">
        <v>5.2702771666767694</v>
      </c>
      <c r="J13" s="232">
        <v>453551</v>
      </c>
      <c r="K13" s="231">
        <v>5.4407325533467716</v>
      </c>
      <c r="L13" s="232">
        <v>404632</v>
      </c>
      <c r="M13" s="231">
        <v>5.0914789400444613</v>
      </c>
      <c r="N13" s="230">
        <v>537926</v>
      </c>
      <c r="O13" s="231">
        <v>7.0788445683778205</v>
      </c>
      <c r="P13" s="192">
        <v>274417</v>
      </c>
      <c r="Q13" s="231">
        <v>7.9892198794645806</v>
      </c>
      <c r="R13" s="192">
        <v>263509</v>
      </c>
      <c r="S13" s="231">
        <v>6.3279256831524915</v>
      </c>
      <c r="T13" s="233" t="s">
        <v>1885</v>
      </c>
    </row>
    <row r="14" spans="1:20" ht="24.95" customHeight="1">
      <c r="A14" s="227" t="s">
        <v>1864</v>
      </c>
      <c r="B14" s="228">
        <v>1672334</v>
      </c>
      <c r="C14" s="229">
        <v>7.0023359347901204</v>
      </c>
      <c r="D14" s="228">
        <v>867439</v>
      </c>
      <c r="E14" s="229">
        <v>7.3692557496767703</v>
      </c>
      <c r="F14" s="228">
        <v>804895</v>
      </c>
      <c r="G14" s="229">
        <v>6.6457289263898174</v>
      </c>
      <c r="H14" s="230">
        <v>1588969</v>
      </c>
      <c r="I14" s="231">
        <v>9.7581833236701492</v>
      </c>
      <c r="J14" s="232">
        <v>830614</v>
      </c>
      <c r="K14" s="231">
        <v>9.9639260613813558</v>
      </c>
      <c r="L14" s="232">
        <v>758355</v>
      </c>
      <c r="M14" s="231">
        <v>9.5423706270819331</v>
      </c>
      <c r="N14" s="230">
        <v>83365</v>
      </c>
      <c r="O14" s="231">
        <v>1.0970428598781561</v>
      </c>
      <c r="P14" s="192">
        <v>36825</v>
      </c>
      <c r="Q14" s="231">
        <v>1.0721020274300905</v>
      </c>
      <c r="R14" s="192">
        <v>46540</v>
      </c>
      <c r="S14" s="231">
        <v>1.1176151907294132</v>
      </c>
      <c r="T14" s="233" t="s">
        <v>1864</v>
      </c>
    </row>
    <row r="15" spans="1:20" ht="24.95" customHeight="1">
      <c r="A15" s="227" t="s">
        <v>1865</v>
      </c>
      <c r="B15" s="228">
        <v>1745546</v>
      </c>
      <c r="C15" s="229">
        <v>7.3088865511489658</v>
      </c>
      <c r="D15" s="228">
        <v>902611</v>
      </c>
      <c r="E15" s="229">
        <v>7.6680565451536067</v>
      </c>
      <c r="F15" s="228">
        <v>842935</v>
      </c>
      <c r="G15" s="229">
        <v>6.9598115438242267</v>
      </c>
      <c r="H15" s="230">
        <v>1682574</v>
      </c>
      <c r="I15" s="231">
        <v>10.333030756195354</v>
      </c>
      <c r="J15" s="232">
        <v>886771</v>
      </c>
      <c r="K15" s="231">
        <v>10.637577355278392</v>
      </c>
      <c r="L15" s="232">
        <v>795803</v>
      </c>
      <c r="M15" s="231">
        <v>10.013578300589677</v>
      </c>
      <c r="N15" s="230">
        <v>62972</v>
      </c>
      <c r="O15" s="231">
        <v>0.828680896926135</v>
      </c>
      <c r="P15" s="192">
        <v>15840</v>
      </c>
      <c r="Q15" s="231">
        <v>0.46115671729783125</v>
      </c>
      <c r="R15" s="192">
        <v>47132</v>
      </c>
      <c r="S15" s="231">
        <v>1.1318315249131652</v>
      </c>
      <c r="T15" s="233" t="s">
        <v>1865</v>
      </c>
    </row>
    <row r="16" spans="1:20" ht="24.95" customHeight="1">
      <c r="A16" s="227" t="s">
        <v>1866</v>
      </c>
      <c r="B16" s="228">
        <v>1775051</v>
      </c>
      <c r="C16" s="229">
        <v>7.4324288111018113</v>
      </c>
      <c r="D16" s="228">
        <v>887694</v>
      </c>
      <c r="E16" s="229">
        <v>7.5413304145347064</v>
      </c>
      <c r="F16" s="228">
        <v>887357</v>
      </c>
      <c r="G16" s="229">
        <v>7.3265880430795178</v>
      </c>
      <c r="H16" s="230">
        <v>1690250</v>
      </c>
      <c r="I16" s="231">
        <v>10.380170640732116</v>
      </c>
      <c r="J16" s="232">
        <v>868995</v>
      </c>
      <c r="K16" s="231">
        <v>10.424339016330199</v>
      </c>
      <c r="L16" s="232">
        <v>821255</v>
      </c>
      <c r="M16" s="231">
        <v>10.333840469627251</v>
      </c>
      <c r="N16" s="230">
        <v>84801</v>
      </c>
      <c r="O16" s="231">
        <v>1.115939921556139</v>
      </c>
      <c r="P16" s="192">
        <v>18699</v>
      </c>
      <c r="Q16" s="231">
        <v>0.54439201115859515</v>
      </c>
      <c r="R16" s="192">
        <v>66102</v>
      </c>
      <c r="S16" s="231">
        <v>1.5873785848215658</v>
      </c>
      <c r="T16" s="233" t="s">
        <v>1866</v>
      </c>
    </row>
    <row r="17" spans="1:20" ht="24.95" customHeight="1">
      <c r="A17" s="227" t="s">
        <v>1867</v>
      </c>
      <c r="B17" s="228">
        <v>2085299</v>
      </c>
      <c r="C17" s="229">
        <v>8.7314879219593102</v>
      </c>
      <c r="D17" s="228">
        <v>1014052</v>
      </c>
      <c r="E17" s="229">
        <v>8.6147942754144413</v>
      </c>
      <c r="F17" s="228">
        <v>1071247</v>
      </c>
      <c r="G17" s="229">
        <v>8.8449017265709351</v>
      </c>
      <c r="H17" s="230">
        <v>1975877</v>
      </c>
      <c r="I17" s="231">
        <v>12.134264413606182</v>
      </c>
      <c r="J17" s="232">
        <v>988005</v>
      </c>
      <c r="K17" s="231">
        <v>11.851965856914386</v>
      </c>
      <c r="L17" s="232">
        <v>987872</v>
      </c>
      <c r="M17" s="231">
        <v>12.430379909299317</v>
      </c>
      <c r="N17" s="230">
        <v>109422</v>
      </c>
      <c r="O17" s="231">
        <v>1.4399403084458418</v>
      </c>
      <c r="P17" s="192">
        <v>26047</v>
      </c>
      <c r="Q17" s="231">
        <v>0.7583174883495335</v>
      </c>
      <c r="R17" s="192">
        <v>83375</v>
      </c>
      <c r="S17" s="231">
        <v>2.0021737543417455</v>
      </c>
      <c r="T17" s="233" t="s">
        <v>1867</v>
      </c>
    </row>
    <row r="18" spans="1:20" ht="24.95" customHeight="1">
      <c r="A18" s="227" t="s">
        <v>1868</v>
      </c>
      <c r="B18" s="228">
        <v>1931182</v>
      </c>
      <c r="C18" s="229">
        <v>8.0861748402052775</v>
      </c>
      <c r="D18" s="228">
        <v>935480</v>
      </c>
      <c r="E18" s="229">
        <v>7.9472923960158868</v>
      </c>
      <c r="F18" s="228">
        <v>995702</v>
      </c>
      <c r="G18" s="229">
        <v>8.2211537945498403</v>
      </c>
      <c r="H18" s="230">
        <v>1817902</v>
      </c>
      <c r="I18" s="231">
        <v>11.164107657522965</v>
      </c>
      <c r="J18" s="232">
        <v>904728</v>
      </c>
      <c r="K18" s="231">
        <v>10.852986944189999</v>
      </c>
      <c r="L18" s="232">
        <v>913174</v>
      </c>
      <c r="M18" s="231">
        <v>11.490455993584691</v>
      </c>
      <c r="N18" s="230">
        <v>113280</v>
      </c>
      <c r="O18" s="231">
        <v>1.4907097123132911</v>
      </c>
      <c r="P18" s="192">
        <v>30752</v>
      </c>
      <c r="Q18" s="231">
        <v>0.89529617237013304</v>
      </c>
      <c r="R18" s="192">
        <v>82528</v>
      </c>
      <c r="S18" s="231">
        <v>1.9818338302646545</v>
      </c>
      <c r="T18" s="233" t="s">
        <v>1868</v>
      </c>
    </row>
    <row r="19" spans="1:20" ht="24.95" customHeight="1">
      <c r="A19" s="227" t="s">
        <v>1869</v>
      </c>
      <c r="B19" s="228">
        <v>1771862</v>
      </c>
      <c r="C19" s="229">
        <v>7.4190759466046208</v>
      </c>
      <c r="D19" s="228">
        <v>860935</v>
      </c>
      <c r="E19" s="229">
        <v>7.3140015595885943</v>
      </c>
      <c r="F19" s="228">
        <v>910927</v>
      </c>
      <c r="G19" s="229">
        <v>7.5211970676044668</v>
      </c>
      <c r="H19" s="230">
        <v>1613311</v>
      </c>
      <c r="I19" s="231">
        <v>9.9076725197871145</v>
      </c>
      <c r="J19" s="232">
        <v>811437</v>
      </c>
      <c r="K19" s="231">
        <v>9.7338815279649804</v>
      </c>
      <c r="L19" s="232">
        <v>801874</v>
      </c>
      <c r="M19" s="231">
        <v>10.089969610829623</v>
      </c>
      <c r="N19" s="230">
        <v>158551</v>
      </c>
      <c r="O19" s="231">
        <v>2.0864540571767711</v>
      </c>
      <c r="P19" s="192">
        <v>49498</v>
      </c>
      <c r="Q19" s="231">
        <v>1.4410565146974781</v>
      </c>
      <c r="R19" s="192">
        <v>109053</v>
      </c>
      <c r="S19" s="231">
        <v>2.6188072495619834</v>
      </c>
      <c r="T19" s="233" t="s">
        <v>1869</v>
      </c>
    </row>
    <row r="20" spans="1:20" ht="24.95" customHeight="1">
      <c r="A20" s="227" t="s">
        <v>1870</v>
      </c>
      <c r="B20" s="228">
        <v>1768698</v>
      </c>
      <c r="C20" s="229">
        <v>7.4058277611956793</v>
      </c>
      <c r="D20" s="228">
        <v>863064</v>
      </c>
      <c r="E20" s="229">
        <v>7.3320883017007912</v>
      </c>
      <c r="F20" s="228">
        <v>905634</v>
      </c>
      <c r="G20" s="229">
        <v>7.4774946676549314</v>
      </c>
      <c r="H20" s="230">
        <v>1500274</v>
      </c>
      <c r="I20" s="231">
        <v>9.2134892044690044</v>
      </c>
      <c r="J20" s="232">
        <v>769227</v>
      </c>
      <c r="K20" s="231">
        <v>9.2275364398122317</v>
      </c>
      <c r="L20" s="232">
        <v>731047</v>
      </c>
      <c r="M20" s="231">
        <v>9.1987544353454069</v>
      </c>
      <c r="N20" s="230">
        <v>268424</v>
      </c>
      <c r="O20" s="231">
        <v>3.5323293063028149</v>
      </c>
      <c r="P20" s="192">
        <v>93837</v>
      </c>
      <c r="Q20" s="231">
        <v>2.7319168485528151</v>
      </c>
      <c r="R20" s="192">
        <v>174587</v>
      </c>
      <c r="S20" s="231">
        <v>4.1925458380721112</v>
      </c>
      <c r="T20" s="233" t="s">
        <v>1870</v>
      </c>
    </row>
    <row r="21" spans="1:20" ht="24.95" customHeight="1">
      <c r="A21" s="227" t="s">
        <v>1871</v>
      </c>
      <c r="B21" s="228">
        <v>1732549</v>
      </c>
      <c r="C21" s="229">
        <v>7.2544659867494694</v>
      </c>
      <c r="D21" s="228">
        <v>836321</v>
      </c>
      <c r="E21" s="229">
        <v>7.1048953734215621</v>
      </c>
      <c r="F21" s="228">
        <v>896228</v>
      </c>
      <c r="G21" s="229">
        <v>7.399832703943364</v>
      </c>
      <c r="H21" s="230">
        <v>1200458</v>
      </c>
      <c r="I21" s="231">
        <v>7.372257883172308</v>
      </c>
      <c r="J21" s="232">
        <v>639211</v>
      </c>
      <c r="K21" s="231">
        <v>7.6678832064251727</v>
      </c>
      <c r="L21" s="232">
        <v>561247</v>
      </c>
      <c r="M21" s="231">
        <v>7.0621633500640923</v>
      </c>
      <c r="N21" s="230">
        <v>532091</v>
      </c>
      <c r="O21" s="231">
        <v>7.0020588059188853</v>
      </c>
      <c r="P21" s="192">
        <v>197110</v>
      </c>
      <c r="Q21" s="231">
        <v>5.7385480143040102</v>
      </c>
      <c r="R21" s="192">
        <v>334981</v>
      </c>
      <c r="S21" s="231">
        <v>8.0442598669043743</v>
      </c>
      <c r="T21" s="233" t="s">
        <v>1871</v>
      </c>
    </row>
    <row r="22" spans="1:20" ht="24.95" customHeight="1">
      <c r="A22" s="227" t="s">
        <v>1872</v>
      </c>
      <c r="B22" s="228">
        <v>1514926</v>
      </c>
      <c r="C22" s="229">
        <v>6.3432428978588344</v>
      </c>
      <c r="D22" s="228">
        <v>718119</v>
      </c>
      <c r="E22" s="229">
        <v>6.1007201309857324</v>
      </c>
      <c r="F22" s="228">
        <v>796807</v>
      </c>
      <c r="G22" s="229">
        <v>6.5789492153012397</v>
      </c>
      <c r="H22" s="230">
        <v>773995</v>
      </c>
      <c r="I22" s="231">
        <v>4.7532614554494623</v>
      </c>
      <c r="J22" s="232">
        <v>413226</v>
      </c>
      <c r="K22" s="231">
        <v>4.9569996540395085</v>
      </c>
      <c r="L22" s="232">
        <v>360769</v>
      </c>
      <c r="M22" s="231">
        <v>4.5395514089861901</v>
      </c>
      <c r="N22" s="230">
        <v>740931</v>
      </c>
      <c r="O22" s="231">
        <v>9.7502916477224506</v>
      </c>
      <c r="P22" s="192">
        <v>304893</v>
      </c>
      <c r="Q22" s="231">
        <v>8.8764807453969485</v>
      </c>
      <c r="R22" s="192">
        <v>436038</v>
      </c>
      <c r="S22" s="231">
        <v>10.471050548673656</v>
      </c>
      <c r="T22" s="233" t="s">
        <v>1872</v>
      </c>
    </row>
    <row r="23" spans="1:20" ht="24.95" customHeight="1">
      <c r="A23" s="227" t="s">
        <v>1873</v>
      </c>
      <c r="B23" s="228">
        <v>1189867</v>
      </c>
      <c r="C23" s="229">
        <v>4.9821677079584079</v>
      </c>
      <c r="D23" s="228">
        <v>552428</v>
      </c>
      <c r="E23" s="229">
        <v>4.6931060458227485</v>
      </c>
      <c r="F23" s="228">
        <v>637439</v>
      </c>
      <c r="G23" s="229">
        <v>5.2631048784114682</v>
      </c>
      <c r="H23" s="230">
        <v>554135</v>
      </c>
      <c r="I23" s="231">
        <v>3.4030562686005563</v>
      </c>
      <c r="J23" s="232">
        <v>283315</v>
      </c>
      <c r="K23" s="231">
        <v>3.3986059855483521</v>
      </c>
      <c r="L23" s="232">
        <v>270820</v>
      </c>
      <c r="M23" s="231">
        <v>3.4077243681736515</v>
      </c>
      <c r="N23" s="230">
        <v>635732</v>
      </c>
      <c r="O23" s="231">
        <v>8.3659239656457736</v>
      </c>
      <c r="P23" s="192">
        <v>269113</v>
      </c>
      <c r="Q23" s="231">
        <v>7.8348022513997018</v>
      </c>
      <c r="R23" s="192">
        <v>366619</v>
      </c>
      <c r="S23" s="231">
        <v>8.8040172670826546</v>
      </c>
      <c r="T23" s="233" t="s">
        <v>1873</v>
      </c>
    </row>
    <row r="24" spans="1:20" ht="24.95" customHeight="1">
      <c r="A24" s="227" t="s">
        <v>1874</v>
      </c>
      <c r="B24" s="228">
        <v>629312</v>
      </c>
      <c r="C24" s="229">
        <v>2.635032255395537</v>
      </c>
      <c r="D24" s="228">
        <v>281736</v>
      </c>
      <c r="E24" s="229">
        <v>2.3934647138195708</v>
      </c>
      <c r="F24" s="228">
        <v>347576</v>
      </c>
      <c r="G24" s="229">
        <v>2.8698101955147779</v>
      </c>
      <c r="H24" s="230">
        <v>306001</v>
      </c>
      <c r="I24" s="231">
        <v>1.8792146701580641</v>
      </c>
      <c r="J24" s="232">
        <v>147342</v>
      </c>
      <c r="K24" s="231">
        <v>1.7674934370670994</v>
      </c>
      <c r="L24" s="232">
        <v>158659</v>
      </c>
      <c r="M24" s="231">
        <v>1.9964040341557614</v>
      </c>
      <c r="N24" s="230">
        <v>323311</v>
      </c>
      <c r="O24" s="231">
        <v>4.2546155349375221</v>
      </c>
      <c r="P24" s="192">
        <v>134394</v>
      </c>
      <c r="Q24" s="231">
        <v>3.9126701934674704</v>
      </c>
      <c r="R24" s="192">
        <v>188917</v>
      </c>
      <c r="S24" s="231">
        <v>4.5366675759997541</v>
      </c>
      <c r="T24" s="233" t="s">
        <v>1874</v>
      </c>
    </row>
    <row r="25" spans="1:20" ht="24.95" customHeight="1">
      <c r="A25" s="227" t="s">
        <v>1875</v>
      </c>
      <c r="B25" s="228">
        <v>475316</v>
      </c>
      <c r="C25" s="229">
        <v>1.9902258204286352</v>
      </c>
      <c r="D25" s="228">
        <v>198767</v>
      </c>
      <c r="E25" s="229">
        <v>1.6886084872780711</v>
      </c>
      <c r="F25" s="228">
        <v>276549</v>
      </c>
      <c r="G25" s="229">
        <v>2.2833657667946472</v>
      </c>
      <c r="H25" s="230">
        <v>248973</v>
      </c>
      <c r="I25" s="231">
        <v>1.5289940688862576</v>
      </c>
      <c r="J25" s="232">
        <v>109264</v>
      </c>
      <c r="K25" s="231">
        <v>1.3107152265321467</v>
      </c>
      <c r="L25" s="232">
        <v>139709</v>
      </c>
      <c r="M25" s="231">
        <v>1.757956442482729</v>
      </c>
      <c r="N25" s="230">
        <v>226343</v>
      </c>
      <c r="O25" s="231">
        <v>2.9785638101529597</v>
      </c>
      <c r="P25" s="192">
        <v>89503</v>
      </c>
      <c r="Q25" s="231">
        <v>2.605739246736603</v>
      </c>
      <c r="R25" s="192">
        <v>136840</v>
      </c>
      <c r="S25" s="231">
        <v>3.2860864353118373</v>
      </c>
      <c r="T25" s="233" t="s">
        <v>1875</v>
      </c>
    </row>
    <row r="26" spans="1:20" ht="24.95" customHeight="1">
      <c r="A26" s="227" t="s">
        <v>1876</v>
      </c>
      <c r="B26" s="228">
        <v>267787</v>
      </c>
      <c r="C26" s="229">
        <v>1.1212679602098874</v>
      </c>
      <c r="D26" s="228">
        <v>102015</v>
      </c>
      <c r="E26" s="229">
        <v>0.86665993263304475</v>
      </c>
      <c r="F26" s="228">
        <v>165772</v>
      </c>
      <c r="G26" s="229">
        <v>1.3687198648090655</v>
      </c>
      <c r="H26" s="230">
        <v>154608</v>
      </c>
      <c r="I26" s="231">
        <v>0.94947932106038202</v>
      </c>
      <c r="J26" s="232">
        <v>63641</v>
      </c>
      <c r="K26" s="231">
        <v>0.76342828133449581</v>
      </c>
      <c r="L26" s="232">
        <v>90967</v>
      </c>
      <c r="M26" s="231">
        <v>1.1446365209351324</v>
      </c>
      <c r="N26" s="230">
        <v>113179</v>
      </c>
      <c r="O26" s="231">
        <v>1.4893806014292548</v>
      </c>
      <c r="P26" s="192">
        <v>38374</v>
      </c>
      <c r="Q26" s="231">
        <v>1.117198729140592</v>
      </c>
      <c r="R26" s="192">
        <v>74805</v>
      </c>
      <c r="S26" s="231">
        <v>1.7963731057695262</v>
      </c>
      <c r="T26" s="233" t="s">
        <v>1876</v>
      </c>
    </row>
    <row r="27" spans="1:20" ht="24.95" customHeight="1">
      <c r="A27" s="227" t="s">
        <v>1887</v>
      </c>
      <c r="B27" s="228">
        <v>117207</v>
      </c>
      <c r="C27" s="229">
        <v>0.49076487586148798</v>
      </c>
      <c r="D27" s="228">
        <v>46283</v>
      </c>
      <c r="E27" s="229">
        <v>0.39319337021080436</v>
      </c>
      <c r="F27" s="228">
        <v>70924</v>
      </c>
      <c r="G27" s="229">
        <v>0.58559399471393336</v>
      </c>
      <c r="H27" s="230">
        <v>75679</v>
      </c>
      <c r="I27" s="231">
        <v>0.46476020347283875</v>
      </c>
      <c r="J27" s="232">
        <v>34570</v>
      </c>
      <c r="K27" s="231">
        <v>0.41469674715566257</v>
      </c>
      <c r="L27" s="232">
        <v>41109</v>
      </c>
      <c r="M27" s="231">
        <v>0.5172739866008812</v>
      </c>
      <c r="N27" s="230">
        <v>41528</v>
      </c>
      <c r="O27" s="231">
        <v>0.54648828507191349</v>
      </c>
      <c r="P27" s="192">
        <v>11713</v>
      </c>
      <c r="Q27" s="231">
        <v>0.34100559530994301</v>
      </c>
      <c r="R27" s="192">
        <v>29815</v>
      </c>
      <c r="S27" s="231">
        <v>0.71597973596040942</v>
      </c>
      <c r="T27" s="233" t="s">
        <v>1887</v>
      </c>
    </row>
    <row r="28" spans="1:20" ht="24.95" customHeight="1">
      <c r="A28" s="227" t="s">
        <v>1877</v>
      </c>
      <c r="B28" s="228">
        <v>31438</v>
      </c>
      <c r="C28" s="229">
        <v>0.13163604705634868</v>
      </c>
      <c r="D28" s="228">
        <v>12992</v>
      </c>
      <c r="E28" s="229">
        <v>0.11037245350946938</v>
      </c>
      <c r="F28" s="228">
        <v>18446</v>
      </c>
      <c r="G28" s="229">
        <v>0.15230199687684304</v>
      </c>
      <c r="H28" s="230">
        <v>21567</v>
      </c>
      <c r="I28" s="231">
        <v>0.13244735406517943</v>
      </c>
      <c r="J28" s="232">
        <v>10571</v>
      </c>
      <c r="K28" s="231">
        <v>0.12680819537698898</v>
      </c>
      <c r="L28" s="232">
        <v>10996</v>
      </c>
      <c r="M28" s="231">
        <v>0.13836251810219877</v>
      </c>
      <c r="N28" s="230">
        <v>9871</v>
      </c>
      <c r="O28" s="231">
        <v>0.12989755976557643</v>
      </c>
      <c r="P28" s="192">
        <v>2421</v>
      </c>
      <c r="Q28" s="231">
        <v>7.0483611905179891E-2</v>
      </c>
      <c r="R28" s="192">
        <v>7450</v>
      </c>
      <c r="S28" s="231">
        <v>0.17890488119755324</v>
      </c>
      <c r="T28" s="233" t="s">
        <v>1877</v>
      </c>
    </row>
    <row r="29" spans="1:20" ht="24.95" customHeight="1">
      <c r="A29" s="227" t="s">
        <v>1878</v>
      </c>
      <c r="B29" s="192">
        <v>4511</v>
      </c>
      <c r="C29" s="229">
        <v>1.8888294683859941E-2</v>
      </c>
      <c r="D29" s="192">
        <v>1818</v>
      </c>
      <c r="E29" s="229">
        <v>1.5444667524647116E-2</v>
      </c>
      <c r="F29" s="192">
        <v>2693</v>
      </c>
      <c r="G29" s="229">
        <v>2.2235133773682008E-2</v>
      </c>
      <c r="H29" s="192">
        <v>3099</v>
      </c>
      <c r="I29" s="231">
        <v>1.9031592258913665E-2</v>
      </c>
      <c r="J29" s="232">
        <v>1446</v>
      </c>
      <c r="K29" s="231">
        <v>1.7346007994998209E-2</v>
      </c>
      <c r="L29" s="232">
        <v>1653</v>
      </c>
      <c r="M29" s="231">
        <v>2.0799676466254507E-2</v>
      </c>
      <c r="N29" s="192">
        <v>1412</v>
      </c>
      <c r="O29" s="231">
        <v>1.8581233349102819E-2</v>
      </c>
      <c r="P29" s="192">
        <v>372</v>
      </c>
      <c r="Q29" s="231">
        <v>1.0830195633509673E-2</v>
      </c>
      <c r="R29" s="192">
        <v>1040</v>
      </c>
      <c r="S29" s="231">
        <v>2.4974641133618171E-2</v>
      </c>
      <c r="T29" s="234" t="s">
        <v>1878</v>
      </c>
    </row>
    <row r="30" spans="1:20" ht="24.95" customHeight="1" thickBot="1">
      <c r="A30" s="235" t="s">
        <v>1941</v>
      </c>
      <c r="B30" s="236">
        <v>42.960344379126553</v>
      </c>
      <c r="C30" s="237"/>
      <c r="D30" s="237">
        <v>41.93562971808894</v>
      </c>
      <c r="E30" s="237"/>
      <c r="F30" s="237">
        <v>43.956257968174448</v>
      </c>
      <c r="G30" s="237"/>
      <c r="H30" s="237">
        <v>46.197078064103245</v>
      </c>
      <c r="I30" s="237"/>
      <c r="J30" s="238">
        <v>45.910078102620233</v>
      </c>
      <c r="K30" s="239"/>
      <c r="L30" s="237">
        <v>46.498125072116238</v>
      </c>
      <c r="M30" s="237"/>
      <c r="N30" s="237">
        <v>36.02459710503858</v>
      </c>
      <c r="O30" s="237"/>
      <c r="P30" s="237">
        <v>32.289813706078391</v>
      </c>
      <c r="Q30" s="237"/>
      <c r="R30" s="237">
        <v>39.105216001828914</v>
      </c>
      <c r="S30" s="240"/>
      <c r="T30" s="241" t="s">
        <v>1942</v>
      </c>
    </row>
  </sheetData>
  <mergeCells count="19">
    <mergeCell ref="N6:N7"/>
    <mergeCell ref="P6:P7"/>
    <mergeCell ref="R6:R7"/>
    <mergeCell ref="B6:B7"/>
    <mergeCell ref="D6:D7"/>
    <mergeCell ref="F6:F7"/>
    <mergeCell ref="H6:H7"/>
    <mergeCell ref="J6:J7"/>
    <mergeCell ref="L6:L7"/>
    <mergeCell ref="A1:J1"/>
    <mergeCell ref="K1:T1"/>
    <mergeCell ref="A3:J3"/>
    <mergeCell ref="K3:T3"/>
    <mergeCell ref="A5:A7"/>
    <mergeCell ref="B5:G5"/>
    <mergeCell ref="H5:J5"/>
    <mergeCell ref="K5:M5"/>
    <mergeCell ref="N5:S5"/>
    <mergeCell ref="T5:T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131E9-73C6-4679-90ED-F559BD1C03CE}">
  <dimension ref="A1:T3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J1"/>
    </sheetView>
  </sheetViews>
  <sheetFormatPr defaultRowHeight="15.75"/>
  <cols>
    <col min="1" max="1" width="8.5" style="207" bestFit="1" customWidth="1"/>
    <col min="2" max="2" width="8.375" style="207" customWidth="1"/>
    <col min="3" max="3" width="6.625" style="207" bestFit="1" customWidth="1"/>
    <col min="4" max="4" width="8.625" style="207" customWidth="1"/>
    <col min="5" max="5" width="6.625" style="207" bestFit="1" customWidth="1"/>
    <col min="6" max="6" width="8.5" style="207" customWidth="1"/>
    <col min="7" max="7" width="6.625" style="207" bestFit="1" customWidth="1"/>
    <col min="8" max="8" width="8.75" style="207" customWidth="1"/>
    <col min="9" max="9" width="6.625" style="207" bestFit="1" customWidth="1"/>
    <col min="10" max="10" width="8.125" style="207" customWidth="1"/>
    <col min="11" max="11" width="6.625" style="207" bestFit="1" customWidth="1"/>
    <col min="12" max="12" width="8.875" style="207" customWidth="1"/>
    <col min="13" max="13" width="6.625" style="207" bestFit="1" customWidth="1"/>
    <col min="14" max="14" width="8.75" style="207" customWidth="1"/>
    <col min="15" max="15" width="6.625" style="207" bestFit="1" customWidth="1"/>
    <col min="16" max="16" width="9.25" style="207" customWidth="1"/>
    <col min="17" max="17" width="6.625" style="207" bestFit="1" customWidth="1"/>
    <col min="18" max="18" width="8.75" style="207" customWidth="1"/>
    <col min="19" max="19" width="6.625" style="207" bestFit="1" customWidth="1"/>
    <col min="20" max="20" width="11.25" style="242" customWidth="1"/>
    <col min="21" max="16384" width="9" style="207"/>
  </cols>
  <sheetData>
    <row r="1" spans="1:20" ht="24.75">
      <c r="A1" s="251" t="s">
        <v>1879</v>
      </c>
      <c r="B1" s="251"/>
      <c r="C1" s="251"/>
      <c r="D1" s="251"/>
      <c r="E1" s="251"/>
      <c r="F1" s="251"/>
      <c r="G1" s="251"/>
      <c r="H1" s="251"/>
      <c r="I1" s="251"/>
      <c r="J1" s="251"/>
      <c r="K1" s="252" t="s">
        <v>38</v>
      </c>
      <c r="L1" s="252"/>
      <c r="M1" s="252"/>
      <c r="N1" s="252"/>
      <c r="O1" s="252"/>
      <c r="P1" s="252"/>
      <c r="Q1" s="252"/>
      <c r="R1" s="252"/>
      <c r="S1" s="252"/>
      <c r="T1" s="252"/>
    </row>
    <row r="2" spans="1:20" ht="23.25">
      <c r="A2" s="208"/>
      <c r="B2" s="209"/>
      <c r="C2" s="209"/>
      <c r="D2" s="208"/>
      <c r="E2" s="208"/>
      <c r="F2" s="208"/>
      <c r="G2" s="208"/>
      <c r="H2" s="209"/>
      <c r="I2" s="209"/>
      <c r="J2" s="206"/>
      <c r="K2" s="209"/>
      <c r="L2" s="209"/>
      <c r="M2" s="209"/>
      <c r="N2" s="209"/>
      <c r="O2" s="209"/>
      <c r="P2" s="209"/>
      <c r="Q2" s="209"/>
      <c r="R2" s="209"/>
      <c r="S2" s="209"/>
      <c r="T2" s="210"/>
    </row>
    <row r="3" spans="1:20" ht="16.5">
      <c r="A3" s="268" t="s">
        <v>1943</v>
      </c>
      <c r="B3" s="266"/>
      <c r="C3" s="266"/>
      <c r="D3" s="266"/>
      <c r="E3" s="266"/>
      <c r="F3" s="266"/>
      <c r="G3" s="266"/>
      <c r="H3" s="266"/>
      <c r="I3" s="266"/>
      <c r="J3" s="266"/>
      <c r="K3" s="267" t="s">
        <v>1944</v>
      </c>
      <c r="L3" s="267"/>
      <c r="M3" s="267"/>
      <c r="N3" s="267"/>
      <c r="O3" s="267"/>
      <c r="P3" s="267"/>
      <c r="Q3" s="267"/>
      <c r="R3" s="267"/>
      <c r="S3" s="267"/>
      <c r="T3" s="267"/>
    </row>
    <row r="4" spans="1:20" ht="16.5" thickBot="1">
      <c r="A4" s="211" t="s">
        <v>1785</v>
      </c>
      <c r="B4" s="212"/>
      <c r="C4" s="212"/>
      <c r="D4" s="213"/>
      <c r="E4" s="213"/>
      <c r="F4" s="212"/>
      <c r="G4" s="212"/>
      <c r="H4" s="212"/>
      <c r="I4" s="212"/>
      <c r="J4" s="213"/>
      <c r="K4" s="212"/>
      <c r="L4" s="213"/>
      <c r="M4" s="214"/>
      <c r="N4" s="212"/>
      <c r="O4" s="215"/>
      <c r="P4" s="214"/>
      <c r="Q4" s="212"/>
      <c r="R4" s="212"/>
      <c r="S4" s="216"/>
      <c r="T4" s="217" t="s">
        <v>1881</v>
      </c>
    </row>
    <row r="5" spans="1:20" ht="15.75" customHeight="1">
      <c r="A5" s="256" t="s">
        <v>1929</v>
      </c>
      <c r="B5" s="259" t="s">
        <v>1930</v>
      </c>
      <c r="C5" s="260"/>
      <c r="D5" s="260"/>
      <c r="E5" s="260"/>
      <c r="F5" s="260"/>
      <c r="G5" s="261"/>
      <c r="H5" s="259" t="s">
        <v>1931</v>
      </c>
      <c r="I5" s="260"/>
      <c r="J5" s="260"/>
      <c r="K5" s="260" t="s">
        <v>1932</v>
      </c>
      <c r="L5" s="260"/>
      <c r="M5" s="261"/>
      <c r="N5" s="259" t="s">
        <v>1933</v>
      </c>
      <c r="O5" s="260"/>
      <c r="P5" s="260"/>
      <c r="Q5" s="260"/>
      <c r="R5" s="260"/>
      <c r="S5" s="261"/>
      <c r="T5" s="262" t="s">
        <v>1934</v>
      </c>
    </row>
    <row r="6" spans="1:20" ht="15.75" customHeight="1">
      <c r="A6" s="257"/>
      <c r="B6" s="249" t="s">
        <v>1935</v>
      </c>
      <c r="C6" s="218"/>
      <c r="D6" s="249" t="s">
        <v>1936</v>
      </c>
      <c r="E6" s="218"/>
      <c r="F6" s="249" t="s">
        <v>1937</v>
      </c>
      <c r="G6" s="219"/>
      <c r="H6" s="249" t="s">
        <v>1935</v>
      </c>
      <c r="I6" s="218"/>
      <c r="J6" s="249" t="s">
        <v>1936</v>
      </c>
      <c r="K6" s="218"/>
      <c r="L6" s="249" t="s">
        <v>1937</v>
      </c>
      <c r="M6" s="219"/>
      <c r="N6" s="249" t="s">
        <v>1935</v>
      </c>
      <c r="O6" s="218"/>
      <c r="P6" s="249" t="s">
        <v>1936</v>
      </c>
      <c r="Q6" s="218"/>
      <c r="R6" s="249" t="s">
        <v>1937</v>
      </c>
      <c r="S6" s="219"/>
      <c r="T6" s="263"/>
    </row>
    <row r="7" spans="1:20" ht="23.25">
      <c r="A7" s="258"/>
      <c r="B7" s="250"/>
      <c r="C7" s="220" t="s">
        <v>1938</v>
      </c>
      <c r="D7" s="250"/>
      <c r="E7" s="220" t="s">
        <v>1938</v>
      </c>
      <c r="F7" s="250"/>
      <c r="G7" s="220" t="s">
        <v>1938</v>
      </c>
      <c r="H7" s="250"/>
      <c r="I7" s="220" t="s">
        <v>1938</v>
      </c>
      <c r="J7" s="250"/>
      <c r="K7" s="220" t="s">
        <v>1938</v>
      </c>
      <c r="L7" s="250"/>
      <c r="M7" s="220" t="s">
        <v>1938</v>
      </c>
      <c r="N7" s="250"/>
      <c r="O7" s="220" t="s">
        <v>1938</v>
      </c>
      <c r="P7" s="250"/>
      <c r="Q7" s="220" t="s">
        <v>1938</v>
      </c>
      <c r="R7" s="250"/>
      <c r="S7" s="220" t="s">
        <v>1938</v>
      </c>
      <c r="T7" s="264"/>
    </row>
    <row r="8" spans="1:20" ht="24.95" customHeight="1">
      <c r="A8" s="221" t="s">
        <v>1939</v>
      </c>
      <c r="B8" s="222">
        <v>23787442</v>
      </c>
      <c r="C8" s="223">
        <v>100</v>
      </c>
      <c r="D8" s="222">
        <v>11745647</v>
      </c>
      <c r="E8" s="223">
        <v>100</v>
      </c>
      <c r="F8" s="222">
        <v>12041795</v>
      </c>
      <c r="G8" s="223">
        <v>100</v>
      </c>
      <c r="H8" s="224">
        <v>16164862</v>
      </c>
      <c r="I8" s="225">
        <v>100</v>
      </c>
      <c r="J8" s="224">
        <v>8296424</v>
      </c>
      <c r="K8" s="225">
        <v>100</v>
      </c>
      <c r="L8" s="224">
        <v>7868438</v>
      </c>
      <c r="M8" s="225">
        <v>100</v>
      </c>
      <c r="N8" s="224">
        <v>7622580</v>
      </c>
      <c r="O8" s="225">
        <v>100</v>
      </c>
      <c r="P8" s="224">
        <v>3449223</v>
      </c>
      <c r="Q8" s="225">
        <v>100</v>
      </c>
      <c r="R8" s="224">
        <v>4173357</v>
      </c>
      <c r="S8" s="225">
        <v>99.999999999999986</v>
      </c>
      <c r="T8" s="226" t="s">
        <v>0</v>
      </c>
    </row>
    <row r="9" spans="1:20" ht="24.95" customHeight="1">
      <c r="A9" s="227" t="s">
        <v>1940</v>
      </c>
      <c r="B9" s="228">
        <v>796173</v>
      </c>
      <c r="C9" s="229">
        <v>3.3470307568169795</v>
      </c>
      <c r="D9" s="228">
        <v>412286</v>
      </c>
      <c r="E9" s="229">
        <v>3.5101174077511441</v>
      </c>
      <c r="F9" s="228">
        <v>383887</v>
      </c>
      <c r="G9" s="229">
        <v>3.1879549518987824</v>
      </c>
      <c r="H9" s="230">
        <v>11931</v>
      </c>
      <c r="I9" s="231">
        <v>7.3808239130034023E-2</v>
      </c>
      <c r="J9" s="232">
        <v>6140</v>
      </c>
      <c r="K9" s="231">
        <v>7.4007789380099193E-2</v>
      </c>
      <c r="L9" s="232">
        <v>5791</v>
      </c>
      <c r="M9" s="231">
        <v>7.3597834792623398E-2</v>
      </c>
      <c r="N9" s="230">
        <v>784242</v>
      </c>
      <c r="O9" s="231">
        <v>10.288406287634896</v>
      </c>
      <c r="P9" s="192">
        <v>406146</v>
      </c>
      <c r="Q9" s="231">
        <v>11.774999760815696</v>
      </c>
      <c r="R9" s="192">
        <v>378096</v>
      </c>
      <c r="S9" s="231">
        <v>9.0597569294934512</v>
      </c>
      <c r="T9" s="233" t="s">
        <v>1940</v>
      </c>
    </row>
    <row r="10" spans="1:20" ht="24.95" customHeight="1">
      <c r="A10" s="227" t="s">
        <v>1884</v>
      </c>
      <c r="B10" s="228">
        <v>1008478</v>
      </c>
      <c r="C10" s="229">
        <v>4.2395395015571662</v>
      </c>
      <c r="D10" s="228">
        <v>522551</v>
      </c>
      <c r="E10" s="229">
        <v>4.4488907252193091</v>
      </c>
      <c r="F10" s="228">
        <v>485927</v>
      </c>
      <c r="G10" s="229">
        <v>4.0353369244369297</v>
      </c>
      <c r="H10" s="230">
        <v>24717</v>
      </c>
      <c r="I10" s="231">
        <v>0.15290572848688716</v>
      </c>
      <c r="J10" s="232">
        <v>12784</v>
      </c>
      <c r="K10" s="231">
        <v>0.15409048525003061</v>
      </c>
      <c r="L10" s="232">
        <v>11933</v>
      </c>
      <c r="M10" s="231">
        <v>0.15165652954245812</v>
      </c>
      <c r="N10" s="230">
        <v>983761</v>
      </c>
      <c r="O10" s="231">
        <v>12.905879636553502</v>
      </c>
      <c r="P10" s="192">
        <v>509767</v>
      </c>
      <c r="Q10" s="231">
        <v>14.779183601640137</v>
      </c>
      <c r="R10" s="192">
        <v>473994</v>
      </c>
      <c r="S10" s="231">
        <v>11.357619297845835</v>
      </c>
      <c r="T10" s="233" t="s">
        <v>1884</v>
      </c>
    </row>
    <row r="11" spans="1:20" ht="24.95" customHeight="1">
      <c r="A11" s="227" t="s">
        <v>1862</v>
      </c>
      <c r="B11" s="228">
        <v>977615</v>
      </c>
      <c r="C11" s="229">
        <v>4.1097945714381563</v>
      </c>
      <c r="D11" s="228">
        <v>508395</v>
      </c>
      <c r="E11" s="229">
        <v>4.328369480199771</v>
      </c>
      <c r="F11" s="228">
        <v>469220</v>
      </c>
      <c r="G11" s="229">
        <v>3.896595150473829</v>
      </c>
      <c r="H11" s="230">
        <v>34190</v>
      </c>
      <c r="I11" s="231">
        <v>0.21150814649701311</v>
      </c>
      <c r="J11" s="232">
        <v>17734</v>
      </c>
      <c r="K11" s="231">
        <v>0.21375474541802589</v>
      </c>
      <c r="L11" s="232">
        <v>16456</v>
      </c>
      <c r="M11" s="231">
        <v>0.20913934887712149</v>
      </c>
      <c r="N11" s="230">
        <v>943425</v>
      </c>
      <c r="O11" s="231">
        <v>12.376714970521792</v>
      </c>
      <c r="P11" s="192">
        <v>490661</v>
      </c>
      <c r="Q11" s="231">
        <v>14.225261747355855</v>
      </c>
      <c r="R11" s="192">
        <v>452764</v>
      </c>
      <c r="S11" s="231">
        <v>10.84891611237668</v>
      </c>
      <c r="T11" s="233" t="s">
        <v>1862</v>
      </c>
    </row>
    <row r="12" spans="1:20" ht="24.95" customHeight="1">
      <c r="A12" s="227" t="s">
        <v>1863</v>
      </c>
      <c r="B12" s="228">
        <v>1060430</v>
      </c>
      <c r="C12" s="229">
        <v>4.4579404544633254</v>
      </c>
      <c r="D12" s="228">
        <v>556165</v>
      </c>
      <c r="E12" s="229">
        <v>4.7350733424902005</v>
      </c>
      <c r="F12" s="228">
        <v>504265</v>
      </c>
      <c r="G12" s="229">
        <v>4.1876231907286243</v>
      </c>
      <c r="H12" s="230">
        <v>148588</v>
      </c>
      <c r="I12" s="231">
        <v>0.91920364058783799</v>
      </c>
      <c r="J12" s="232">
        <v>85486</v>
      </c>
      <c r="K12" s="231">
        <v>1.0303957464083322</v>
      </c>
      <c r="L12" s="232">
        <v>63102</v>
      </c>
      <c r="M12" s="231">
        <v>0.80196349008532575</v>
      </c>
      <c r="N12" s="230">
        <v>911842</v>
      </c>
      <c r="O12" s="231">
        <v>11.962380191483724</v>
      </c>
      <c r="P12" s="192">
        <v>470679</v>
      </c>
      <c r="Q12" s="231">
        <v>13.645942868872208</v>
      </c>
      <c r="R12" s="192">
        <v>441163</v>
      </c>
      <c r="S12" s="231">
        <v>10.570938455540707</v>
      </c>
      <c r="T12" s="233" t="s">
        <v>1863</v>
      </c>
    </row>
    <row r="13" spans="1:20" ht="24.95" customHeight="1">
      <c r="A13" s="227" t="s">
        <v>1885</v>
      </c>
      <c r="B13" s="228">
        <v>1426905</v>
      </c>
      <c r="C13" s="229">
        <v>5.9985642844657283</v>
      </c>
      <c r="D13" s="228">
        <v>749169</v>
      </c>
      <c r="E13" s="229">
        <v>6.3782693282030358</v>
      </c>
      <c r="F13" s="228">
        <v>677736</v>
      </c>
      <c r="G13" s="229">
        <v>5.6281974572727735</v>
      </c>
      <c r="H13" s="230">
        <v>863675</v>
      </c>
      <c r="I13" s="231">
        <v>5.3429160112842284</v>
      </c>
      <c r="J13" s="232">
        <v>461634</v>
      </c>
      <c r="K13" s="231">
        <v>5.5642527431095612</v>
      </c>
      <c r="L13" s="232">
        <v>402041</v>
      </c>
      <c r="M13" s="231">
        <v>5.1095401654051287</v>
      </c>
      <c r="N13" s="230">
        <v>563230</v>
      </c>
      <c r="O13" s="231">
        <v>7.3889680396925979</v>
      </c>
      <c r="P13" s="192">
        <v>287535</v>
      </c>
      <c r="Q13" s="231">
        <v>8.33622528899987</v>
      </c>
      <c r="R13" s="192">
        <v>275695</v>
      </c>
      <c r="S13" s="231">
        <v>6.6060727610889742</v>
      </c>
      <c r="T13" s="233" t="s">
        <v>1885</v>
      </c>
    </row>
    <row r="14" spans="1:20" ht="24.95" customHeight="1">
      <c r="A14" s="227" t="s">
        <v>1864</v>
      </c>
      <c r="B14" s="228">
        <v>1718358</v>
      </c>
      <c r="C14" s="229">
        <v>7.2238032151586546</v>
      </c>
      <c r="D14" s="228">
        <v>892015</v>
      </c>
      <c r="E14" s="229">
        <v>7.5944305154071117</v>
      </c>
      <c r="F14" s="228">
        <v>826343</v>
      </c>
      <c r="G14" s="229">
        <v>6.8622908793913195</v>
      </c>
      <c r="H14" s="230">
        <v>1627475</v>
      </c>
      <c r="I14" s="231">
        <v>10.067979547242654</v>
      </c>
      <c r="J14" s="232">
        <v>851778</v>
      </c>
      <c r="K14" s="231">
        <v>10.266808928762561</v>
      </c>
      <c r="L14" s="232">
        <v>775697</v>
      </c>
      <c r="M14" s="231">
        <v>9.8583352884015856</v>
      </c>
      <c r="N14" s="230">
        <v>90883</v>
      </c>
      <c r="O14" s="231">
        <v>1.1922866011245536</v>
      </c>
      <c r="P14" s="192">
        <v>40237</v>
      </c>
      <c r="Q14" s="231">
        <v>1.1665525830020269</v>
      </c>
      <c r="R14" s="192">
        <v>50646</v>
      </c>
      <c r="S14" s="231">
        <v>1.2135554183358865</v>
      </c>
      <c r="T14" s="233" t="s">
        <v>1864</v>
      </c>
    </row>
    <row r="15" spans="1:20" ht="24.95" customHeight="1">
      <c r="A15" s="227" t="s">
        <v>1865</v>
      </c>
      <c r="B15" s="228">
        <v>1738435</v>
      </c>
      <c r="C15" s="229">
        <v>7.3082048923125074</v>
      </c>
      <c r="D15" s="228">
        <v>899550</v>
      </c>
      <c r="E15" s="229">
        <v>7.6585819410373901</v>
      </c>
      <c r="F15" s="228">
        <v>838885</v>
      </c>
      <c r="G15" s="229">
        <v>6.9664447866783981</v>
      </c>
      <c r="H15" s="230">
        <v>1672769</v>
      </c>
      <c r="I15" s="231">
        <v>10.348179897854989</v>
      </c>
      <c r="J15" s="232">
        <v>884260</v>
      </c>
      <c r="K15" s="231">
        <v>10.658327009323534</v>
      </c>
      <c r="L15" s="232">
        <v>788509</v>
      </c>
      <c r="M15" s="231">
        <v>10.021163031341162</v>
      </c>
      <c r="N15" s="230">
        <v>65666</v>
      </c>
      <c r="O15" s="231">
        <v>0.86146685243054189</v>
      </c>
      <c r="P15" s="192">
        <v>15290</v>
      </c>
      <c r="Q15" s="231">
        <v>0.44328824201856476</v>
      </c>
      <c r="R15" s="192">
        <v>50376</v>
      </c>
      <c r="S15" s="231">
        <v>1.2070858064622798</v>
      </c>
      <c r="T15" s="233" t="s">
        <v>1865</v>
      </c>
    </row>
    <row r="16" spans="1:20" ht="24.95" customHeight="1">
      <c r="A16" s="227" t="s">
        <v>1866</v>
      </c>
      <c r="B16" s="228">
        <v>1802984</v>
      </c>
      <c r="C16" s="229">
        <v>7.579562358995978</v>
      </c>
      <c r="D16" s="228">
        <v>894298</v>
      </c>
      <c r="E16" s="229">
        <v>7.6138675034248857</v>
      </c>
      <c r="F16" s="228">
        <v>908686</v>
      </c>
      <c r="G16" s="229">
        <v>7.5461008927655708</v>
      </c>
      <c r="H16" s="230">
        <v>1713851</v>
      </c>
      <c r="I16" s="231">
        <v>10.602323731560467</v>
      </c>
      <c r="J16" s="232">
        <v>876026</v>
      </c>
      <c r="K16" s="231">
        <v>10.559079429884489</v>
      </c>
      <c r="L16" s="232">
        <v>837825</v>
      </c>
      <c r="M16" s="231">
        <v>10.647920209830719</v>
      </c>
      <c r="N16" s="230">
        <v>89133</v>
      </c>
      <c r="O16" s="231">
        <v>1.1693284950764702</v>
      </c>
      <c r="P16" s="192">
        <v>18272</v>
      </c>
      <c r="Q16" s="231">
        <v>0.52974249562872566</v>
      </c>
      <c r="R16" s="192">
        <v>70861</v>
      </c>
      <c r="S16" s="231">
        <v>1.6979376554653722</v>
      </c>
      <c r="T16" s="233" t="s">
        <v>1866</v>
      </c>
    </row>
    <row r="17" spans="1:20" ht="24.95" customHeight="1">
      <c r="A17" s="227" t="s">
        <v>1867</v>
      </c>
      <c r="B17" s="228">
        <v>2093055</v>
      </c>
      <c r="C17" s="229">
        <v>8.7989915014821687</v>
      </c>
      <c r="D17" s="228">
        <v>1017804</v>
      </c>
      <c r="E17" s="229">
        <v>8.6653719458791834</v>
      </c>
      <c r="F17" s="228">
        <v>1075251</v>
      </c>
      <c r="G17" s="229">
        <v>8.9293249054646751</v>
      </c>
      <c r="H17" s="230">
        <v>1982436</v>
      </c>
      <c r="I17" s="231">
        <v>12.263859722402827</v>
      </c>
      <c r="J17" s="232">
        <v>991915</v>
      </c>
      <c r="K17" s="231">
        <v>11.955934267583238</v>
      </c>
      <c r="L17" s="232">
        <v>990521</v>
      </c>
      <c r="M17" s="231">
        <v>12.588534090247643</v>
      </c>
      <c r="N17" s="230">
        <v>110619</v>
      </c>
      <c r="O17" s="231">
        <v>1.4512015616759679</v>
      </c>
      <c r="P17" s="192">
        <v>25889</v>
      </c>
      <c r="Q17" s="231">
        <v>0.75057483960880467</v>
      </c>
      <c r="R17" s="192">
        <v>84730</v>
      </c>
      <c r="S17" s="231">
        <v>2.0302600520396412</v>
      </c>
      <c r="T17" s="233" t="s">
        <v>1867</v>
      </c>
    </row>
    <row r="18" spans="1:20" ht="24.95" customHeight="1">
      <c r="A18" s="227" t="s">
        <v>1868</v>
      </c>
      <c r="B18" s="228">
        <v>1870928</v>
      </c>
      <c r="C18" s="229">
        <v>7.8651920622654599</v>
      </c>
      <c r="D18" s="228">
        <v>906167</v>
      </c>
      <c r="E18" s="229">
        <v>7.7149177052571041</v>
      </c>
      <c r="F18" s="228">
        <v>964761</v>
      </c>
      <c r="G18" s="229">
        <v>8.0117706704025426</v>
      </c>
      <c r="H18" s="230">
        <v>1759176</v>
      </c>
      <c r="I18" s="231">
        <v>10.882715856157633</v>
      </c>
      <c r="J18" s="232">
        <v>876587</v>
      </c>
      <c r="K18" s="231">
        <v>10.565841379370196</v>
      </c>
      <c r="L18" s="232">
        <v>882589</v>
      </c>
      <c r="M18" s="231">
        <v>11.216826007906525</v>
      </c>
      <c r="N18" s="230">
        <v>111752</v>
      </c>
      <c r="O18" s="231">
        <v>1.4660652954773843</v>
      </c>
      <c r="P18" s="192">
        <v>29580</v>
      </c>
      <c r="Q18" s="231">
        <v>0.85758444727986571</v>
      </c>
      <c r="R18" s="192">
        <v>82172</v>
      </c>
      <c r="S18" s="231">
        <v>1.9689664699185812</v>
      </c>
      <c r="T18" s="233" t="s">
        <v>1868</v>
      </c>
    </row>
    <row r="19" spans="1:20" ht="24.95" customHeight="1">
      <c r="A19" s="227" t="s">
        <v>1869</v>
      </c>
      <c r="B19" s="228">
        <v>1781163</v>
      </c>
      <c r="C19" s="229">
        <v>7.4878290822527287</v>
      </c>
      <c r="D19" s="228">
        <v>868027</v>
      </c>
      <c r="E19" s="229">
        <v>7.3902016636461152</v>
      </c>
      <c r="F19" s="228">
        <v>913136</v>
      </c>
      <c r="G19" s="229">
        <v>7.5830555162249489</v>
      </c>
      <c r="H19" s="230">
        <v>1615624</v>
      </c>
      <c r="I19" s="231">
        <v>9.9946662087186393</v>
      </c>
      <c r="J19" s="232">
        <v>816477</v>
      </c>
      <c r="K19" s="231">
        <v>9.8413123533705615</v>
      </c>
      <c r="L19" s="232">
        <v>799147</v>
      </c>
      <c r="M19" s="231">
        <v>10.156361402352029</v>
      </c>
      <c r="N19" s="230">
        <v>165539</v>
      </c>
      <c r="O19" s="231">
        <v>2.1716925240535359</v>
      </c>
      <c r="P19" s="192">
        <v>51550</v>
      </c>
      <c r="Q19" s="231">
        <v>1.494539494836953</v>
      </c>
      <c r="R19" s="192">
        <v>113989</v>
      </c>
      <c r="S19" s="231">
        <v>2.7313503254094962</v>
      </c>
      <c r="T19" s="233" t="s">
        <v>1869</v>
      </c>
    </row>
    <row r="20" spans="1:20" ht="24.95" customHeight="1">
      <c r="A20" s="227" t="s">
        <v>1870</v>
      </c>
      <c r="B20" s="228">
        <v>1775808</v>
      </c>
      <c r="C20" s="229">
        <v>7.4653172039263405</v>
      </c>
      <c r="D20" s="228">
        <v>866939</v>
      </c>
      <c r="E20" s="229">
        <v>7.3809386575298914</v>
      </c>
      <c r="F20" s="228">
        <v>908869</v>
      </c>
      <c r="G20" s="229">
        <v>7.5476205997527774</v>
      </c>
      <c r="H20" s="230">
        <v>1496838</v>
      </c>
      <c r="I20" s="231">
        <v>9.2598254163877183</v>
      </c>
      <c r="J20" s="232">
        <v>769632</v>
      </c>
      <c r="K20" s="231">
        <v>9.276671491235259</v>
      </c>
      <c r="L20" s="232">
        <v>727206</v>
      </c>
      <c r="M20" s="231">
        <v>9.2420630371618859</v>
      </c>
      <c r="N20" s="230">
        <v>278970</v>
      </c>
      <c r="O20" s="231">
        <v>3.6597844824193384</v>
      </c>
      <c r="P20" s="192">
        <v>97307</v>
      </c>
      <c r="Q20" s="231">
        <v>2.8211281207390764</v>
      </c>
      <c r="R20" s="192">
        <v>181663</v>
      </c>
      <c r="S20" s="231">
        <v>4.3529225992408511</v>
      </c>
      <c r="T20" s="233" t="s">
        <v>1870</v>
      </c>
    </row>
    <row r="21" spans="1:20" ht="24.95" customHeight="1">
      <c r="A21" s="227" t="s">
        <v>1871</v>
      </c>
      <c r="B21" s="228">
        <v>1698793</v>
      </c>
      <c r="C21" s="229">
        <v>7.1415539342145324</v>
      </c>
      <c r="D21" s="228">
        <v>820897</v>
      </c>
      <c r="E21" s="229">
        <v>6.9889466284828758</v>
      </c>
      <c r="F21" s="228">
        <v>877896</v>
      </c>
      <c r="G21" s="229">
        <v>7.2904081160657528</v>
      </c>
      <c r="H21" s="230">
        <v>1163666</v>
      </c>
      <c r="I21" s="231">
        <v>7.1987376075341682</v>
      </c>
      <c r="J21" s="232">
        <v>622375</v>
      </c>
      <c r="K21" s="231">
        <v>7.5017260448598089</v>
      </c>
      <c r="L21" s="232">
        <v>541291</v>
      </c>
      <c r="M21" s="231">
        <v>6.8792687951534983</v>
      </c>
      <c r="N21" s="230">
        <v>535127</v>
      </c>
      <c r="O21" s="231">
        <v>7.0202870943958606</v>
      </c>
      <c r="P21" s="192">
        <v>198522</v>
      </c>
      <c r="Q21" s="231">
        <v>5.7555571211255403</v>
      </c>
      <c r="R21" s="192">
        <v>336605</v>
      </c>
      <c r="S21" s="231">
        <v>8.0655692767237497</v>
      </c>
      <c r="T21" s="233" t="s">
        <v>1871</v>
      </c>
    </row>
    <row r="22" spans="1:20" ht="24.95" customHeight="1">
      <c r="A22" s="227" t="s">
        <v>1872</v>
      </c>
      <c r="B22" s="228">
        <v>1470527</v>
      </c>
      <c r="C22" s="229">
        <v>6.1819467599752844</v>
      </c>
      <c r="D22" s="228">
        <v>698199</v>
      </c>
      <c r="E22" s="229">
        <v>5.9443213302766553</v>
      </c>
      <c r="F22" s="228">
        <v>772328</v>
      </c>
      <c r="G22" s="229">
        <v>6.4137281858726203</v>
      </c>
      <c r="H22" s="230">
        <v>743544</v>
      </c>
      <c r="I22" s="231">
        <v>4.5997547025146277</v>
      </c>
      <c r="J22" s="232">
        <v>397952</v>
      </c>
      <c r="K22" s="231">
        <v>4.7966690227018294</v>
      </c>
      <c r="L22" s="232">
        <v>345592</v>
      </c>
      <c r="M22" s="231">
        <v>4.3921296704631843</v>
      </c>
      <c r="N22" s="230">
        <v>726983</v>
      </c>
      <c r="O22" s="231">
        <v>9.5372301766593459</v>
      </c>
      <c r="P22" s="192">
        <v>300247</v>
      </c>
      <c r="Q22" s="231">
        <v>8.7047720602582093</v>
      </c>
      <c r="R22" s="192">
        <v>426736</v>
      </c>
      <c r="S22" s="231">
        <v>10.225245527760984</v>
      </c>
      <c r="T22" s="233" t="s">
        <v>1872</v>
      </c>
    </row>
    <row r="23" spans="1:20" ht="24.95" customHeight="1">
      <c r="A23" s="227" t="s">
        <v>1873</v>
      </c>
      <c r="B23" s="228">
        <v>1102960</v>
      </c>
      <c r="C23" s="229">
        <v>4.6367322724318152</v>
      </c>
      <c r="D23" s="228">
        <v>513145</v>
      </c>
      <c r="E23" s="229">
        <v>4.3688099940343861</v>
      </c>
      <c r="F23" s="228">
        <v>589815</v>
      </c>
      <c r="G23" s="229">
        <v>4.8980654462229261</v>
      </c>
      <c r="H23" s="230">
        <v>515264</v>
      </c>
      <c r="I23" s="231">
        <v>3.1875558232417944</v>
      </c>
      <c r="J23" s="232">
        <v>263738</v>
      </c>
      <c r="K23" s="231">
        <v>3.1789358885225729</v>
      </c>
      <c r="L23" s="232">
        <v>251526</v>
      </c>
      <c r="M23" s="231">
        <v>3.1966446199360026</v>
      </c>
      <c r="N23" s="230">
        <v>587696</v>
      </c>
      <c r="O23" s="231">
        <v>7.709935481162546</v>
      </c>
      <c r="P23" s="192">
        <v>249407</v>
      </c>
      <c r="Q23" s="231">
        <v>7.2308169115189127</v>
      </c>
      <c r="R23" s="192">
        <v>338289</v>
      </c>
      <c r="S23" s="231">
        <v>8.1059204855946909</v>
      </c>
      <c r="T23" s="233" t="s">
        <v>1873</v>
      </c>
    </row>
    <row r="24" spans="1:20" ht="24.95" customHeight="1">
      <c r="A24" s="227" t="s">
        <v>1874</v>
      </c>
      <c r="B24" s="228">
        <v>588008</v>
      </c>
      <c r="C24" s="229">
        <v>2.4719261533039156</v>
      </c>
      <c r="D24" s="228">
        <v>262783</v>
      </c>
      <c r="E24" s="229">
        <v>2.2372799046319032</v>
      </c>
      <c r="F24" s="228">
        <v>325225</v>
      </c>
      <c r="G24" s="229">
        <v>2.7008016661967753</v>
      </c>
      <c r="H24" s="230">
        <v>290395</v>
      </c>
      <c r="I24" s="231">
        <v>1.7964582685580612</v>
      </c>
      <c r="J24" s="232">
        <v>139734</v>
      </c>
      <c r="K24" s="231">
        <v>1.6842678243059901</v>
      </c>
      <c r="L24" s="232">
        <v>150661</v>
      </c>
      <c r="M24" s="231">
        <v>1.9147510598672823</v>
      </c>
      <c r="N24" s="230">
        <v>297613</v>
      </c>
      <c r="O24" s="231">
        <v>3.9043604658790065</v>
      </c>
      <c r="P24" s="192">
        <v>123049</v>
      </c>
      <c r="Q24" s="231">
        <v>3.5674411309445633</v>
      </c>
      <c r="R24" s="192">
        <v>174564</v>
      </c>
      <c r="S24" s="231">
        <v>4.1828197300159085</v>
      </c>
      <c r="T24" s="233" t="s">
        <v>1874</v>
      </c>
    </row>
    <row r="25" spans="1:20" ht="24.95" customHeight="1">
      <c r="A25" s="227" t="s">
        <v>1875</v>
      </c>
      <c r="B25" s="228">
        <v>464209</v>
      </c>
      <c r="C25" s="229">
        <v>1.9514876799279217</v>
      </c>
      <c r="D25" s="228">
        <v>193608</v>
      </c>
      <c r="E25" s="229">
        <v>1.6483383163141205</v>
      </c>
      <c r="F25" s="228">
        <v>270601</v>
      </c>
      <c r="G25" s="229">
        <v>2.2471815871304903</v>
      </c>
      <c r="H25" s="230">
        <v>246742</v>
      </c>
      <c r="I25" s="231">
        <v>1.5264095666266746</v>
      </c>
      <c r="J25" s="232">
        <v>108384</v>
      </c>
      <c r="K25" s="231">
        <v>1.3063941765753535</v>
      </c>
      <c r="L25" s="232">
        <v>138358</v>
      </c>
      <c r="M25" s="231">
        <v>1.7583921993157983</v>
      </c>
      <c r="N25" s="230">
        <v>217467</v>
      </c>
      <c r="O25" s="231">
        <v>2.8529316845477517</v>
      </c>
      <c r="P25" s="192">
        <v>85224</v>
      </c>
      <c r="Q25" s="231">
        <v>2.4708173406010574</v>
      </c>
      <c r="R25" s="192">
        <v>132243</v>
      </c>
      <c r="S25" s="231">
        <v>3.1687440111162304</v>
      </c>
      <c r="T25" s="233" t="s">
        <v>1875</v>
      </c>
    </row>
    <row r="26" spans="1:20" ht="24.95" customHeight="1">
      <c r="A26" s="227" t="s">
        <v>1876</v>
      </c>
      <c r="B26" s="228">
        <v>260183</v>
      </c>
      <c r="C26" s="229">
        <v>1.0937830137431337</v>
      </c>
      <c r="D26" s="228">
        <v>100327</v>
      </c>
      <c r="E26" s="229">
        <v>0.85416324873376492</v>
      </c>
      <c r="F26" s="228">
        <v>159856</v>
      </c>
      <c r="G26" s="229">
        <v>1.3275097275779899</v>
      </c>
      <c r="H26" s="230">
        <v>152546</v>
      </c>
      <c r="I26" s="231">
        <v>0.94368884807058662</v>
      </c>
      <c r="J26" s="232">
        <v>64584</v>
      </c>
      <c r="K26" s="231">
        <v>0.7784558744827893</v>
      </c>
      <c r="L26" s="232">
        <v>87962</v>
      </c>
      <c r="M26" s="231">
        <v>1.117909297880977</v>
      </c>
      <c r="N26" s="230">
        <v>107637</v>
      </c>
      <c r="O26" s="231">
        <v>1.4120809489700337</v>
      </c>
      <c r="P26" s="192">
        <v>35743</v>
      </c>
      <c r="Q26" s="231">
        <v>1.036262369814883</v>
      </c>
      <c r="R26" s="192">
        <v>71894</v>
      </c>
      <c r="S26" s="231">
        <v>1.7226899112632827</v>
      </c>
      <c r="T26" s="233" t="s">
        <v>1876</v>
      </c>
    </row>
    <row r="27" spans="1:20" ht="24.95" customHeight="1">
      <c r="A27" s="227" t="s">
        <v>1887</v>
      </c>
      <c r="B27" s="228">
        <v>117514</v>
      </c>
      <c r="C27" s="229">
        <v>0.4940169691217744</v>
      </c>
      <c r="D27" s="228">
        <v>48745</v>
      </c>
      <c r="E27" s="229">
        <v>0.41500480986700861</v>
      </c>
      <c r="F27" s="228">
        <v>68769</v>
      </c>
      <c r="G27" s="229">
        <v>0.57108595520850514</v>
      </c>
      <c r="H27" s="230">
        <v>77544</v>
      </c>
      <c r="I27" s="231">
        <v>0.47970715741340691</v>
      </c>
      <c r="J27" s="232">
        <v>37486</v>
      </c>
      <c r="K27" s="231">
        <v>0.45183322356716582</v>
      </c>
      <c r="L27" s="232">
        <v>40058</v>
      </c>
      <c r="M27" s="231">
        <v>0.50909723124208395</v>
      </c>
      <c r="N27" s="230">
        <v>39970</v>
      </c>
      <c r="O27" s="231">
        <v>0.52436314213822621</v>
      </c>
      <c r="P27" s="192">
        <v>11259</v>
      </c>
      <c r="Q27" s="231">
        <v>0.32642134185003402</v>
      </c>
      <c r="R27" s="192">
        <v>28711</v>
      </c>
      <c r="S27" s="231">
        <v>0.68795935741897951</v>
      </c>
      <c r="T27" s="233" t="s">
        <v>1887</v>
      </c>
    </row>
    <row r="28" spans="1:20" ht="24.95" customHeight="1">
      <c r="A28" s="227" t="s">
        <v>1877</v>
      </c>
      <c r="B28" s="228">
        <v>30500</v>
      </c>
      <c r="C28" s="229">
        <v>0.12821891483750122</v>
      </c>
      <c r="D28" s="228">
        <v>12725</v>
      </c>
      <c r="E28" s="229">
        <v>0.10833800811483607</v>
      </c>
      <c r="F28" s="228">
        <v>17775</v>
      </c>
      <c r="G28" s="229">
        <v>0.14761088359335131</v>
      </c>
      <c r="H28" s="230">
        <v>20886</v>
      </c>
      <c r="I28" s="231">
        <v>0.12920617571619231</v>
      </c>
      <c r="J28" s="232">
        <v>10278</v>
      </c>
      <c r="K28" s="231">
        <v>0.12388470020336473</v>
      </c>
      <c r="L28" s="232">
        <v>10608</v>
      </c>
      <c r="M28" s="231">
        <v>0.13481710092905352</v>
      </c>
      <c r="N28" s="230">
        <v>9614</v>
      </c>
      <c r="O28" s="231">
        <v>0.12612527516929964</v>
      </c>
      <c r="P28" s="192">
        <v>2447</v>
      </c>
      <c r="Q28" s="231">
        <v>7.0943513945024711E-2</v>
      </c>
      <c r="R28" s="192">
        <v>7167</v>
      </c>
      <c r="S28" s="231">
        <v>0.1717322529560735</v>
      </c>
      <c r="T28" s="233" t="s">
        <v>1877</v>
      </c>
    </row>
    <row r="29" spans="1:20" ht="24.95" customHeight="1">
      <c r="A29" s="227" t="s">
        <v>1878</v>
      </c>
      <c r="B29" s="192">
        <v>4416</v>
      </c>
      <c r="C29" s="229">
        <v>1.8564417308931325E-2</v>
      </c>
      <c r="D29" s="192">
        <v>1852</v>
      </c>
      <c r="E29" s="229">
        <v>1.5767543499306595E-2</v>
      </c>
      <c r="F29" s="192">
        <v>2564</v>
      </c>
      <c r="G29" s="229">
        <v>2.1292506640413659E-2</v>
      </c>
      <c r="H29" s="192">
        <v>3005</v>
      </c>
      <c r="I29" s="231">
        <v>1.858970401355731E-2</v>
      </c>
      <c r="J29" s="232">
        <v>1440</v>
      </c>
      <c r="K29" s="231">
        <v>1.7356875685234988E-2</v>
      </c>
      <c r="L29" s="232">
        <v>1565</v>
      </c>
      <c r="M29" s="231">
        <v>1.9889589267908066E-2</v>
      </c>
      <c r="N29" s="192">
        <v>1411</v>
      </c>
      <c r="O29" s="231">
        <v>1.8510792933626147E-2</v>
      </c>
      <c r="P29" s="192">
        <v>412</v>
      </c>
      <c r="Q29" s="231">
        <v>1.194471914399272E-2</v>
      </c>
      <c r="R29" s="192">
        <v>999</v>
      </c>
      <c r="S29" s="231">
        <v>2.3937563932345113E-2</v>
      </c>
      <c r="T29" s="234" t="s">
        <v>1878</v>
      </c>
    </row>
    <row r="30" spans="1:20" ht="24.95" customHeight="1" thickBot="1">
      <c r="A30" s="235" t="s">
        <v>1941</v>
      </c>
      <c r="B30" s="236">
        <v>42.515786775223667</v>
      </c>
      <c r="C30" s="237"/>
      <c r="D30" s="237">
        <v>41.509937426180102</v>
      </c>
      <c r="E30" s="237"/>
      <c r="F30" s="237">
        <v>43.496898925783071</v>
      </c>
      <c r="G30" s="237"/>
      <c r="H30" s="237">
        <v>45.949831739980212</v>
      </c>
      <c r="I30" s="237"/>
      <c r="J30" s="238">
        <v>45.676326933146136</v>
      </c>
      <c r="K30" s="239"/>
      <c r="L30" s="237">
        <v>46.238213226055791</v>
      </c>
      <c r="M30" s="237"/>
      <c r="N30" s="237">
        <v>35.233362326141545</v>
      </c>
      <c r="O30" s="237"/>
      <c r="P30" s="237">
        <v>31.488511180634017</v>
      </c>
      <c r="Q30" s="237"/>
      <c r="R30" s="237">
        <v>38.328431044839924</v>
      </c>
      <c r="S30" s="240"/>
      <c r="T30" s="241" t="s">
        <v>1942</v>
      </c>
    </row>
  </sheetData>
  <mergeCells count="19">
    <mergeCell ref="A1:J1"/>
    <mergeCell ref="K1:T1"/>
    <mergeCell ref="A3:J3"/>
    <mergeCell ref="K3:T3"/>
    <mergeCell ref="A5:A7"/>
    <mergeCell ref="B5:G5"/>
    <mergeCell ref="H5:J5"/>
    <mergeCell ref="K5:M5"/>
    <mergeCell ref="N5:S5"/>
    <mergeCell ref="T5:T7"/>
    <mergeCell ref="N6:N7"/>
    <mergeCell ref="P6:P7"/>
    <mergeCell ref="R6:R7"/>
    <mergeCell ref="B6:B7"/>
    <mergeCell ref="D6:D7"/>
    <mergeCell ref="F6:F7"/>
    <mergeCell ref="H6:H7"/>
    <mergeCell ref="J6:J7"/>
    <mergeCell ref="L6:L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C16AF-8E73-49A4-8177-0753AEF872C8}">
  <dimension ref="A1:T3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J1"/>
    </sheetView>
  </sheetViews>
  <sheetFormatPr defaultRowHeight="15.75"/>
  <cols>
    <col min="1" max="1" width="8.5" style="207" bestFit="1" customWidth="1"/>
    <col min="2" max="2" width="8.375" style="207" customWidth="1"/>
    <col min="3" max="3" width="6.625" style="207" bestFit="1" customWidth="1"/>
    <col min="4" max="4" width="8.625" style="207" customWidth="1"/>
    <col min="5" max="5" width="6.625" style="207" bestFit="1" customWidth="1"/>
    <col min="6" max="6" width="8.5" style="207" customWidth="1"/>
    <col min="7" max="7" width="6.625" style="207" bestFit="1" customWidth="1"/>
    <col min="8" max="8" width="8.75" style="207" customWidth="1"/>
    <col min="9" max="9" width="6.625" style="207" bestFit="1" customWidth="1"/>
    <col min="10" max="10" width="8.125" style="207" customWidth="1"/>
    <col min="11" max="11" width="6.625" style="207" bestFit="1" customWidth="1"/>
    <col min="12" max="12" width="8.875" style="207" customWidth="1"/>
    <col min="13" max="13" width="6.625" style="207" bestFit="1" customWidth="1"/>
    <col min="14" max="14" width="8.75" style="207" customWidth="1"/>
    <col min="15" max="15" width="6.625" style="207" bestFit="1" customWidth="1"/>
    <col min="16" max="16" width="9.25" style="207" customWidth="1"/>
    <col min="17" max="17" width="6.625" style="207" bestFit="1" customWidth="1"/>
    <col min="18" max="18" width="8.75" style="207" customWidth="1"/>
    <col min="19" max="19" width="6.625" style="207" bestFit="1" customWidth="1"/>
    <col min="20" max="20" width="11.25" style="242" customWidth="1"/>
    <col min="21" max="16384" width="9" style="207"/>
  </cols>
  <sheetData>
    <row r="1" spans="1:20" ht="24.75">
      <c r="A1" s="251" t="s">
        <v>1879</v>
      </c>
      <c r="B1" s="251"/>
      <c r="C1" s="251"/>
      <c r="D1" s="251"/>
      <c r="E1" s="251"/>
      <c r="F1" s="251"/>
      <c r="G1" s="251"/>
      <c r="H1" s="251"/>
      <c r="I1" s="251"/>
      <c r="J1" s="251"/>
      <c r="K1" s="252" t="s">
        <v>38</v>
      </c>
      <c r="L1" s="252"/>
      <c r="M1" s="252"/>
      <c r="N1" s="252"/>
      <c r="O1" s="252"/>
      <c r="P1" s="252"/>
      <c r="Q1" s="252"/>
      <c r="R1" s="252"/>
      <c r="S1" s="252"/>
      <c r="T1" s="252"/>
    </row>
    <row r="2" spans="1:20" ht="23.25">
      <c r="A2" s="208"/>
      <c r="B2" s="209"/>
      <c r="C2" s="209"/>
      <c r="D2" s="208"/>
      <c r="E2" s="208"/>
      <c r="F2" s="208"/>
      <c r="G2" s="208"/>
      <c r="H2" s="209"/>
      <c r="I2" s="209"/>
      <c r="J2" s="206"/>
      <c r="K2" s="209"/>
      <c r="L2" s="209"/>
      <c r="M2" s="209"/>
      <c r="N2" s="209"/>
      <c r="O2" s="209"/>
      <c r="P2" s="209"/>
      <c r="Q2" s="209"/>
      <c r="R2" s="209"/>
      <c r="S2" s="209"/>
      <c r="T2" s="210"/>
    </row>
    <row r="3" spans="1:20" ht="16.5">
      <c r="A3" s="266" t="s">
        <v>1927</v>
      </c>
      <c r="B3" s="266"/>
      <c r="C3" s="266"/>
      <c r="D3" s="266"/>
      <c r="E3" s="266"/>
      <c r="F3" s="266"/>
      <c r="G3" s="266"/>
      <c r="H3" s="266"/>
      <c r="I3" s="266"/>
      <c r="J3" s="266"/>
      <c r="K3" s="267" t="s">
        <v>1928</v>
      </c>
      <c r="L3" s="267"/>
      <c r="M3" s="267"/>
      <c r="N3" s="267"/>
      <c r="O3" s="267"/>
      <c r="P3" s="267"/>
      <c r="Q3" s="267"/>
      <c r="R3" s="267"/>
      <c r="S3" s="267"/>
      <c r="T3" s="267"/>
    </row>
    <row r="4" spans="1:20" ht="16.5" thickBot="1">
      <c r="A4" s="211" t="s">
        <v>1785</v>
      </c>
      <c r="B4" s="212"/>
      <c r="C4" s="212"/>
      <c r="D4" s="213"/>
      <c r="E4" s="213"/>
      <c r="F4" s="212"/>
      <c r="G4" s="212"/>
      <c r="H4" s="212"/>
      <c r="I4" s="212"/>
      <c r="J4" s="213"/>
      <c r="K4" s="212"/>
      <c r="L4" s="213"/>
      <c r="M4" s="214"/>
      <c r="N4" s="212"/>
      <c r="O4" s="215"/>
      <c r="P4" s="214"/>
      <c r="Q4" s="212"/>
      <c r="R4" s="212"/>
      <c r="S4" s="216"/>
      <c r="T4" s="217" t="s">
        <v>1881</v>
      </c>
    </row>
    <row r="5" spans="1:20" ht="15.75" customHeight="1">
      <c r="A5" s="256" t="s">
        <v>1929</v>
      </c>
      <c r="B5" s="259" t="s">
        <v>1930</v>
      </c>
      <c r="C5" s="260"/>
      <c r="D5" s="260"/>
      <c r="E5" s="260"/>
      <c r="F5" s="260"/>
      <c r="G5" s="261"/>
      <c r="H5" s="259" t="s">
        <v>1931</v>
      </c>
      <c r="I5" s="260"/>
      <c r="J5" s="260"/>
      <c r="K5" s="260" t="s">
        <v>1932</v>
      </c>
      <c r="L5" s="260"/>
      <c r="M5" s="261"/>
      <c r="N5" s="259" t="s">
        <v>1933</v>
      </c>
      <c r="O5" s="260"/>
      <c r="P5" s="260"/>
      <c r="Q5" s="260"/>
      <c r="R5" s="260"/>
      <c r="S5" s="261"/>
      <c r="T5" s="262" t="s">
        <v>1934</v>
      </c>
    </row>
    <row r="6" spans="1:20" ht="15.75" customHeight="1">
      <c r="A6" s="257"/>
      <c r="B6" s="249" t="s">
        <v>1935</v>
      </c>
      <c r="C6" s="218"/>
      <c r="D6" s="249" t="s">
        <v>1936</v>
      </c>
      <c r="E6" s="218"/>
      <c r="F6" s="249" t="s">
        <v>1937</v>
      </c>
      <c r="G6" s="219"/>
      <c r="H6" s="249" t="s">
        <v>1935</v>
      </c>
      <c r="I6" s="218"/>
      <c r="J6" s="249" t="s">
        <v>1936</v>
      </c>
      <c r="K6" s="218"/>
      <c r="L6" s="249" t="s">
        <v>1937</v>
      </c>
      <c r="M6" s="219"/>
      <c r="N6" s="249" t="s">
        <v>1935</v>
      </c>
      <c r="O6" s="218"/>
      <c r="P6" s="249" t="s">
        <v>1936</v>
      </c>
      <c r="Q6" s="218"/>
      <c r="R6" s="249" t="s">
        <v>1937</v>
      </c>
      <c r="S6" s="219"/>
      <c r="T6" s="263"/>
    </row>
    <row r="7" spans="1:20" ht="23.25">
      <c r="A7" s="258"/>
      <c r="B7" s="250"/>
      <c r="C7" s="220" t="s">
        <v>1938</v>
      </c>
      <c r="D7" s="250"/>
      <c r="E7" s="220" t="s">
        <v>1938</v>
      </c>
      <c r="F7" s="250"/>
      <c r="G7" s="220" t="s">
        <v>1938</v>
      </c>
      <c r="H7" s="250"/>
      <c r="I7" s="220" t="s">
        <v>1938</v>
      </c>
      <c r="J7" s="250"/>
      <c r="K7" s="220" t="s">
        <v>1938</v>
      </c>
      <c r="L7" s="250"/>
      <c r="M7" s="220" t="s">
        <v>1938</v>
      </c>
      <c r="N7" s="250"/>
      <c r="O7" s="220" t="s">
        <v>1938</v>
      </c>
      <c r="P7" s="250"/>
      <c r="Q7" s="220" t="s">
        <v>1938</v>
      </c>
      <c r="R7" s="250"/>
      <c r="S7" s="220" t="s">
        <v>1938</v>
      </c>
      <c r="T7" s="264"/>
    </row>
    <row r="8" spans="1:20" ht="24.95" customHeight="1">
      <c r="A8" s="221" t="s">
        <v>1939</v>
      </c>
      <c r="B8" s="222">
        <v>23861265</v>
      </c>
      <c r="C8" s="223">
        <v>100</v>
      </c>
      <c r="D8" s="222">
        <v>11782279</v>
      </c>
      <c r="E8" s="223">
        <v>100</v>
      </c>
      <c r="F8" s="222">
        <v>12078986</v>
      </c>
      <c r="G8" s="223">
        <v>100</v>
      </c>
      <c r="H8" s="224">
        <v>16102302</v>
      </c>
      <c r="I8" s="225">
        <v>100</v>
      </c>
      <c r="J8" s="224">
        <v>8271976</v>
      </c>
      <c r="K8" s="225">
        <v>100</v>
      </c>
      <c r="L8" s="224">
        <v>7830326</v>
      </c>
      <c r="M8" s="225">
        <v>100</v>
      </c>
      <c r="N8" s="224">
        <v>7758963</v>
      </c>
      <c r="O8" s="225">
        <v>100</v>
      </c>
      <c r="P8" s="224">
        <v>3510303</v>
      </c>
      <c r="Q8" s="225">
        <v>100</v>
      </c>
      <c r="R8" s="224">
        <v>4248660</v>
      </c>
      <c r="S8" s="225">
        <v>100</v>
      </c>
      <c r="T8" s="226" t="s">
        <v>0</v>
      </c>
    </row>
    <row r="9" spans="1:20" ht="24.95" customHeight="1">
      <c r="A9" s="227" t="s">
        <v>1940</v>
      </c>
      <c r="B9" s="228">
        <v>852766</v>
      </c>
      <c r="C9" s="229">
        <v>3.5738507577029131</v>
      </c>
      <c r="D9" s="228">
        <v>441709</v>
      </c>
      <c r="E9" s="229">
        <v>3.7489266719961396</v>
      </c>
      <c r="F9" s="228">
        <v>411057</v>
      </c>
      <c r="G9" s="229">
        <v>3.4030753905998399</v>
      </c>
      <c r="H9" s="230">
        <v>12782</v>
      </c>
      <c r="I9" s="231">
        <v>7.9379954493463106E-2</v>
      </c>
      <c r="J9" s="232">
        <v>6630</v>
      </c>
      <c r="K9" s="231">
        <v>8.0150135832115568E-2</v>
      </c>
      <c r="L9" s="232">
        <v>6152</v>
      </c>
      <c r="M9" s="231">
        <v>7.8566332998140823E-2</v>
      </c>
      <c r="N9" s="230">
        <v>839984</v>
      </c>
      <c r="O9" s="231">
        <v>10.825982802083217</v>
      </c>
      <c r="P9" s="192">
        <v>435079</v>
      </c>
      <c r="Q9" s="231">
        <v>12.39434316638763</v>
      </c>
      <c r="R9" s="192">
        <v>404905</v>
      </c>
      <c r="S9" s="231">
        <v>9.5301812806861452</v>
      </c>
      <c r="T9" s="233" t="s">
        <v>1940</v>
      </c>
    </row>
    <row r="10" spans="1:20" ht="24.95" customHeight="1">
      <c r="A10" s="227" t="s">
        <v>1884</v>
      </c>
      <c r="B10" s="228">
        <v>1050455</v>
      </c>
      <c r="C10" s="229">
        <v>4.4023441338923144</v>
      </c>
      <c r="D10" s="228">
        <v>544321</v>
      </c>
      <c r="E10" s="229">
        <v>4.6198277939267944</v>
      </c>
      <c r="F10" s="228">
        <v>506134</v>
      </c>
      <c r="G10" s="229">
        <v>4.1902027206588368</v>
      </c>
      <c r="H10" s="230">
        <v>25874</v>
      </c>
      <c r="I10" s="231">
        <v>0.16068509955905683</v>
      </c>
      <c r="J10" s="232">
        <v>13341</v>
      </c>
      <c r="K10" s="231">
        <v>0.1612794814685149</v>
      </c>
      <c r="L10" s="232">
        <v>12533</v>
      </c>
      <c r="M10" s="231">
        <v>0.1600571930210824</v>
      </c>
      <c r="N10" s="230">
        <v>1024581</v>
      </c>
      <c r="O10" s="231">
        <v>13.205128056416818</v>
      </c>
      <c r="P10" s="192">
        <v>530980</v>
      </c>
      <c r="Q10" s="231">
        <v>15.126329550469006</v>
      </c>
      <c r="R10" s="192">
        <v>493601</v>
      </c>
      <c r="S10" s="231">
        <v>11.617804201795391</v>
      </c>
      <c r="T10" s="233" t="s">
        <v>1884</v>
      </c>
    </row>
    <row r="11" spans="1:20" ht="24.95" customHeight="1">
      <c r="A11" s="227" t="s">
        <v>1862</v>
      </c>
      <c r="B11" s="228">
        <v>950269</v>
      </c>
      <c r="C11" s="229">
        <v>3.9824753633137222</v>
      </c>
      <c r="D11" s="228">
        <v>495518</v>
      </c>
      <c r="E11" s="229">
        <v>4.2056210008267501</v>
      </c>
      <c r="F11" s="228">
        <v>454751</v>
      </c>
      <c r="G11" s="229">
        <v>3.7648110528483105</v>
      </c>
      <c r="H11" s="230">
        <v>35758</v>
      </c>
      <c r="I11" s="231">
        <v>0.22206762734918273</v>
      </c>
      <c r="J11" s="232">
        <v>18581</v>
      </c>
      <c r="K11" s="231">
        <v>0.22462589349872389</v>
      </c>
      <c r="L11" s="232">
        <v>17177</v>
      </c>
      <c r="M11" s="231">
        <v>0.21936506858079727</v>
      </c>
      <c r="N11" s="230">
        <v>914511</v>
      </c>
      <c r="O11" s="231">
        <v>11.786510645816973</v>
      </c>
      <c r="P11" s="192">
        <v>476937</v>
      </c>
      <c r="Q11" s="231">
        <v>13.586775842427279</v>
      </c>
      <c r="R11" s="192">
        <v>437574</v>
      </c>
      <c r="S11" s="231">
        <v>10.29910607109065</v>
      </c>
      <c r="T11" s="233" t="s">
        <v>1862</v>
      </c>
    </row>
    <row r="12" spans="1:20" ht="24.95" customHeight="1">
      <c r="A12" s="227" t="s">
        <v>1863</v>
      </c>
      <c r="B12" s="228">
        <v>1100882</v>
      </c>
      <c r="C12" s="229">
        <v>4.6136782773251968</v>
      </c>
      <c r="D12" s="228">
        <v>576390</v>
      </c>
      <c r="E12" s="229">
        <v>4.8920077346666124</v>
      </c>
      <c r="F12" s="228">
        <v>524492</v>
      </c>
      <c r="G12" s="229">
        <v>4.3421856768440659</v>
      </c>
      <c r="H12" s="230">
        <v>152683</v>
      </c>
      <c r="I12" s="231">
        <v>0.94820603911167489</v>
      </c>
      <c r="J12" s="232">
        <v>87606</v>
      </c>
      <c r="K12" s="231">
        <v>1.0590698038775741</v>
      </c>
      <c r="L12" s="232">
        <v>65077</v>
      </c>
      <c r="M12" s="231">
        <v>0.8310892803185973</v>
      </c>
      <c r="N12" s="230">
        <v>948199</v>
      </c>
      <c r="O12" s="231">
        <v>12.220692378607811</v>
      </c>
      <c r="P12" s="192">
        <v>488784</v>
      </c>
      <c r="Q12" s="231">
        <v>13.924268076003695</v>
      </c>
      <c r="R12" s="192">
        <v>459415</v>
      </c>
      <c r="S12" s="231">
        <v>10.813174036049013</v>
      </c>
      <c r="T12" s="233" t="s">
        <v>1863</v>
      </c>
    </row>
    <row r="13" spans="1:20" ht="24.95" customHeight="1">
      <c r="A13" s="227" t="s">
        <v>1885</v>
      </c>
      <c r="B13" s="228">
        <v>1502160</v>
      </c>
      <c r="C13" s="229">
        <v>6.2953912963122445</v>
      </c>
      <c r="D13" s="228">
        <v>783521</v>
      </c>
      <c r="E13" s="229">
        <v>6.6499953022670741</v>
      </c>
      <c r="F13" s="228">
        <v>718639</v>
      </c>
      <c r="G13" s="229">
        <v>5.9494977475758315</v>
      </c>
      <c r="H13" s="230">
        <v>902551</v>
      </c>
      <c r="I13" s="231">
        <v>5.6051054066679411</v>
      </c>
      <c r="J13" s="232">
        <v>479655</v>
      </c>
      <c r="K13" s="231">
        <v>5.7985540577003603</v>
      </c>
      <c r="L13" s="232">
        <v>422896</v>
      </c>
      <c r="M13" s="231">
        <v>5.4007457671621841</v>
      </c>
      <c r="N13" s="230">
        <v>599609</v>
      </c>
      <c r="O13" s="231">
        <v>7.7279528204993371</v>
      </c>
      <c r="P13" s="192">
        <v>303866</v>
      </c>
      <c r="Q13" s="231">
        <v>8.6564037349482366</v>
      </c>
      <c r="R13" s="192">
        <v>295743</v>
      </c>
      <c r="S13" s="231">
        <v>6.9608535397042832</v>
      </c>
      <c r="T13" s="233" t="s">
        <v>1885</v>
      </c>
    </row>
    <row r="14" spans="1:20" ht="24.95" customHeight="1">
      <c r="A14" s="227" t="s">
        <v>1864</v>
      </c>
      <c r="B14" s="228">
        <v>1714257</v>
      </c>
      <c r="C14" s="229">
        <v>7.1842670537375115</v>
      </c>
      <c r="D14" s="228">
        <v>886971</v>
      </c>
      <c r="E14" s="229">
        <v>7.528008800334808</v>
      </c>
      <c r="F14" s="228">
        <v>827286</v>
      </c>
      <c r="G14" s="229">
        <v>6.848968944909779</v>
      </c>
      <c r="H14" s="230">
        <v>1616051</v>
      </c>
      <c r="I14" s="231">
        <v>10.036148868652445</v>
      </c>
      <c r="J14" s="232">
        <v>845194</v>
      </c>
      <c r="K14" s="231">
        <v>10.21755865829398</v>
      </c>
      <c r="L14" s="232">
        <v>770857</v>
      </c>
      <c r="M14" s="231">
        <v>9.8445071124752666</v>
      </c>
      <c r="N14" s="230">
        <v>98206</v>
      </c>
      <c r="O14" s="231">
        <v>1.2657103790802973</v>
      </c>
      <c r="P14" s="192">
        <v>41777</v>
      </c>
      <c r="Q14" s="231">
        <v>1.1901251829258044</v>
      </c>
      <c r="R14" s="192">
        <v>56429</v>
      </c>
      <c r="S14" s="231">
        <v>1.3281599374861721</v>
      </c>
      <c r="T14" s="233" t="s">
        <v>1864</v>
      </c>
    </row>
    <row r="15" spans="1:20" ht="24.95" customHeight="1">
      <c r="A15" s="227" t="s">
        <v>1865</v>
      </c>
      <c r="B15" s="228">
        <v>1726550</v>
      </c>
      <c r="C15" s="229">
        <v>7.2357856970282173</v>
      </c>
      <c r="D15" s="228">
        <v>886251</v>
      </c>
      <c r="E15" s="229">
        <v>7.5218979282361254</v>
      </c>
      <c r="F15" s="228">
        <v>840299</v>
      </c>
      <c r="G15" s="229">
        <v>6.9567014979568649</v>
      </c>
      <c r="H15" s="230">
        <v>1654285</v>
      </c>
      <c r="I15" s="231">
        <v>10.27359317941</v>
      </c>
      <c r="J15" s="232">
        <v>870588</v>
      </c>
      <c r="K15" s="231">
        <v>10.524546976441904</v>
      </c>
      <c r="L15" s="232">
        <v>783697</v>
      </c>
      <c r="M15" s="231">
        <v>10.008484959630033</v>
      </c>
      <c r="N15" s="230">
        <v>72265</v>
      </c>
      <c r="O15" s="231">
        <v>0.93137446331423412</v>
      </c>
      <c r="P15" s="192">
        <v>15663</v>
      </c>
      <c r="Q15" s="231">
        <v>0.44620079805076662</v>
      </c>
      <c r="R15" s="192">
        <v>56602</v>
      </c>
      <c r="S15" s="231">
        <v>1.3322318095587786</v>
      </c>
      <c r="T15" s="233" t="s">
        <v>1865</v>
      </c>
    </row>
    <row r="16" spans="1:20" ht="24.95" customHeight="1">
      <c r="A16" s="227" t="s">
        <v>1866</v>
      </c>
      <c r="B16" s="228">
        <v>1898529</v>
      </c>
      <c r="C16" s="229">
        <v>7.9565312233027043</v>
      </c>
      <c r="D16" s="228">
        <v>931829</v>
      </c>
      <c r="E16" s="229">
        <v>7.9087331067274853</v>
      </c>
      <c r="F16" s="228">
        <v>966700</v>
      </c>
      <c r="G16" s="229">
        <v>8.0031552317388233</v>
      </c>
      <c r="H16" s="230">
        <v>1798234</v>
      </c>
      <c r="I16" s="231">
        <v>11.167558526724937</v>
      </c>
      <c r="J16" s="232">
        <v>911887</v>
      </c>
      <c r="K16" s="231">
        <v>11.023810997517401</v>
      </c>
      <c r="L16" s="232">
        <v>886347</v>
      </c>
      <c r="M16" s="231">
        <v>11.31941377664225</v>
      </c>
      <c r="N16" s="230">
        <v>100295</v>
      </c>
      <c r="O16" s="231">
        <v>1.2926340800954972</v>
      </c>
      <c r="P16" s="192">
        <v>19942</v>
      </c>
      <c r="Q16" s="231">
        <v>0.56809910711411515</v>
      </c>
      <c r="R16" s="192">
        <v>80353</v>
      </c>
      <c r="S16" s="231">
        <v>1.89125512514534</v>
      </c>
      <c r="T16" s="233" t="s">
        <v>1866</v>
      </c>
    </row>
    <row r="17" spans="1:20" ht="24.95" customHeight="1">
      <c r="A17" s="227" t="s">
        <v>1867</v>
      </c>
      <c r="B17" s="228">
        <v>2073361</v>
      </c>
      <c r="C17" s="229">
        <v>8.6892333662947046</v>
      </c>
      <c r="D17" s="228">
        <v>1006516</v>
      </c>
      <c r="E17" s="229">
        <v>8.5426257517751871</v>
      </c>
      <c r="F17" s="228">
        <v>1066845</v>
      </c>
      <c r="G17" s="229">
        <v>8.8322397260829675</v>
      </c>
      <c r="H17" s="230">
        <v>1958492</v>
      </c>
      <c r="I17" s="231">
        <v>12.162807529010449</v>
      </c>
      <c r="J17" s="232">
        <v>979584</v>
      </c>
      <c r="K17" s="231">
        <v>11.842200702709968</v>
      </c>
      <c r="L17" s="232">
        <v>978908</v>
      </c>
      <c r="M17" s="231">
        <v>12.501497383378418</v>
      </c>
      <c r="N17" s="230">
        <v>114869</v>
      </c>
      <c r="O17" s="231">
        <v>1.4804684595093442</v>
      </c>
      <c r="P17" s="192">
        <v>26932</v>
      </c>
      <c r="Q17" s="231">
        <v>0.76722721656791448</v>
      </c>
      <c r="R17" s="192">
        <v>87937</v>
      </c>
      <c r="S17" s="231">
        <v>2.0697584650219127</v>
      </c>
      <c r="T17" s="233" t="s">
        <v>1867</v>
      </c>
    </row>
    <row r="18" spans="1:20" ht="24.95" customHeight="1">
      <c r="A18" s="227" t="s">
        <v>1868</v>
      </c>
      <c r="B18" s="228">
        <v>1841035</v>
      </c>
      <c r="C18" s="229">
        <v>7.7155800415443192</v>
      </c>
      <c r="D18" s="228">
        <v>892005</v>
      </c>
      <c r="E18" s="229">
        <v>7.5707339810914336</v>
      </c>
      <c r="F18" s="228">
        <v>949030</v>
      </c>
      <c r="G18" s="229">
        <v>7.8568681179032751</v>
      </c>
      <c r="H18" s="230">
        <v>1723480</v>
      </c>
      <c r="I18" s="231">
        <v>10.703314345986058</v>
      </c>
      <c r="J18" s="232">
        <v>860470</v>
      </c>
      <c r="K18" s="231">
        <v>10.402230373975939</v>
      </c>
      <c r="L18" s="232">
        <v>863010</v>
      </c>
      <c r="M18" s="231">
        <v>11.02138020818035</v>
      </c>
      <c r="N18" s="230">
        <v>117555</v>
      </c>
      <c r="O18" s="231">
        <v>1.5150864877174952</v>
      </c>
      <c r="P18" s="192">
        <v>31535</v>
      </c>
      <c r="Q18" s="231">
        <v>0.8983554980866324</v>
      </c>
      <c r="R18" s="192">
        <v>86020</v>
      </c>
      <c r="S18" s="231">
        <v>2.0246383565641874</v>
      </c>
      <c r="T18" s="233" t="s">
        <v>1868</v>
      </c>
    </row>
    <row r="19" spans="1:20" ht="24.95" customHeight="1">
      <c r="A19" s="227" t="s">
        <v>1869</v>
      </c>
      <c r="B19" s="228">
        <v>1785321</v>
      </c>
      <c r="C19" s="229">
        <v>7.4820886486948623</v>
      </c>
      <c r="D19" s="228">
        <v>875078</v>
      </c>
      <c r="E19" s="229">
        <v>7.4270690755158659</v>
      </c>
      <c r="F19" s="228">
        <v>910243</v>
      </c>
      <c r="G19" s="229">
        <v>7.5357567265994021</v>
      </c>
      <c r="H19" s="230">
        <v>1609292</v>
      </c>
      <c r="I19" s="231">
        <v>9.9941735038878292</v>
      </c>
      <c r="J19" s="232">
        <v>819928</v>
      </c>
      <c r="K19" s="231">
        <v>9.9121177334170216</v>
      </c>
      <c r="L19" s="232">
        <v>789364</v>
      </c>
      <c r="M19" s="231">
        <v>10.080857425348574</v>
      </c>
      <c r="N19" s="230">
        <v>176029</v>
      </c>
      <c r="O19" s="231">
        <v>2.2687181263784861</v>
      </c>
      <c r="P19" s="192">
        <v>55150</v>
      </c>
      <c r="Q19" s="231">
        <v>1.5710894472642389</v>
      </c>
      <c r="R19" s="192">
        <v>120879</v>
      </c>
      <c r="S19" s="231">
        <v>2.8451088107779863</v>
      </c>
      <c r="T19" s="233" t="s">
        <v>1869</v>
      </c>
    </row>
    <row r="20" spans="1:20" ht="24.95" customHeight="1">
      <c r="A20" s="227" t="s">
        <v>1870</v>
      </c>
      <c r="B20" s="228">
        <v>1806477</v>
      </c>
      <c r="C20" s="229">
        <v>7.5707511735023267</v>
      </c>
      <c r="D20" s="228">
        <v>883562</v>
      </c>
      <c r="E20" s="229">
        <v>7.4990755184120159</v>
      </c>
      <c r="F20" s="228">
        <v>922915</v>
      </c>
      <c r="G20" s="229">
        <v>7.6406661949935204</v>
      </c>
      <c r="H20" s="230">
        <v>1510293</v>
      </c>
      <c r="I20" s="231">
        <v>9.3793607895318321</v>
      </c>
      <c r="J20" s="232">
        <v>779673</v>
      </c>
      <c r="K20" s="231">
        <v>9.4254746387078487</v>
      </c>
      <c r="L20" s="232">
        <v>730620</v>
      </c>
      <c r="M20" s="231">
        <v>9.3306460037551435</v>
      </c>
      <c r="N20" s="230">
        <v>296184</v>
      </c>
      <c r="O20" s="231">
        <v>3.8173142467620997</v>
      </c>
      <c r="P20" s="192">
        <v>103889</v>
      </c>
      <c r="Q20" s="231">
        <v>2.9595450877032552</v>
      </c>
      <c r="R20" s="192">
        <v>192295</v>
      </c>
      <c r="S20" s="231">
        <v>4.5260152612823807</v>
      </c>
      <c r="T20" s="233" t="s">
        <v>1870</v>
      </c>
    </row>
    <row r="21" spans="1:20" ht="24.95" customHeight="1">
      <c r="A21" s="227" t="s">
        <v>1871</v>
      </c>
      <c r="B21" s="228">
        <v>1666479</v>
      </c>
      <c r="C21" s="229">
        <v>6.9840345849224672</v>
      </c>
      <c r="D21" s="228">
        <v>806569</v>
      </c>
      <c r="E21" s="229">
        <v>6.8456111080038085</v>
      </c>
      <c r="F21" s="228">
        <v>859910</v>
      </c>
      <c r="G21" s="229">
        <v>7.1190578414446382</v>
      </c>
      <c r="H21" s="230">
        <v>1114201</v>
      </c>
      <c r="I21" s="231">
        <v>6.9195137440597003</v>
      </c>
      <c r="J21" s="232">
        <v>600401</v>
      </c>
      <c r="K21" s="231">
        <v>7.2582536506392179</v>
      </c>
      <c r="L21" s="232">
        <v>513800</v>
      </c>
      <c r="M21" s="231">
        <v>6.5616680582647513</v>
      </c>
      <c r="N21" s="230">
        <v>552278</v>
      </c>
      <c r="O21" s="231">
        <v>7.1179357344531731</v>
      </c>
      <c r="P21" s="192">
        <v>206168</v>
      </c>
      <c r="Q21" s="231">
        <v>5.8732251888227314</v>
      </c>
      <c r="R21" s="192">
        <v>346110</v>
      </c>
      <c r="S21" s="231">
        <v>8.1463331968197039</v>
      </c>
      <c r="T21" s="233" t="s">
        <v>1871</v>
      </c>
    </row>
    <row r="22" spans="1:20" ht="24.95" customHeight="1">
      <c r="A22" s="227" t="s">
        <v>1872</v>
      </c>
      <c r="B22" s="228">
        <v>1446263</v>
      </c>
      <c r="C22" s="229">
        <v>6.0611329701086678</v>
      </c>
      <c r="D22" s="228">
        <v>688650</v>
      </c>
      <c r="E22" s="229">
        <v>5.8447945427196215</v>
      </c>
      <c r="F22" s="228">
        <v>757613</v>
      </c>
      <c r="G22" s="229">
        <v>6.2721572820764919</v>
      </c>
      <c r="H22" s="230">
        <v>724170</v>
      </c>
      <c r="I22" s="231">
        <v>4.4973072794188056</v>
      </c>
      <c r="J22" s="232">
        <v>388820</v>
      </c>
      <c r="K22" s="231">
        <v>4.7004488407606599</v>
      </c>
      <c r="L22" s="232">
        <v>335350</v>
      </c>
      <c r="M22" s="231">
        <v>4.2827080251831147</v>
      </c>
      <c r="N22" s="230">
        <v>722093</v>
      </c>
      <c r="O22" s="231">
        <v>9.3065658387596386</v>
      </c>
      <c r="P22" s="192">
        <v>299830</v>
      </c>
      <c r="Q22" s="231">
        <v>8.5414279052264153</v>
      </c>
      <c r="R22" s="192">
        <v>422263</v>
      </c>
      <c r="S22" s="231">
        <v>9.938733624248588</v>
      </c>
      <c r="T22" s="233" t="s">
        <v>1872</v>
      </c>
    </row>
    <row r="23" spans="1:20" ht="24.95" customHeight="1">
      <c r="A23" s="227" t="s">
        <v>1873</v>
      </c>
      <c r="B23" s="228">
        <v>1011302</v>
      </c>
      <c r="C23" s="229">
        <v>4.2382581141444096</v>
      </c>
      <c r="D23" s="228">
        <v>471851</v>
      </c>
      <c r="E23" s="229">
        <v>4.004751542549621</v>
      </c>
      <c r="F23" s="228">
        <v>539451</v>
      </c>
      <c r="G23" s="229">
        <v>4.4660288537464981</v>
      </c>
      <c r="H23" s="230">
        <v>477170</v>
      </c>
      <c r="I23" s="231">
        <v>2.9633651138824746</v>
      </c>
      <c r="J23" s="232">
        <v>245072</v>
      </c>
      <c r="K23" s="231">
        <v>2.9626778414250721</v>
      </c>
      <c r="L23" s="232">
        <v>232098</v>
      </c>
      <c r="M23" s="231">
        <v>2.9640911502279725</v>
      </c>
      <c r="N23" s="230">
        <v>534132</v>
      </c>
      <c r="O23" s="231">
        <v>6.8840642750841825</v>
      </c>
      <c r="P23" s="192">
        <v>226779</v>
      </c>
      <c r="Q23" s="231">
        <v>6.4603824798030258</v>
      </c>
      <c r="R23" s="192">
        <v>307353</v>
      </c>
      <c r="S23" s="231">
        <v>7.2341161683919157</v>
      </c>
      <c r="T23" s="233" t="s">
        <v>1873</v>
      </c>
    </row>
    <row r="24" spans="1:20" ht="24.95" customHeight="1">
      <c r="A24" s="227" t="s">
        <v>1874</v>
      </c>
      <c r="B24" s="228">
        <v>570224</v>
      </c>
      <c r="C24" s="229">
        <v>2.3897475678678393</v>
      </c>
      <c r="D24" s="228">
        <v>254314</v>
      </c>
      <c r="E24" s="229">
        <v>2.1584448984784692</v>
      </c>
      <c r="F24" s="228">
        <v>315910</v>
      </c>
      <c r="G24" s="229">
        <v>2.615368541697126</v>
      </c>
      <c r="H24" s="230">
        <v>284956</v>
      </c>
      <c r="I24" s="231">
        <v>1.769660015071137</v>
      </c>
      <c r="J24" s="232">
        <v>136645</v>
      </c>
      <c r="K24" s="231">
        <v>1.6519027618068525</v>
      </c>
      <c r="L24" s="232">
        <v>148311</v>
      </c>
      <c r="M24" s="231">
        <v>1.8940590723808943</v>
      </c>
      <c r="N24" s="230">
        <v>285268</v>
      </c>
      <c r="O24" s="231">
        <v>3.676625342845429</v>
      </c>
      <c r="P24" s="192">
        <v>117669</v>
      </c>
      <c r="Q24" s="231">
        <v>3.3521037927495145</v>
      </c>
      <c r="R24" s="192">
        <v>167599</v>
      </c>
      <c r="S24" s="231">
        <v>3.9447496387096166</v>
      </c>
      <c r="T24" s="233" t="s">
        <v>1874</v>
      </c>
    </row>
    <row r="25" spans="1:20" ht="24.95" customHeight="1">
      <c r="A25" s="227" t="s">
        <v>1875</v>
      </c>
      <c r="B25" s="228">
        <v>456223</v>
      </c>
      <c r="C25" s="229">
        <v>1.911981615392143</v>
      </c>
      <c r="D25" s="228">
        <v>190312</v>
      </c>
      <c r="E25" s="229">
        <v>1.6152392928396959</v>
      </c>
      <c r="F25" s="228">
        <v>265911</v>
      </c>
      <c r="G25" s="229">
        <v>2.2014347893109569</v>
      </c>
      <c r="H25" s="230">
        <v>245937</v>
      </c>
      <c r="I25" s="231">
        <v>1.5273406249615737</v>
      </c>
      <c r="J25" s="232">
        <v>108771</v>
      </c>
      <c r="K25" s="231">
        <v>1.3149336990339429</v>
      </c>
      <c r="L25" s="232">
        <v>137166</v>
      </c>
      <c r="M25" s="231">
        <v>1.7517278335538007</v>
      </c>
      <c r="N25" s="230">
        <v>210286</v>
      </c>
      <c r="O25" s="231">
        <v>2.710233313395102</v>
      </c>
      <c r="P25" s="192">
        <v>81541</v>
      </c>
      <c r="Q25" s="231">
        <v>2.3229048888372317</v>
      </c>
      <c r="R25" s="192">
        <v>128745</v>
      </c>
      <c r="S25" s="231">
        <v>3.0302495375012355</v>
      </c>
      <c r="T25" s="233" t="s">
        <v>1875</v>
      </c>
    </row>
    <row r="26" spans="1:20" ht="24.95" customHeight="1">
      <c r="A26" s="227" t="s">
        <v>1876</v>
      </c>
      <c r="B26" s="228">
        <v>255837</v>
      </c>
      <c r="C26" s="229">
        <v>1.0721854017379213</v>
      </c>
      <c r="D26" s="228">
        <v>101345</v>
      </c>
      <c r="E26" s="229">
        <v>0.86014768450144496</v>
      </c>
      <c r="F26" s="228">
        <v>154492</v>
      </c>
      <c r="G26" s="229">
        <v>1.2790146457657952</v>
      </c>
      <c r="H26" s="230">
        <v>152710</v>
      </c>
      <c r="I26" s="231">
        <v>0.94837371700021522</v>
      </c>
      <c r="J26" s="232">
        <v>67183</v>
      </c>
      <c r="K26" s="231">
        <v>0.81217595408884169</v>
      </c>
      <c r="L26" s="232">
        <v>85527</v>
      </c>
      <c r="M26" s="231">
        <v>1.0922533748914158</v>
      </c>
      <c r="N26" s="230">
        <v>103127</v>
      </c>
      <c r="O26" s="231">
        <v>1.3291338030610536</v>
      </c>
      <c r="P26" s="192">
        <v>34162</v>
      </c>
      <c r="Q26" s="231">
        <v>0.97319234265532062</v>
      </c>
      <c r="R26" s="192">
        <v>68965</v>
      </c>
      <c r="S26" s="231">
        <v>1.623217673337005</v>
      </c>
      <c r="T26" s="233" t="s">
        <v>1876</v>
      </c>
    </row>
    <row r="27" spans="1:20" ht="24.95" customHeight="1">
      <c r="A27" s="227" t="s">
        <v>1887</v>
      </c>
      <c r="B27" s="228">
        <v>118681</v>
      </c>
      <c r="C27" s="229">
        <v>0.49737933005647439</v>
      </c>
      <c r="D27" s="228">
        <v>51152</v>
      </c>
      <c r="E27" s="229">
        <v>0.43414351332199824</v>
      </c>
      <c r="F27" s="228">
        <v>67529</v>
      </c>
      <c r="G27" s="229">
        <v>0.55906182853428266</v>
      </c>
      <c r="H27" s="230">
        <v>80088</v>
      </c>
      <c r="I27" s="231">
        <v>0.49736987916386116</v>
      </c>
      <c r="J27" s="232">
        <v>40409</v>
      </c>
      <c r="K27" s="231">
        <v>0.48850480223830439</v>
      </c>
      <c r="L27" s="232">
        <v>39679</v>
      </c>
      <c r="M27" s="231">
        <v>0.50673496863348988</v>
      </c>
      <c r="N27" s="230">
        <v>38593</v>
      </c>
      <c r="O27" s="231">
        <v>0.49739894364749515</v>
      </c>
      <c r="P27" s="192">
        <v>10743</v>
      </c>
      <c r="Q27" s="231">
        <v>0.30604195706182624</v>
      </c>
      <c r="R27" s="192">
        <v>27850</v>
      </c>
      <c r="S27" s="231">
        <v>0.65550079319126497</v>
      </c>
      <c r="T27" s="233" t="s">
        <v>1887</v>
      </c>
    </row>
    <row r="28" spans="1:20" ht="24.95" customHeight="1">
      <c r="A28" s="227" t="s">
        <v>1877</v>
      </c>
      <c r="B28" s="228">
        <v>29943</v>
      </c>
      <c r="C28" s="229">
        <v>0.12548789848316927</v>
      </c>
      <c r="D28" s="228">
        <v>12667</v>
      </c>
      <c r="E28" s="229">
        <v>0.10750891232502642</v>
      </c>
      <c r="F28" s="228">
        <v>17276</v>
      </c>
      <c r="G28" s="229">
        <v>0.14302525062948165</v>
      </c>
      <c r="H28" s="230">
        <v>20424</v>
      </c>
      <c r="I28" s="231">
        <v>0.12683900724256694</v>
      </c>
      <c r="J28" s="232">
        <v>10171</v>
      </c>
      <c r="K28" s="231">
        <v>0.12295731999222435</v>
      </c>
      <c r="L28" s="232">
        <v>10253</v>
      </c>
      <c r="M28" s="231">
        <v>0.13093963137677794</v>
      </c>
      <c r="N28" s="230">
        <v>9519</v>
      </c>
      <c r="O28" s="231">
        <v>0.12268392051876004</v>
      </c>
      <c r="P28" s="192">
        <v>2496</v>
      </c>
      <c r="Q28" s="231">
        <v>7.110497298951117E-2</v>
      </c>
      <c r="R28" s="192">
        <v>7023</v>
      </c>
      <c r="S28" s="231">
        <v>0.16529917668158903</v>
      </c>
      <c r="T28" s="233" t="s">
        <v>1877</v>
      </c>
    </row>
    <row r="29" spans="1:20" ht="24.95" customHeight="1">
      <c r="A29" s="227" t="s">
        <v>1878</v>
      </c>
      <c r="B29" s="192">
        <v>4251</v>
      </c>
      <c r="C29" s="229">
        <v>1.7815484635873246E-2</v>
      </c>
      <c r="D29" s="192">
        <v>1748</v>
      </c>
      <c r="E29" s="229">
        <v>1.483583948402512E-2</v>
      </c>
      <c r="F29" s="192">
        <v>2503</v>
      </c>
      <c r="G29" s="229">
        <v>2.0721938083213279E-2</v>
      </c>
      <c r="H29" s="192">
        <v>2871</v>
      </c>
      <c r="I29" s="231">
        <v>1.7829748814796792E-2</v>
      </c>
      <c r="J29" s="232">
        <v>1367</v>
      </c>
      <c r="K29" s="231">
        <v>1.6525676573529709E-2</v>
      </c>
      <c r="L29" s="232">
        <v>1504</v>
      </c>
      <c r="M29" s="231">
        <v>1.92073739969447E-2</v>
      </c>
      <c r="N29" s="192">
        <v>1380</v>
      </c>
      <c r="O29" s="231">
        <v>1.7785881953554874E-2</v>
      </c>
      <c r="P29" s="192">
        <v>381</v>
      </c>
      <c r="Q29" s="231">
        <v>1.0853763905850864E-2</v>
      </c>
      <c r="R29" s="192">
        <v>999</v>
      </c>
      <c r="S29" s="231">
        <v>2.3513295956842865E-2</v>
      </c>
      <c r="T29" s="234" t="s">
        <v>1878</v>
      </c>
    </row>
    <row r="30" spans="1:20" ht="24.95" customHeight="1" thickBot="1">
      <c r="A30" s="235" t="s">
        <v>1941</v>
      </c>
      <c r="B30" s="236">
        <v>42.072972241832105</v>
      </c>
      <c r="C30" s="237"/>
      <c r="D30" s="237">
        <v>41.127078725601386</v>
      </c>
      <c r="E30" s="237"/>
      <c r="F30" s="237">
        <v>42.995630924648808</v>
      </c>
      <c r="G30" s="237"/>
      <c r="H30" s="237">
        <v>45.718165079750712</v>
      </c>
      <c r="I30" s="237"/>
      <c r="J30" s="238">
        <v>45.510952763886159</v>
      </c>
      <c r="K30" s="239"/>
      <c r="L30" s="237">
        <v>45.937064689260701</v>
      </c>
      <c r="M30" s="237"/>
      <c r="N30" s="237">
        <v>34.50804430952951</v>
      </c>
      <c r="O30" s="237"/>
      <c r="P30" s="237">
        <v>30.796545768271287</v>
      </c>
      <c r="Q30" s="237"/>
      <c r="R30" s="237">
        <v>37.574536912814864</v>
      </c>
      <c r="S30" s="240"/>
      <c r="T30" s="241" t="s">
        <v>1942</v>
      </c>
    </row>
  </sheetData>
  <mergeCells count="19">
    <mergeCell ref="N6:N7"/>
    <mergeCell ref="P6:P7"/>
    <mergeCell ref="R6:R7"/>
    <mergeCell ref="B6:B7"/>
    <mergeCell ref="D6:D7"/>
    <mergeCell ref="F6:F7"/>
    <mergeCell ref="H6:H7"/>
    <mergeCell ref="J6:J7"/>
    <mergeCell ref="L6:L7"/>
    <mergeCell ref="A1:J1"/>
    <mergeCell ref="K1:T1"/>
    <mergeCell ref="A3:J3"/>
    <mergeCell ref="K3:T3"/>
    <mergeCell ref="A5:A7"/>
    <mergeCell ref="B5:G5"/>
    <mergeCell ref="H5:J5"/>
    <mergeCell ref="K5:M5"/>
    <mergeCell ref="N5:S5"/>
    <mergeCell ref="T5:T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F5096-4FC1-4986-A1D8-817CADA4923C}">
  <dimension ref="A1:T3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J1"/>
    </sheetView>
  </sheetViews>
  <sheetFormatPr defaultRowHeight="15.75"/>
  <cols>
    <col min="1" max="1" width="8.5" style="176" bestFit="1" customWidth="1"/>
    <col min="2" max="2" width="8.375" style="176" customWidth="1"/>
    <col min="3" max="3" width="6.75" style="176" bestFit="1" customWidth="1"/>
    <col min="4" max="4" width="8.625" style="176" customWidth="1"/>
    <col min="5" max="5" width="6.75" style="176" bestFit="1" customWidth="1"/>
    <col min="6" max="6" width="8.5" style="176" customWidth="1"/>
    <col min="7" max="7" width="6.75" style="176" bestFit="1" customWidth="1"/>
    <col min="8" max="8" width="8.75" style="176" customWidth="1"/>
    <col min="9" max="9" width="6.75" style="176" bestFit="1" customWidth="1"/>
    <col min="10" max="10" width="8.125" style="176" customWidth="1"/>
    <col min="11" max="11" width="6.75" style="176" bestFit="1" customWidth="1"/>
    <col min="12" max="12" width="8.875" style="176" customWidth="1"/>
    <col min="13" max="13" width="6.75" style="176" bestFit="1" customWidth="1"/>
    <col min="14" max="14" width="8.75" style="176" customWidth="1"/>
    <col min="15" max="15" width="6.75" style="176" bestFit="1" customWidth="1"/>
    <col min="16" max="16" width="9.25" style="176" customWidth="1"/>
    <col min="17" max="17" width="6.75" style="176" bestFit="1" customWidth="1"/>
    <col min="18" max="18" width="8.75" style="176" customWidth="1"/>
    <col min="19" max="19" width="8" style="176" customWidth="1"/>
    <col min="20" max="20" width="11.25" style="72" customWidth="1"/>
    <col min="21" max="16384" width="9" style="176"/>
  </cols>
  <sheetData>
    <row r="1" spans="1:20" ht="24.75">
      <c r="A1" s="272" t="s">
        <v>1879</v>
      </c>
      <c r="B1" s="273"/>
      <c r="C1" s="273"/>
      <c r="D1" s="273"/>
      <c r="E1" s="273"/>
      <c r="F1" s="273"/>
      <c r="G1" s="273"/>
      <c r="H1" s="273"/>
      <c r="I1" s="273"/>
      <c r="J1" s="273"/>
      <c r="K1" s="274" t="s">
        <v>38</v>
      </c>
      <c r="L1" s="273"/>
      <c r="M1" s="273"/>
      <c r="N1" s="273"/>
      <c r="O1" s="273"/>
      <c r="P1" s="273"/>
      <c r="Q1" s="273"/>
      <c r="R1" s="273"/>
      <c r="S1" s="273"/>
      <c r="T1" s="273"/>
    </row>
    <row r="2" spans="1:20" ht="23.25">
      <c r="A2" s="178"/>
      <c r="B2" s="179"/>
      <c r="C2" s="179"/>
      <c r="D2" s="178"/>
      <c r="E2" s="178"/>
      <c r="F2" s="178"/>
      <c r="G2" s="178"/>
      <c r="H2" s="179"/>
      <c r="I2" s="179"/>
      <c r="J2" s="180"/>
      <c r="K2" s="179"/>
      <c r="L2" s="179"/>
      <c r="M2" s="179"/>
      <c r="N2" s="179"/>
      <c r="O2" s="179"/>
      <c r="P2" s="179"/>
      <c r="Q2" s="179"/>
      <c r="R2" s="179"/>
      <c r="S2" s="179"/>
      <c r="T2" s="199"/>
    </row>
    <row r="3" spans="1:20" ht="16.5">
      <c r="A3" s="275" t="s">
        <v>1925</v>
      </c>
      <c r="B3" s="276"/>
      <c r="C3" s="276"/>
      <c r="D3" s="276"/>
      <c r="E3" s="276"/>
      <c r="F3" s="276"/>
      <c r="G3" s="276"/>
      <c r="H3" s="276"/>
      <c r="I3" s="276"/>
      <c r="J3" s="276"/>
      <c r="K3" s="277" t="s">
        <v>1926</v>
      </c>
      <c r="L3" s="278"/>
      <c r="M3" s="278"/>
      <c r="N3" s="278"/>
      <c r="O3" s="278"/>
      <c r="P3" s="278"/>
      <c r="Q3" s="278"/>
      <c r="R3" s="278"/>
      <c r="S3" s="278"/>
      <c r="T3" s="278"/>
    </row>
    <row r="4" spans="1:20" ht="16.5" thickBot="1">
      <c r="A4" s="141" t="s">
        <v>1785</v>
      </c>
      <c r="B4" s="142"/>
      <c r="C4" s="142"/>
      <c r="D4" s="143"/>
      <c r="E4" s="143"/>
      <c r="F4" s="142"/>
      <c r="G4" s="142"/>
      <c r="H4" s="142"/>
      <c r="I4" s="142"/>
      <c r="J4" s="143"/>
      <c r="K4" s="142"/>
      <c r="L4" s="143"/>
      <c r="M4" s="11"/>
      <c r="N4" s="142"/>
      <c r="O4" s="144"/>
      <c r="P4" s="11"/>
      <c r="Q4" s="142"/>
      <c r="R4" s="142"/>
      <c r="S4" s="142"/>
      <c r="T4" s="145" t="s">
        <v>1881</v>
      </c>
    </row>
    <row r="5" spans="1:20" ht="15.75" customHeight="1">
      <c r="A5" s="279" t="s">
        <v>1898</v>
      </c>
      <c r="B5" s="282" t="s">
        <v>1853</v>
      </c>
      <c r="C5" s="283"/>
      <c r="D5" s="283"/>
      <c r="E5" s="283"/>
      <c r="F5" s="283"/>
      <c r="G5" s="284"/>
      <c r="H5" s="282" t="s">
        <v>1854</v>
      </c>
      <c r="I5" s="283"/>
      <c r="J5" s="283"/>
      <c r="K5" s="283" t="s">
        <v>1855</v>
      </c>
      <c r="L5" s="283"/>
      <c r="M5" s="284"/>
      <c r="N5" s="282" t="s">
        <v>1856</v>
      </c>
      <c r="O5" s="283"/>
      <c r="P5" s="283"/>
      <c r="Q5" s="283"/>
      <c r="R5" s="283"/>
      <c r="S5" s="284"/>
      <c r="T5" s="285" t="s">
        <v>1882</v>
      </c>
    </row>
    <row r="6" spans="1:20" ht="15.75" customHeight="1">
      <c r="A6" s="280"/>
      <c r="B6" s="269" t="s">
        <v>1857</v>
      </c>
      <c r="C6" s="151"/>
      <c r="D6" s="269" t="s">
        <v>1766</v>
      </c>
      <c r="E6" s="151"/>
      <c r="F6" s="269" t="s">
        <v>1767</v>
      </c>
      <c r="G6" s="124"/>
      <c r="H6" s="269" t="s">
        <v>1857</v>
      </c>
      <c r="I6" s="151"/>
      <c r="J6" s="269" t="s">
        <v>1766</v>
      </c>
      <c r="K6" s="151"/>
      <c r="L6" s="269" t="s">
        <v>1767</v>
      </c>
      <c r="M6" s="124"/>
      <c r="N6" s="269" t="s">
        <v>1857</v>
      </c>
      <c r="O6" s="151"/>
      <c r="P6" s="269" t="s">
        <v>1766</v>
      </c>
      <c r="Q6" s="151"/>
      <c r="R6" s="269" t="s">
        <v>1767</v>
      </c>
      <c r="S6" s="124"/>
      <c r="T6" s="286"/>
    </row>
    <row r="7" spans="1:20" ht="23.25">
      <c r="A7" s="281"/>
      <c r="B7" s="270"/>
      <c r="C7" s="152" t="s">
        <v>1770</v>
      </c>
      <c r="D7" s="270"/>
      <c r="E7" s="152" t="s">
        <v>1770</v>
      </c>
      <c r="F7" s="270"/>
      <c r="G7" s="152" t="s">
        <v>1770</v>
      </c>
      <c r="H7" s="270"/>
      <c r="I7" s="152" t="s">
        <v>1770</v>
      </c>
      <c r="J7" s="271"/>
      <c r="K7" s="152" t="s">
        <v>1770</v>
      </c>
      <c r="L7" s="270"/>
      <c r="M7" s="152" t="s">
        <v>1770</v>
      </c>
      <c r="N7" s="270"/>
      <c r="O7" s="152" t="s">
        <v>1770</v>
      </c>
      <c r="P7" s="270"/>
      <c r="Q7" s="152" t="s">
        <v>1770</v>
      </c>
      <c r="R7" s="270"/>
      <c r="S7" s="152" t="s">
        <v>1770</v>
      </c>
      <c r="T7" s="287"/>
    </row>
    <row r="8" spans="1:20" ht="24.95" customHeight="1">
      <c r="A8" s="181" t="s">
        <v>1890</v>
      </c>
      <c r="B8" s="182">
        <v>23986997</v>
      </c>
      <c r="C8" s="183">
        <v>100</v>
      </c>
      <c r="D8" s="182">
        <v>11842902</v>
      </c>
      <c r="E8" s="183">
        <v>100</v>
      </c>
      <c r="F8" s="182">
        <v>12144095</v>
      </c>
      <c r="G8" s="183">
        <v>100</v>
      </c>
      <c r="H8" s="184">
        <v>16105070</v>
      </c>
      <c r="I8" s="185">
        <v>99.999999999999986</v>
      </c>
      <c r="J8" s="184">
        <v>8283331</v>
      </c>
      <c r="K8" s="185">
        <v>100.00000000000001</v>
      </c>
      <c r="L8" s="184">
        <v>7821739</v>
      </c>
      <c r="M8" s="185">
        <v>100</v>
      </c>
      <c r="N8" s="184">
        <v>7881927</v>
      </c>
      <c r="O8" s="185">
        <v>100</v>
      </c>
      <c r="P8" s="184">
        <v>3559571</v>
      </c>
      <c r="Q8" s="185">
        <v>99.999999999999972</v>
      </c>
      <c r="R8" s="184">
        <v>4322356</v>
      </c>
      <c r="S8" s="185">
        <v>100.00000000000003</v>
      </c>
      <c r="T8" s="200" t="s">
        <v>1883</v>
      </c>
    </row>
    <row r="9" spans="1:20" ht="24.95" customHeight="1">
      <c r="A9" s="186" t="s">
        <v>1861</v>
      </c>
      <c r="B9" s="187">
        <v>907054</v>
      </c>
      <c r="C9" s="188">
        <v>3.7814404195739884</v>
      </c>
      <c r="D9" s="187">
        <v>469914</v>
      </c>
      <c r="E9" s="188">
        <v>3.9678957066435241</v>
      </c>
      <c r="F9" s="187">
        <v>437140</v>
      </c>
      <c r="G9" s="188">
        <v>3.5996095221587114</v>
      </c>
      <c r="H9" s="189">
        <v>13472</v>
      </c>
      <c r="I9" s="190">
        <v>8.3650676463995502E-2</v>
      </c>
      <c r="J9" s="191">
        <v>6992</v>
      </c>
      <c r="K9" s="190">
        <v>8.441048655426181E-2</v>
      </c>
      <c r="L9" s="191">
        <v>6480</v>
      </c>
      <c r="M9" s="190">
        <v>8.2846026951295615E-2</v>
      </c>
      <c r="N9" s="189">
        <v>893582</v>
      </c>
      <c r="O9" s="190">
        <v>11.337100686164691</v>
      </c>
      <c r="P9" s="192">
        <v>462922</v>
      </c>
      <c r="Q9" s="190">
        <v>13.004994141147908</v>
      </c>
      <c r="R9" s="192">
        <v>430660</v>
      </c>
      <c r="S9" s="190">
        <v>9.9635476578051421</v>
      </c>
      <c r="T9" s="201" t="s">
        <v>1861</v>
      </c>
    </row>
    <row r="10" spans="1:20" ht="24.95" customHeight="1">
      <c r="A10" s="186" t="s">
        <v>1892</v>
      </c>
      <c r="B10" s="187">
        <v>1046442</v>
      </c>
      <c r="C10" s="188">
        <v>4.3625385870519766</v>
      </c>
      <c r="D10" s="187">
        <v>542428</v>
      </c>
      <c r="E10" s="188">
        <v>4.5801949555944983</v>
      </c>
      <c r="F10" s="187">
        <v>504014</v>
      </c>
      <c r="G10" s="188">
        <v>4.1502804449405248</v>
      </c>
      <c r="H10" s="189">
        <v>25872</v>
      </c>
      <c r="I10" s="190">
        <v>0.16064506394570158</v>
      </c>
      <c r="J10" s="191">
        <v>13278</v>
      </c>
      <c r="K10" s="190">
        <v>0.16029783187464078</v>
      </c>
      <c r="L10" s="191">
        <v>12594</v>
      </c>
      <c r="M10" s="190">
        <v>0.16101278756552731</v>
      </c>
      <c r="N10" s="189">
        <v>1020570</v>
      </c>
      <c r="O10" s="190">
        <v>12.948229538284227</v>
      </c>
      <c r="P10" s="192">
        <v>529150</v>
      </c>
      <c r="Q10" s="190">
        <v>14.865555427887237</v>
      </c>
      <c r="R10" s="192">
        <v>491420</v>
      </c>
      <c r="S10" s="190">
        <v>11.369262504060286</v>
      </c>
      <c r="T10" s="201" t="s">
        <v>1884</v>
      </c>
    </row>
    <row r="11" spans="1:20" ht="24.95" customHeight="1">
      <c r="A11" s="186" t="s">
        <v>1862</v>
      </c>
      <c r="B11" s="187">
        <v>960562</v>
      </c>
      <c r="C11" s="188">
        <v>4.004511277505892</v>
      </c>
      <c r="D11" s="187">
        <v>501543</v>
      </c>
      <c r="E11" s="188">
        <v>4.2349670714154355</v>
      </c>
      <c r="F11" s="187">
        <v>459019</v>
      </c>
      <c r="G11" s="188">
        <v>3.7797711562697756</v>
      </c>
      <c r="H11" s="189">
        <v>38595</v>
      </c>
      <c r="I11" s="190">
        <v>0.23964503103681015</v>
      </c>
      <c r="J11" s="191">
        <v>20060</v>
      </c>
      <c r="K11" s="190">
        <v>0.24217310644715273</v>
      </c>
      <c r="L11" s="191">
        <v>18535</v>
      </c>
      <c r="M11" s="190">
        <v>0.23696776381825066</v>
      </c>
      <c r="N11" s="189">
        <v>921967</v>
      </c>
      <c r="O11" s="190">
        <v>11.697228355451655</v>
      </c>
      <c r="P11" s="192">
        <v>481483</v>
      </c>
      <c r="Q11" s="190">
        <v>13.526433382000247</v>
      </c>
      <c r="R11" s="192">
        <v>440484</v>
      </c>
      <c r="S11" s="190">
        <v>10.1908311115512</v>
      </c>
      <c r="T11" s="201" t="s">
        <v>1862</v>
      </c>
    </row>
    <row r="12" spans="1:20" ht="24.95" customHeight="1">
      <c r="A12" s="186" t="s">
        <v>1863</v>
      </c>
      <c r="B12" s="187">
        <v>1153994</v>
      </c>
      <c r="C12" s="188">
        <v>4.8109148469064298</v>
      </c>
      <c r="D12" s="187">
        <v>603416</v>
      </c>
      <c r="E12" s="188">
        <v>5.0951700858455133</v>
      </c>
      <c r="F12" s="187">
        <v>550578</v>
      </c>
      <c r="G12" s="188">
        <v>4.5337095930161944</v>
      </c>
      <c r="H12" s="189">
        <v>165064</v>
      </c>
      <c r="I12" s="190">
        <v>1.0249194818774461</v>
      </c>
      <c r="J12" s="191">
        <v>94883</v>
      </c>
      <c r="K12" s="190">
        <v>1.1454691355446256</v>
      </c>
      <c r="L12" s="191">
        <v>70181</v>
      </c>
      <c r="M12" s="190">
        <v>0.8972557125723577</v>
      </c>
      <c r="N12" s="189">
        <v>988930</v>
      </c>
      <c r="O12" s="190">
        <v>12.546804861298513</v>
      </c>
      <c r="P12" s="192">
        <v>508533</v>
      </c>
      <c r="Q12" s="190">
        <v>14.286356417669433</v>
      </c>
      <c r="R12" s="192">
        <v>480397</v>
      </c>
      <c r="S12" s="190">
        <v>11.11423954898671</v>
      </c>
      <c r="T12" s="201" t="s">
        <v>1863</v>
      </c>
    </row>
    <row r="13" spans="1:20" ht="24.95" customHeight="1">
      <c r="A13" s="186" t="s">
        <v>1893</v>
      </c>
      <c r="B13" s="187">
        <v>1580312</v>
      </c>
      <c r="C13" s="188">
        <v>6.5882027666906362</v>
      </c>
      <c r="D13" s="187">
        <v>821426</v>
      </c>
      <c r="E13" s="188">
        <v>6.9360195668257658</v>
      </c>
      <c r="F13" s="187">
        <v>758886</v>
      </c>
      <c r="G13" s="188">
        <v>6.2490123800908997</v>
      </c>
      <c r="H13" s="189">
        <v>960053</v>
      </c>
      <c r="I13" s="190">
        <v>5.9611848939495449</v>
      </c>
      <c r="J13" s="191">
        <v>508242</v>
      </c>
      <c r="K13" s="190">
        <v>6.1357200382309971</v>
      </c>
      <c r="L13" s="191">
        <v>451811</v>
      </c>
      <c r="M13" s="190">
        <v>5.7763497350141702</v>
      </c>
      <c r="N13" s="189">
        <v>620259</v>
      </c>
      <c r="O13" s="190">
        <v>7.8693827029862105</v>
      </c>
      <c r="P13" s="192">
        <v>313184</v>
      </c>
      <c r="Q13" s="190">
        <v>8.7983636230321025</v>
      </c>
      <c r="R13" s="192">
        <v>307075</v>
      </c>
      <c r="S13" s="190">
        <v>7.1043430943679793</v>
      </c>
      <c r="T13" s="201" t="s">
        <v>1885</v>
      </c>
    </row>
    <row r="14" spans="1:20" ht="24.95" customHeight="1">
      <c r="A14" s="186" t="s">
        <v>1864</v>
      </c>
      <c r="B14" s="187">
        <v>1732029</v>
      </c>
      <c r="C14" s="188">
        <v>7.2206996148788445</v>
      </c>
      <c r="D14" s="187">
        <v>894396</v>
      </c>
      <c r="E14" s="188">
        <v>7.5521692233879829</v>
      </c>
      <c r="F14" s="187">
        <v>837633</v>
      </c>
      <c r="G14" s="188">
        <v>6.8974509833791648</v>
      </c>
      <c r="H14" s="189">
        <v>1629245</v>
      </c>
      <c r="I14" s="190">
        <v>10.116348454244532</v>
      </c>
      <c r="J14" s="191">
        <v>852044</v>
      </c>
      <c r="K14" s="190">
        <v>10.286248370371775</v>
      </c>
      <c r="L14" s="191">
        <v>777201</v>
      </c>
      <c r="M14" s="190">
        <v>9.9364220667552328</v>
      </c>
      <c r="N14" s="189">
        <v>102784</v>
      </c>
      <c r="O14" s="190">
        <v>1.3040465865771149</v>
      </c>
      <c r="P14" s="192">
        <v>42352</v>
      </c>
      <c r="Q14" s="190">
        <v>1.1898062996917325</v>
      </c>
      <c r="R14" s="192">
        <v>60432</v>
      </c>
      <c r="S14" s="190">
        <v>1.3981263921805609</v>
      </c>
      <c r="T14" s="201" t="s">
        <v>1864</v>
      </c>
    </row>
    <row r="15" spans="1:20" ht="24.95" customHeight="1">
      <c r="A15" s="186" t="s">
        <v>1865</v>
      </c>
      <c r="B15" s="187">
        <v>1727374</v>
      </c>
      <c r="C15" s="188">
        <v>7.201293267348138</v>
      </c>
      <c r="D15" s="187">
        <v>877793</v>
      </c>
      <c r="E15" s="188">
        <v>7.4119755445075874</v>
      </c>
      <c r="F15" s="187">
        <v>849581</v>
      </c>
      <c r="G15" s="188">
        <v>6.9958362479871905</v>
      </c>
      <c r="H15" s="189">
        <v>1645694</v>
      </c>
      <c r="I15" s="190">
        <v>10.218483992928935</v>
      </c>
      <c r="J15" s="191">
        <v>860429</v>
      </c>
      <c r="K15" s="190">
        <v>10.387475763071643</v>
      </c>
      <c r="L15" s="191">
        <v>785265</v>
      </c>
      <c r="M15" s="190">
        <v>10.039519344739066</v>
      </c>
      <c r="N15" s="189">
        <v>81680</v>
      </c>
      <c r="O15" s="190">
        <v>1.0362948045573119</v>
      </c>
      <c r="P15" s="192">
        <v>17364</v>
      </c>
      <c r="Q15" s="190">
        <v>0.48781159302623822</v>
      </c>
      <c r="R15" s="192">
        <v>64316</v>
      </c>
      <c r="S15" s="190">
        <v>1.4879847934783716</v>
      </c>
      <c r="T15" s="201" t="s">
        <v>1865</v>
      </c>
    </row>
    <row r="16" spans="1:20" ht="24.95" customHeight="1">
      <c r="A16" s="186" t="s">
        <v>1866</v>
      </c>
      <c r="B16" s="187">
        <v>2014977</v>
      </c>
      <c r="C16" s="188">
        <v>8.4002887064187313</v>
      </c>
      <c r="D16" s="187">
        <v>983174</v>
      </c>
      <c r="E16" s="188">
        <v>8.3017996771399449</v>
      </c>
      <c r="F16" s="187">
        <v>1031803</v>
      </c>
      <c r="G16" s="188">
        <v>8.496335050079896</v>
      </c>
      <c r="H16" s="189">
        <v>1900146</v>
      </c>
      <c r="I16" s="190">
        <v>11.798433660952732</v>
      </c>
      <c r="J16" s="191">
        <v>960609</v>
      </c>
      <c r="K16" s="190">
        <v>11.596892602746408</v>
      </c>
      <c r="L16" s="191">
        <v>939537</v>
      </c>
      <c r="M16" s="190">
        <v>12.011868460453615</v>
      </c>
      <c r="N16" s="189">
        <v>114831</v>
      </c>
      <c r="O16" s="190">
        <v>1.4568899204471191</v>
      </c>
      <c r="P16" s="192">
        <v>22565</v>
      </c>
      <c r="Q16" s="190">
        <v>0.6339247060952008</v>
      </c>
      <c r="R16" s="192">
        <v>92266</v>
      </c>
      <c r="S16" s="190">
        <v>2.1346228769680238</v>
      </c>
      <c r="T16" s="201" t="s">
        <v>1866</v>
      </c>
    </row>
    <row r="17" spans="1:20" ht="24.95" customHeight="1">
      <c r="A17" s="186" t="s">
        <v>1867</v>
      </c>
      <c r="B17" s="187">
        <v>2082969</v>
      </c>
      <c r="C17" s="188">
        <v>8.6837422792023524</v>
      </c>
      <c r="D17" s="187">
        <v>1009981</v>
      </c>
      <c r="E17" s="188">
        <v>8.5281546701982336</v>
      </c>
      <c r="F17" s="187">
        <v>1072988</v>
      </c>
      <c r="G17" s="188">
        <v>8.8354710663907028</v>
      </c>
      <c r="H17" s="189">
        <v>1959715</v>
      </c>
      <c r="I17" s="190">
        <v>12.168310972879969</v>
      </c>
      <c r="J17" s="191">
        <v>980871</v>
      </c>
      <c r="K17" s="190">
        <v>11.841504341671243</v>
      </c>
      <c r="L17" s="191">
        <v>978844</v>
      </c>
      <c r="M17" s="190">
        <v>12.514403766221296</v>
      </c>
      <c r="N17" s="189">
        <v>123254</v>
      </c>
      <c r="O17" s="190">
        <v>1.5637546503539046</v>
      </c>
      <c r="P17" s="192">
        <v>29110</v>
      </c>
      <c r="Q17" s="190">
        <v>0.81779517812680236</v>
      </c>
      <c r="R17" s="192">
        <v>94144</v>
      </c>
      <c r="S17" s="190">
        <v>2.1780714036511566</v>
      </c>
      <c r="T17" s="201" t="s">
        <v>1867</v>
      </c>
    </row>
    <row r="18" spans="1:20" ht="24.95" customHeight="1">
      <c r="A18" s="186" t="s">
        <v>1868</v>
      </c>
      <c r="B18" s="187">
        <v>1789332</v>
      </c>
      <c r="C18" s="188">
        <v>7.4595915445355665</v>
      </c>
      <c r="D18" s="187">
        <v>867480</v>
      </c>
      <c r="E18" s="188">
        <v>7.3248938478085863</v>
      </c>
      <c r="F18" s="187">
        <v>921852</v>
      </c>
      <c r="G18" s="188">
        <v>7.5909485227182421</v>
      </c>
      <c r="H18" s="189">
        <v>1665917</v>
      </c>
      <c r="I18" s="190">
        <v>10.344053145996881</v>
      </c>
      <c r="J18" s="191">
        <v>834216</v>
      </c>
      <c r="K18" s="190">
        <v>10.071020945559219</v>
      </c>
      <c r="L18" s="191">
        <v>831701</v>
      </c>
      <c r="M18" s="190">
        <v>10.633198065033875</v>
      </c>
      <c r="N18" s="189">
        <v>123415</v>
      </c>
      <c r="O18" s="190">
        <v>1.5657972980465309</v>
      </c>
      <c r="P18" s="192">
        <v>33264</v>
      </c>
      <c r="Q18" s="190">
        <v>0.93449463432531621</v>
      </c>
      <c r="R18" s="192">
        <v>90151</v>
      </c>
      <c r="S18" s="190">
        <v>2.08569122950539</v>
      </c>
      <c r="T18" s="201" t="s">
        <v>1868</v>
      </c>
    </row>
    <row r="19" spans="1:20" ht="24.95" customHeight="1">
      <c r="A19" s="186" t="s">
        <v>1869</v>
      </c>
      <c r="B19" s="187">
        <v>1803660</v>
      </c>
      <c r="C19" s="188">
        <v>7.5193239070317972</v>
      </c>
      <c r="D19" s="187">
        <v>886372</v>
      </c>
      <c r="E19" s="188">
        <v>7.4844155596322581</v>
      </c>
      <c r="F19" s="187">
        <v>917288</v>
      </c>
      <c r="G19" s="188">
        <v>7.5533664715238142</v>
      </c>
      <c r="H19" s="189">
        <v>1613085</v>
      </c>
      <c r="I19" s="190">
        <v>10.016007381526439</v>
      </c>
      <c r="J19" s="191">
        <v>826109</v>
      </c>
      <c r="K19" s="190">
        <v>9.9731496906256663</v>
      </c>
      <c r="L19" s="191">
        <v>786976</v>
      </c>
      <c r="M19" s="190">
        <v>10.061394275620806</v>
      </c>
      <c r="N19" s="189">
        <v>190575</v>
      </c>
      <c r="O19" s="190">
        <v>2.4178731926849868</v>
      </c>
      <c r="P19" s="192">
        <v>60263</v>
      </c>
      <c r="Q19" s="190">
        <v>1.6929849130695804</v>
      </c>
      <c r="R19" s="192">
        <v>130312</v>
      </c>
      <c r="S19" s="190">
        <v>3.014837278558268</v>
      </c>
      <c r="T19" s="201" t="s">
        <v>1869</v>
      </c>
    </row>
    <row r="20" spans="1:20" ht="24.95" customHeight="1">
      <c r="A20" s="186" t="s">
        <v>1870</v>
      </c>
      <c r="B20" s="187">
        <v>1806817</v>
      </c>
      <c r="C20" s="188">
        <v>7.5324852043796895</v>
      </c>
      <c r="D20" s="187">
        <v>884669</v>
      </c>
      <c r="E20" s="188">
        <v>7.4700356382244832</v>
      </c>
      <c r="F20" s="187">
        <v>922148</v>
      </c>
      <c r="G20" s="188">
        <v>7.5933859213057868</v>
      </c>
      <c r="H20" s="189">
        <v>1486379</v>
      </c>
      <c r="I20" s="190">
        <v>9.2292613444089344</v>
      </c>
      <c r="J20" s="191">
        <v>772458</v>
      </c>
      <c r="K20" s="190">
        <v>9.3254513190406136</v>
      </c>
      <c r="L20" s="191">
        <v>713921</v>
      </c>
      <c r="M20" s="190">
        <v>9.127394815909863</v>
      </c>
      <c r="N20" s="189">
        <v>320438</v>
      </c>
      <c r="O20" s="190">
        <v>4.0654778964585692</v>
      </c>
      <c r="P20" s="192">
        <v>112211</v>
      </c>
      <c r="Q20" s="190">
        <v>3.1523742608308694</v>
      </c>
      <c r="R20" s="192">
        <v>208227</v>
      </c>
      <c r="S20" s="190">
        <v>4.8174421542325527</v>
      </c>
      <c r="T20" s="201" t="s">
        <v>1870</v>
      </c>
    </row>
    <row r="21" spans="1:20" ht="24.95" customHeight="1">
      <c r="A21" s="186" t="s">
        <v>1871</v>
      </c>
      <c r="B21" s="187">
        <v>1652850</v>
      </c>
      <c r="C21" s="188">
        <v>6.8906082741411936</v>
      </c>
      <c r="D21" s="187">
        <v>799597</v>
      </c>
      <c r="E21" s="188">
        <v>6.7516981901902087</v>
      </c>
      <c r="F21" s="187">
        <v>853253</v>
      </c>
      <c r="G21" s="188">
        <v>7.026073165600236</v>
      </c>
      <c r="H21" s="189">
        <v>1083084</v>
      </c>
      <c r="I21" s="190">
        <v>6.7251120299383986</v>
      </c>
      <c r="J21" s="191">
        <v>585777</v>
      </c>
      <c r="K21" s="190">
        <v>7.0717565192070673</v>
      </c>
      <c r="L21" s="191">
        <v>497307</v>
      </c>
      <c r="M21" s="190">
        <v>6.3580106674487604</v>
      </c>
      <c r="N21" s="189">
        <v>569766</v>
      </c>
      <c r="O21" s="190">
        <v>7.2287652499192143</v>
      </c>
      <c r="P21" s="192">
        <v>213820</v>
      </c>
      <c r="Q21" s="190">
        <v>6.0069036409162786</v>
      </c>
      <c r="R21" s="192">
        <v>355946</v>
      </c>
      <c r="S21" s="190">
        <v>8.2349996159501906</v>
      </c>
      <c r="T21" s="201" t="s">
        <v>1871</v>
      </c>
    </row>
    <row r="22" spans="1:20" ht="24.95" customHeight="1">
      <c r="A22" s="186" t="s">
        <v>1872</v>
      </c>
      <c r="B22" s="187">
        <v>1419818</v>
      </c>
      <c r="C22" s="188">
        <v>5.9191152606555963</v>
      </c>
      <c r="D22" s="187">
        <v>675918</v>
      </c>
      <c r="E22" s="188">
        <v>5.7073680082804028</v>
      </c>
      <c r="F22" s="187">
        <v>743900</v>
      </c>
      <c r="G22" s="188">
        <v>6.1256108421417981</v>
      </c>
      <c r="H22" s="189">
        <v>705309</v>
      </c>
      <c r="I22" s="190">
        <v>4.3794221322850504</v>
      </c>
      <c r="J22" s="191">
        <v>378578</v>
      </c>
      <c r="K22" s="190">
        <v>4.5703594363185536</v>
      </c>
      <c r="L22" s="191">
        <v>326731</v>
      </c>
      <c r="M22" s="190">
        <v>4.1772168567629269</v>
      </c>
      <c r="N22" s="189">
        <v>714509</v>
      </c>
      <c r="O22" s="190">
        <v>9.0651562746013763</v>
      </c>
      <c r="P22" s="192">
        <v>297340</v>
      </c>
      <c r="Q22" s="190">
        <v>8.3532538050231331</v>
      </c>
      <c r="R22" s="192">
        <v>417169</v>
      </c>
      <c r="S22" s="190">
        <v>9.6514262129264683</v>
      </c>
      <c r="T22" s="201" t="s">
        <v>1872</v>
      </c>
    </row>
    <row r="23" spans="1:20" ht="24.95" customHeight="1">
      <c r="A23" s="186" t="s">
        <v>1873</v>
      </c>
      <c r="B23" s="187">
        <v>887584</v>
      </c>
      <c r="C23" s="188">
        <v>3.7002714428988339</v>
      </c>
      <c r="D23" s="187">
        <v>414621</v>
      </c>
      <c r="E23" s="188">
        <v>3.5010084521513392</v>
      </c>
      <c r="F23" s="187">
        <v>472963</v>
      </c>
      <c r="G23" s="188">
        <v>3.8945923924343475</v>
      </c>
      <c r="H23" s="189">
        <v>423847</v>
      </c>
      <c r="I23" s="190">
        <v>2.6317613024966673</v>
      </c>
      <c r="J23" s="191">
        <v>218005</v>
      </c>
      <c r="K23" s="190">
        <v>2.6318518480065567</v>
      </c>
      <c r="L23" s="191">
        <v>205842</v>
      </c>
      <c r="M23" s="190">
        <v>2.6316654135352766</v>
      </c>
      <c r="N23" s="189">
        <v>463737</v>
      </c>
      <c r="O23" s="190">
        <v>5.8835485281708388</v>
      </c>
      <c r="P23" s="192">
        <v>196616</v>
      </c>
      <c r="Q23" s="190">
        <v>5.5235869715760693</v>
      </c>
      <c r="R23" s="192">
        <v>267121</v>
      </c>
      <c r="S23" s="190">
        <v>6.1799861001731458</v>
      </c>
      <c r="T23" s="201" t="s">
        <v>1873</v>
      </c>
    </row>
    <row r="24" spans="1:20" ht="24.95" customHeight="1">
      <c r="A24" s="186" t="s">
        <v>1874</v>
      </c>
      <c r="B24" s="187">
        <v>581316</v>
      </c>
      <c r="C24" s="188">
        <v>2.4234630120644112</v>
      </c>
      <c r="D24" s="187">
        <v>259323</v>
      </c>
      <c r="E24" s="188">
        <v>2.1896913442330268</v>
      </c>
      <c r="F24" s="187">
        <v>321993</v>
      </c>
      <c r="G24" s="188">
        <v>2.6514367682400377</v>
      </c>
      <c r="H24" s="189">
        <v>293780</v>
      </c>
      <c r="I24" s="190">
        <v>1.8241460608367426</v>
      </c>
      <c r="J24" s="191">
        <v>140752</v>
      </c>
      <c r="K24" s="190">
        <v>1.6992197945488354</v>
      </c>
      <c r="L24" s="191">
        <v>153028</v>
      </c>
      <c r="M24" s="190">
        <v>1.9564447241208125</v>
      </c>
      <c r="N24" s="189">
        <v>287536</v>
      </c>
      <c r="O24" s="190">
        <v>3.6480419065033209</v>
      </c>
      <c r="P24" s="192">
        <v>118571</v>
      </c>
      <c r="Q24" s="190">
        <v>3.3310474773505008</v>
      </c>
      <c r="R24" s="192">
        <v>168965</v>
      </c>
      <c r="S24" s="190">
        <v>3.9090949472926337</v>
      </c>
      <c r="T24" s="201" t="s">
        <v>1874</v>
      </c>
    </row>
    <row r="25" spans="1:20" ht="24.95" customHeight="1">
      <c r="A25" s="186" t="s">
        <v>1875</v>
      </c>
      <c r="B25" s="187">
        <v>440796</v>
      </c>
      <c r="C25" s="188">
        <v>1.8376456210837899</v>
      </c>
      <c r="D25" s="187">
        <v>183440</v>
      </c>
      <c r="E25" s="188">
        <v>1.548944675891095</v>
      </c>
      <c r="F25" s="187">
        <v>257356</v>
      </c>
      <c r="G25" s="188">
        <v>2.1191863205944945</v>
      </c>
      <c r="H25" s="189">
        <v>242371</v>
      </c>
      <c r="I25" s="190">
        <v>1.504936023252305</v>
      </c>
      <c r="J25" s="191">
        <v>108345</v>
      </c>
      <c r="K25" s="190">
        <v>1.3079882960127998</v>
      </c>
      <c r="L25" s="191">
        <v>134026</v>
      </c>
      <c r="M25" s="190">
        <v>1.7135064210145594</v>
      </c>
      <c r="N25" s="189">
        <v>198425</v>
      </c>
      <c r="O25" s="190">
        <v>2.5174681267664623</v>
      </c>
      <c r="P25" s="192">
        <v>75095</v>
      </c>
      <c r="Q25" s="190">
        <v>2.1096643387644187</v>
      </c>
      <c r="R25" s="192">
        <v>123330</v>
      </c>
      <c r="S25" s="190">
        <v>2.8533050031047882</v>
      </c>
      <c r="T25" s="201" t="s">
        <v>1875</v>
      </c>
    </row>
    <row r="26" spans="1:20" ht="24.95" customHeight="1">
      <c r="A26" s="186" t="s">
        <v>1876</v>
      </c>
      <c r="B26" s="187">
        <v>252571</v>
      </c>
      <c r="C26" s="188">
        <v>1.0529496460102947</v>
      </c>
      <c r="D26" s="187">
        <v>103196</v>
      </c>
      <c r="E26" s="188">
        <v>0.87137426282848585</v>
      </c>
      <c r="F26" s="187">
        <v>149375</v>
      </c>
      <c r="G26" s="188">
        <v>1.2300216689675105</v>
      </c>
      <c r="H26" s="189">
        <v>153721</v>
      </c>
      <c r="I26" s="190">
        <v>0.95448824500607565</v>
      </c>
      <c r="J26" s="191">
        <v>70350</v>
      </c>
      <c r="K26" s="190">
        <v>0.84929601388620113</v>
      </c>
      <c r="L26" s="191">
        <v>83371</v>
      </c>
      <c r="M26" s="190">
        <v>1.0658882890364918</v>
      </c>
      <c r="N26" s="189">
        <v>98850</v>
      </c>
      <c r="O26" s="190">
        <v>1.2541349342616341</v>
      </c>
      <c r="P26" s="192">
        <v>32846</v>
      </c>
      <c r="Q26" s="190">
        <v>0.92275164619556682</v>
      </c>
      <c r="R26" s="192">
        <v>66004</v>
      </c>
      <c r="S26" s="190">
        <v>1.5270375693256177</v>
      </c>
      <c r="T26" s="201" t="s">
        <v>1886</v>
      </c>
    </row>
    <row r="27" spans="1:20" ht="24.95" customHeight="1">
      <c r="A27" s="186" t="s">
        <v>1894</v>
      </c>
      <c r="B27" s="187">
        <v>115308</v>
      </c>
      <c r="C27" s="188">
        <v>0.48071044491313358</v>
      </c>
      <c r="D27" s="187">
        <v>51039</v>
      </c>
      <c r="E27" s="188">
        <v>0.43096700453993453</v>
      </c>
      <c r="F27" s="187">
        <v>64269</v>
      </c>
      <c r="G27" s="188">
        <v>0.52922016832048824</v>
      </c>
      <c r="H27" s="189">
        <v>78538</v>
      </c>
      <c r="I27" s="190">
        <v>0.48766009709985741</v>
      </c>
      <c r="J27" s="191">
        <v>40862</v>
      </c>
      <c r="K27" s="190">
        <v>0.49330396189648829</v>
      </c>
      <c r="L27" s="191">
        <v>37676</v>
      </c>
      <c r="M27" s="190">
        <v>0.48168316534213168</v>
      </c>
      <c r="N27" s="189">
        <v>36770</v>
      </c>
      <c r="O27" s="190">
        <v>0.4665102835892796</v>
      </c>
      <c r="P27" s="192">
        <v>10177</v>
      </c>
      <c r="Q27" s="190">
        <v>0.28590523970444753</v>
      </c>
      <c r="R27" s="192">
        <v>26593</v>
      </c>
      <c r="S27" s="190">
        <v>0.61524316830913506</v>
      </c>
      <c r="T27" s="201" t="s">
        <v>1887</v>
      </c>
    </row>
    <row r="28" spans="1:20" ht="24.95" customHeight="1">
      <c r="A28" s="186" t="s">
        <v>1877</v>
      </c>
      <c r="B28" s="187">
        <v>27513</v>
      </c>
      <c r="C28" s="188">
        <v>0.11469964331091548</v>
      </c>
      <c r="D28" s="187">
        <v>11677</v>
      </c>
      <c r="E28" s="188">
        <v>9.8599144027367608E-2</v>
      </c>
      <c r="F28" s="187">
        <v>15836</v>
      </c>
      <c r="G28" s="188">
        <v>0.13040082443360335</v>
      </c>
      <c r="H28" s="189">
        <v>18735</v>
      </c>
      <c r="I28" s="190">
        <v>0.11632982657014219</v>
      </c>
      <c r="J28" s="191">
        <v>9313</v>
      </c>
      <c r="K28" s="190">
        <v>0.11243061517160186</v>
      </c>
      <c r="L28" s="191">
        <v>9422</v>
      </c>
      <c r="M28" s="190">
        <v>0.12045914597764001</v>
      </c>
      <c r="N28" s="189">
        <v>8778</v>
      </c>
      <c r="O28" s="190">
        <v>0.11136870463276302</v>
      </c>
      <c r="P28" s="192">
        <v>2364</v>
      </c>
      <c r="Q28" s="190">
        <v>6.6412497461070447E-2</v>
      </c>
      <c r="R28" s="192">
        <v>6414</v>
      </c>
      <c r="S28" s="190">
        <v>0.14839129400724974</v>
      </c>
      <c r="T28" s="201" t="s">
        <v>1877</v>
      </c>
    </row>
    <row r="29" spans="1:20" ht="24.95" customHeight="1">
      <c r="A29" s="186" t="s">
        <v>1878</v>
      </c>
      <c r="B29" s="192">
        <v>3719</v>
      </c>
      <c r="C29" s="188">
        <v>1.5504233397786308E-2</v>
      </c>
      <c r="D29" s="192">
        <v>1499</v>
      </c>
      <c r="E29" s="188">
        <v>1.2657370634325945E-2</v>
      </c>
      <c r="F29" s="192">
        <v>2220</v>
      </c>
      <c r="G29" s="188">
        <v>1.8280489406579902E-2</v>
      </c>
      <c r="H29" s="192">
        <v>2448</v>
      </c>
      <c r="I29" s="190">
        <v>1.5200182302840043E-2</v>
      </c>
      <c r="J29" s="191">
        <v>1158</v>
      </c>
      <c r="K29" s="190">
        <v>1.3979883213649196E-2</v>
      </c>
      <c r="L29" s="191">
        <v>1290</v>
      </c>
      <c r="M29" s="190">
        <v>1.649249610604496E-2</v>
      </c>
      <c r="N29" s="192">
        <v>1271</v>
      </c>
      <c r="O29" s="190">
        <v>1.612549824427453E-2</v>
      </c>
      <c r="P29" s="192">
        <v>341</v>
      </c>
      <c r="Q29" s="190">
        <v>9.5798061058481477E-3</v>
      </c>
      <c r="R29" s="192">
        <v>930</v>
      </c>
      <c r="S29" s="190">
        <v>2.1516043565129758E-2</v>
      </c>
      <c r="T29" s="202" t="s">
        <v>1878</v>
      </c>
    </row>
    <row r="30" spans="1:20" ht="24.95" customHeight="1" thickBot="1">
      <c r="A30" s="204" t="s">
        <v>1895</v>
      </c>
      <c r="B30" s="193">
        <v>41.598641380577988</v>
      </c>
      <c r="C30" s="194"/>
      <c r="D30" s="194">
        <v>40.69740769618798</v>
      </c>
      <c r="E30" s="194"/>
      <c r="F30" s="194">
        <v>42.477523026623224</v>
      </c>
      <c r="G30" s="194"/>
      <c r="H30" s="194">
        <v>45.383954804294547</v>
      </c>
      <c r="I30" s="194"/>
      <c r="J30" s="195">
        <v>45.22953917934705</v>
      </c>
      <c r="K30" s="196"/>
      <c r="L30" s="194">
        <v>45.547483110852973</v>
      </c>
      <c r="M30" s="194"/>
      <c r="N30" s="194">
        <v>33.864144770688689</v>
      </c>
      <c r="O30" s="194"/>
      <c r="P30" s="194">
        <v>30.150871270723353</v>
      </c>
      <c r="Q30" s="194"/>
      <c r="R30" s="194">
        <v>36.922120713795906</v>
      </c>
      <c r="S30" s="205"/>
      <c r="T30" s="203" t="s">
        <v>1888</v>
      </c>
    </row>
  </sheetData>
  <mergeCells count="19">
    <mergeCell ref="A1:J1"/>
    <mergeCell ref="K1:T1"/>
    <mergeCell ref="A3:J3"/>
    <mergeCell ref="K3:T3"/>
    <mergeCell ref="A5:A7"/>
    <mergeCell ref="B5:G5"/>
    <mergeCell ref="H5:J5"/>
    <mergeCell ref="K5:M5"/>
    <mergeCell ref="N5:S5"/>
    <mergeCell ref="T5:T7"/>
    <mergeCell ref="N6:N7"/>
    <mergeCell ref="P6:P7"/>
    <mergeCell ref="R6:R7"/>
    <mergeCell ref="B6:B7"/>
    <mergeCell ref="D6:D7"/>
    <mergeCell ref="F6:F7"/>
    <mergeCell ref="H6:H7"/>
    <mergeCell ref="J6:J7"/>
    <mergeCell ref="L6:L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AA97D-AFF8-4B77-91C7-9A76AE70FB30}">
  <dimension ref="A1:T3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X14" sqref="X14"/>
    </sheetView>
  </sheetViews>
  <sheetFormatPr defaultRowHeight="15.75"/>
  <cols>
    <col min="1" max="1" width="8.5" style="176" bestFit="1" customWidth="1"/>
    <col min="2" max="2" width="8.375" style="176" customWidth="1"/>
    <col min="3" max="3" width="6.75" style="176" bestFit="1" customWidth="1"/>
    <col min="4" max="4" width="8.625" style="176" customWidth="1"/>
    <col min="5" max="5" width="6.75" style="176" bestFit="1" customWidth="1"/>
    <col min="6" max="6" width="8.5" style="176" customWidth="1"/>
    <col min="7" max="7" width="6.75" style="176" bestFit="1" customWidth="1"/>
    <col min="8" max="8" width="8.75" style="176" customWidth="1"/>
    <col min="9" max="9" width="6.75" style="176" bestFit="1" customWidth="1"/>
    <col min="10" max="10" width="8.125" style="176" customWidth="1"/>
    <col min="11" max="11" width="6.75" style="176" bestFit="1" customWidth="1"/>
    <col min="12" max="12" width="8.875" style="176" customWidth="1"/>
    <col min="13" max="13" width="6.75" style="176" bestFit="1" customWidth="1"/>
    <col min="14" max="14" width="8.75" style="176" customWidth="1"/>
    <col min="15" max="15" width="6.75" style="176" bestFit="1" customWidth="1"/>
    <col min="16" max="16" width="9.25" style="176" customWidth="1"/>
    <col min="17" max="17" width="6.75" style="176" bestFit="1" customWidth="1"/>
    <col min="18" max="18" width="8.75" style="176" customWidth="1"/>
    <col min="19" max="19" width="8" style="176" customWidth="1"/>
    <col min="20" max="20" width="11.25" style="72" customWidth="1"/>
    <col min="21" max="16384" width="9" style="176"/>
  </cols>
  <sheetData>
    <row r="1" spans="1:20" ht="24.75">
      <c r="A1" s="272" t="s">
        <v>1879</v>
      </c>
      <c r="B1" s="273"/>
      <c r="C1" s="273"/>
      <c r="D1" s="273"/>
      <c r="E1" s="273"/>
      <c r="F1" s="273"/>
      <c r="G1" s="273"/>
      <c r="H1" s="273"/>
      <c r="I1" s="273"/>
      <c r="J1" s="273"/>
      <c r="K1" s="274" t="s">
        <v>38</v>
      </c>
      <c r="L1" s="273"/>
      <c r="M1" s="273"/>
      <c r="N1" s="273"/>
      <c r="O1" s="273"/>
      <c r="P1" s="273"/>
      <c r="Q1" s="273"/>
      <c r="R1" s="273"/>
      <c r="S1" s="273"/>
      <c r="T1" s="273"/>
    </row>
    <row r="2" spans="1:20" ht="23.25">
      <c r="A2" s="178"/>
      <c r="B2" s="179"/>
      <c r="C2" s="179"/>
      <c r="D2" s="178"/>
      <c r="E2" s="178"/>
      <c r="F2" s="178"/>
      <c r="G2" s="178"/>
      <c r="H2" s="179"/>
      <c r="I2" s="179"/>
      <c r="J2" s="180"/>
      <c r="K2" s="179"/>
      <c r="L2" s="179"/>
      <c r="M2" s="179"/>
      <c r="N2" s="179"/>
      <c r="O2" s="179"/>
      <c r="P2" s="179"/>
      <c r="Q2" s="179"/>
      <c r="R2" s="179"/>
      <c r="S2" s="179"/>
      <c r="T2" s="199"/>
    </row>
    <row r="3" spans="1:20" ht="16.5">
      <c r="A3" s="276" t="s">
        <v>1924</v>
      </c>
      <c r="B3" s="276"/>
      <c r="C3" s="276"/>
      <c r="D3" s="276"/>
      <c r="E3" s="276"/>
      <c r="F3" s="276"/>
      <c r="G3" s="276"/>
      <c r="H3" s="276"/>
      <c r="I3" s="276"/>
      <c r="J3" s="276"/>
      <c r="K3" s="277" t="s">
        <v>1923</v>
      </c>
      <c r="L3" s="278"/>
      <c r="M3" s="278"/>
      <c r="N3" s="278"/>
      <c r="O3" s="278"/>
      <c r="P3" s="278"/>
      <c r="Q3" s="278"/>
      <c r="R3" s="278"/>
      <c r="S3" s="278"/>
      <c r="T3" s="278"/>
    </row>
    <row r="4" spans="1:20" ht="16.5" thickBot="1">
      <c r="A4" s="141" t="s">
        <v>1785</v>
      </c>
      <c r="B4" s="142"/>
      <c r="C4" s="142"/>
      <c r="D4" s="143"/>
      <c r="E4" s="143"/>
      <c r="F4" s="142"/>
      <c r="G4" s="142"/>
      <c r="H4" s="142"/>
      <c r="I4" s="142"/>
      <c r="J4" s="143"/>
      <c r="K4" s="142"/>
      <c r="L4" s="143"/>
      <c r="M4" s="11"/>
      <c r="N4" s="142"/>
      <c r="O4" s="144"/>
      <c r="P4" s="11"/>
      <c r="Q4" s="142"/>
      <c r="R4" s="142"/>
      <c r="S4" s="142"/>
      <c r="T4" s="145" t="s">
        <v>1881</v>
      </c>
    </row>
    <row r="5" spans="1:20" ht="15.75" customHeight="1">
      <c r="A5" s="279" t="s">
        <v>1898</v>
      </c>
      <c r="B5" s="282" t="s">
        <v>1853</v>
      </c>
      <c r="C5" s="283"/>
      <c r="D5" s="283"/>
      <c r="E5" s="283"/>
      <c r="F5" s="283"/>
      <c r="G5" s="284"/>
      <c r="H5" s="282" t="s">
        <v>1854</v>
      </c>
      <c r="I5" s="283"/>
      <c r="J5" s="283"/>
      <c r="K5" s="283" t="s">
        <v>1855</v>
      </c>
      <c r="L5" s="283"/>
      <c r="M5" s="284"/>
      <c r="N5" s="282" t="s">
        <v>1856</v>
      </c>
      <c r="O5" s="283"/>
      <c r="P5" s="283"/>
      <c r="Q5" s="283"/>
      <c r="R5" s="283"/>
      <c r="S5" s="284"/>
      <c r="T5" s="285" t="s">
        <v>1882</v>
      </c>
    </row>
    <row r="6" spans="1:20" ht="15.75" customHeight="1">
      <c r="A6" s="280"/>
      <c r="B6" s="269" t="s">
        <v>1857</v>
      </c>
      <c r="C6" s="151"/>
      <c r="D6" s="269" t="s">
        <v>1766</v>
      </c>
      <c r="E6" s="151"/>
      <c r="F6" s="269" t="s">
        <v>1767</v>
      </c>
      <c r="G6" s="124"/>
      <c r="H6" s="269" t="s">
        <v>1857</v>
      </c>
      <c r="I6" s="151"/>
      <c r="J6" s="269" t="s">
        <v>1766</v>
      </c>
      <c r="K6" s="151"/>
      <c r="L6" s="269" t="s">
        <v>1767</v>
      </c>
      <c r="M6" s="124"/>
      <c r="N6" s="269" t="s">
        <v>1857</v>
      </c>
      <c r="O6" s="151"/>
      <c r="P6" s="269" t="s">
        <v>1766</v>
      </c>
      <c r="Q6" s="151"/>
      <c r="R6" s="269" t="s">
        <v>1767</v>
      </c>
      <c r="S6" s="124"/>
      <c r="T6" s="286"/>
    </row>
    <row r="7" spans="1:20" ht="23.25">
      <c r="A7" s="281"/>
      <c r="B7" s="270"/>
      <c r="C7" s="152" t="s">
        <v>1770</v>
      </c>
      <c r="D7" s="270"/>
      <c r="E7" s="152" t="s">
        <v>1770</v>
      </c>
      <c r="F7" s="270"/>
      <c r="G7" s="152" t="s">
        <v>1770</v>
      </c>
      <c r="H7" s="270"/>
      <c r="I7" s="152" t="s">
        <v>1770</v>
      </c>
      <c r="J7" s="271"/>
      <c r="K7" s="152" t="s">
        <v>1770</v>
      </c>
      <c r="L7" s="270"/>
      <c r="M7" s="152" t="s">
        <v>1770</v>
      </c>
      <c r="N7" s="270"/>
      <c r="O7" s="152" t="s">
        <v>1770</v>
      </c>
      <c r="P7" s="270"/>
      <c r="Q7" s="152" t="s">
        <v>1770</v>
      </c>
      <c r="R7" s="270"/>
      <c r="S7" s="152" t="s">
        <v>1770</v>
      </c>
      <c r="T7" s="287"/>
    </row>
    <row r="8" spans="1:20" ht="24.95" customHeight="1">
      <c r="A8" s="181" t="s">
        <v>1890</v>
      </c>
      <c r="B8" s="182">
        <v>24020428</v>
      </c>
      <c r="C8" s="183">
        <v>100</v>
      </c>
      <c r="D8" s="182">
        <v>11864558</v>
      </c>
      <c r="E8" s="183">
        <v>100</v>
      </c>
      <c r="F8" s="182">
        <v>12155870</v>
      </c>
      <c r="G8" s="183">
        <v>100</v>
      </c>
      <c r="H8" s="184">
        <v>16072302</v>
      </c>
      <c r="I8" s="185">
        <v>100</v>
      </c>
      <c r="J8" s="184">
        <v>8274694</v>
      </c>
      <c r="K8" s="185">
        <v>100</v>
      </c>
      <c r="L8" s="184">
        <v>7797608</v>
      </c>
      <c r="M8" s="185">
        <v>100</v>
      </c>
      <c r="N8" s="184">
        <v>7948126</v>
      </c>
      <c r="O8" s="185">
        <v>100</v>
      </c>
      <c r="P8" s="184">
        <v>3589864</v>
      </c>
      <c r="Q8" s="185">
        <v>100.00000000000003</v>
      </c>
      <c r="R8" s="184">
        <v>4358262</v>
      </c>
      <c r="S8" s="185">
        <v>100</v>
      </c>
      <c r="T8" s="200" t="s">
        <v>1883</v>
      </c>
    </row>
    <row r="9" spans="1:20" ht="24.95" customHeight="1">
      <c r="A9" s="186" t="s">
        <v>1861</v>
      </c>
      <c r="B9" s="187">
        <v>956367</v>
      </c>
      <c r="C9" s="188">
        <v>3.981473602385436</v>
      </c>
      <c r="D9" s="187">
        <v>495769</v>
      </c>
      <c r="E9" s="188">
        <v>4.178571169697177</v>
      </c>
      <c r="F9" s="187">
        <v>460598</v>
      </c>
      <c r="G9" s="188">
        <v>3.7890994227480221</v>
      </c>
      <c r="H9" s="189">
        <v>13984</v>
      </c>
      <c r="I9" s="190">
        <v>8.7006827024529526E-2</v>
      </c>
      <c r="J9" s="191">
        <v>7145</v>
      </c>
      <c r="K9" s="190">
        <v>8.6347603911395385E-2</v>
      </c>
      <c r="L9" s="191">
        <v>6839</v>
      </c>
      <c r="M9" s="190">
        <v>8.7706383803853705E-2</v>
      </c>
      <c r="N9" s="189">
        <v>942383</v>
      </c>
      <c r="O9" s="190">
        <v>11.856669106654827</v>
      </c>
      <c r="P9" s="192">
        <v>488624</v>
      </c>
      <c r="Q9" s="190">
        <v>13.611212012488497</v>
      </c>
      <c r="R9" s="192">
        <v>453759</v>
      </c>
      <c r="S9" s="190">
        <v>10.411466772764005</v>
      </c>
      <c r="T9" s="201" t="s">
        <v>1861</v>
      </c>
    </row>
    <row r="10" spans="1:20" ht="24.95" customHeight="1">
      <c r="A10" s="186" t="s">
        <v>1892</v>
      </c>
      <c r="B10" s="187">
        <v>1001048</v>
      </c>
      <c r="C10" s="188">
        <v>4.1674861080743444</v>
      </c>
      <c r="D10" s="187">
        <v>518985</v>
      </c>
      <c r="E10" s="188">
        <v>4.3742463899624413</v>
      </c>
      <c r="F10" s="187">
        <v>482063</v>
      </c>
      <c r="G10" s="188">
        <v>3.9656807780932177</v>
      </c>
      <c r="H10" s="189">
        <v>25315</v>
      </c>
      <c r="I10" s="190">
        <v>0.15750699557536935</v>
      </c>
      <c r="J10" s="191">
        <v>13061</v>
      </c>
      <c r="K10" s="190">
        <v>0.15784269484768862</v>
      </c>
      <c r="L10" s="191">
        <v>12254</v>
      </c>
      <c r="M10" s="190">
        <v>0.15715075700137784</v>
      </c>
      <c r="N10" s="189">
        <v>975733</v>
      </c>
      <c r="O10" s="190">
        <v>12.276264870486452</v>
      </c>
      <c r="P10" s="192">
        <v>505924</v>
      </c>
      <c r="Q10" s="190">
        <v>14.093124419198052</v>
      </c>
      <c r="R10" s="192">
        <v>469809</v>
      </c>
      <c r="S10" s="190">
        <v>10.779732838457164</v>
      </c>
      <c r="T10" s="201" t="s">
        <v>1884</v>
      </c>
    </row>
    <row r="11" spans="1:20" ht="24.95" customHeight="1">
      <c r="A11" s="186" t="s">
        <v>1862</v>
      </c>
      <c r="B11" s="187">
        <v>999860</v>
      </c>
      <c r="C11" s="188">
        <v>4.1625403177661946</v>
      </c>
      <c r="D11" s="187">
        <v>522058</v>
      </c>
      <c r="E11" s="188">
        <v>4.4001470598399033</v>
      </c>
      <c r="F11" s="187">
        <v>477802</v>
      </c>
      <c r="G11" s="188">
        <v>3.9306277543277446</v>
      </c>
      <c r="H11" s="189">
        <v>41659</v>
      </c>
      <c r="I11" s="190">
        <v>0.25919746903710494</v>
      </c>
      <c r="J11" s="191">
        <v>21574</v>
      </c>
      <c r="K11" s="190">
        <v>0.26072263216017416</v>
      </c>
      <c r="L11" s="191">
        <v>20085</v>
      </c>
      <c r="M11" s="190">
        <v>0.25757899089053976</v>
      </c>
      <c r="N11" s="189">
        <v>958201</v>
      </c>
      <c r="O11" s="190">
        <v>12.055684572690469</v>
      </c>
      <c r="P11" s="192">
        <v>500484</v>
      </c>
      <c r="Q11" s="190">
        <v>13.941586645065104</v>
      </c>
      <c r="R11" s="192">
        <v>457717</v>
      </c>
      <c r="S11" s="190">
        <v>10.502282790708774</v>
      </c>
      <c r="T11" s="201" t="s">
        <v>1862</v>
      </c>
    </row>
    <row r="12" spans="1:20" ht="24.95" customHeight="1">
      <c r="A12" s="186" t="s">
        <v>1863</v>
      </c>
      <c r="B12" s="187">
        <v>1254460</v>
      </c>
      <c r="C12" s="188">
        <v>5.222471473031205</v>
      </c>
      <c r="D12" s="187">
        <v>656727</v>
      </c>
      <c r="E12" s="188">
        <v>5.5351998784952627</v>
      </c>
      <c r="F12" s="187">
        <v>597733</v>
      </c>
      <c r="G12" s="188">
        <v>4.9172375157022907</v>
      </c>
      <c r="H12" s="189">
        <v>190091</v>
      </c>
      <c r="I12" s="190">
        <v>1.1827241673283642</v>
      </c>
      <c r="J12" s="191">
        <v>108745</v>
      </c>
      <c r="K12" s="190">
        <v>1.3141875699572698</v>
      </c>
      <c r="L12" s="191">
        <v>81346</v>
      </c>
      <c r="M12" s="190">
        <v>1.0432173558865745</v>
      </c>
      <c r="N12" s="189">
        <v>1064369</v>
      </c>
      <c r="O12" s="190">
        <v>13.391445983619283</v>
      </c>
      <c r="P12" s="192">
        <v>547982</v>
      </c>
      <c r="Q12" s="190">
        <v>15.264700835463405</v>
      </c>
      <c r="R12" s="192">
        <v>516387</v>
      </c>
      <c r="S12" s="190">
        <v>11.848461611532302</v>
      </c>
      <c r="T12" s="201" t="s">
        <v>1863</v>
      </c>
    </row>
    <row r="13" spans="1:20" ht="24.95" customHeight="1">
      <c r="A13" s="186" t="s">
        <v>1893</v>
      </c>
      <c r="B13" s="187">
        <v>1606103</v>
      </c>
      <c r="C13" s="188">
        <v>6.6864045886276466</v>
      </c>
      <c r="D13" s="187">
        <v>834005</v>
      </c>
      <c r="E13" s="188">
        <v>7.0293811198023555</v>
      </c>
      <c r="F13" s="187">
        <v>772098</v>
      </c>
      <c r="G13" s="188">
        <v>6.3516473933992383</v>
      </c>
      <c r="H13" s="189">
        <v>992052</v>
      </c>
      <c r="I13" s="190">
        <v>6.1724325488657446</v>
      </c>
      <c r="J13" s="191">
        <v>524829</v>
      </c>
      <c r="K13" s="190">
        <v>6.3425789521642741</v>
      </c>
      <c r="L13" s="191">
        <v>467223</v>
      </c>
      <c r="M13" s="190">
        <v>5.9918759701693141</v>
      </c>
      <c r="N13" s="189">
        <v>614051</v>
      </c>
      <c r="O13" s="190">
        <v>7.7257330847548209</v>
      </c>
      <c r="P13" s="192">
        <v>309176</v>
      </c>
      <c r="Q13" s="190">
        <v>8.6124711131118055</v>
      </c>
      <c r="R13" s="192">
        <v>304875</v>
      </c>
      <c r="S13" s="190">
        <v>6.9953343787041709</v>
      </c>
      <c r="T13" s="201" t="s">
        <v>1885</v>
      </c>
    </row>
    <row r="14" spans="1:20" ht="24.95" customHeight="1">
      <c r="A14" s="186" t="s">
        <v>1864</v>
      </c>
      <c r="B14" s="187">
        <v>1751368</v>
      </c>
      <c r="C14" s="188">
        <v>7.2911606737398689</v>
      </c>
      <c r="D14" s="187">
        <v>905145</v>
      </c>
      <c r="E14" s="188">
        <v>7.6289820488887994</v>
      </c>
      <c r="F14" s="187">
        <v>846223</v>
      </c>
      <c r="G14" s="188">
        <v>6.9614350926753898</v>
      </c>
      <c r="H14" s="189">
        <v>1645309</v>
      </c>
      <c r="I14" s="190">
        <v>10.236921879641137</v>
      </c>
      <c r="J14" s="191">
        <v>862598</v>
      </c>
      <c r="K14" s="190">
        <v>10.424530502275974</v>
      </c>
      <c r="L14" s="191">
        <v>782711</v>
      </c>
      <c r="M14" s="190">
        <v>10.037834679558141</v>
      </c>
      <c r="N14" s="189">
        <v>106059</v>
      </c>
      <c r="O14" s="190">
        <v>1.3343900184773116</v>
      </c>
      <c r="P14" s="192">
        <v>42547</v>
      </c>
      <c r="Q14" s="190">
        <v>1.1851981022122287</v>
      </c>
      <c r="R14" s="192">
        <v>63512</v>
      </c>
      <c r="S14" s="190">
        <v>1.4572781535391861</v>
      </c>
      <c r="T14" s="201" t="s">
        <v>1864</v>
      </c>
    </row>
    <row r="15" spans="1:20" ht="24.95" customHeight="1">
      <c r="A15" s="186" t="s">
        <v>1865</v>
      </c>
      <c r="B15" s="187">
        <v>1738806</v>
      </c>
      <c r="C15" s="188">
        <v>7.2388635206666594</v>
      </c>
      <c r="D15" s="187">
        <v>873985</v>
      </c>
      <c r="E15" s="188">
        <v>7.366351110593417</v>
      </c>
      <c r="F15" s="187">
        <v>864821</v>
      </c>
      <c r="G15" s="188">
        <v>7.1144311349167113</v>
      </c>
      <c r="H15" s="189">
        <v>1651718</v>
      </c>
      <c r="I15" s="190">
        <v>10.276797934732684</v>
      </c>
      <c r="J15" s="191">
        <v>856633</v>
      </c>
      <c r="K15" s="190">
        <v>10.352443244426922</v>
      </c>
      <c r="L15" s="191">
        <v>795085</v>
      </c>
      <c r="M15" s="190">
        <v>10.196524370037581</v>
      </c>
      <c r="N15" s="189">
        <v>87088</v>
      </c>
      <c r="O15" s="190">
        <v>1.0957048240050549</v>
      </c>
      <c r="P15" s="192">
        <v>17352</v>
      </c>
      <c r="Q15" s="190">
        <v>0.4833609295505345</v>
      </c>
      <c r="R15" s="192">
        <v>69736</v>
      </c>
      <c r="S15" s="190">
        <v>1.6000873742790129</v>
      </c>
      <c r="T15" s="201" t="s">
        <v>1865</v>
      </c>
    </row>
    <row r="16" spans="1:20" ht="24.95" customHeight="1">
      <c r="A16" s="186" t="s">
        <v>1866</v>
      </c>
      <c r="B16" s="187">
        <v>2080800</v>
      </c>
      <c r="C16" s="188">
        <v>8.662626660940429</v>
      </c>
      <c r="D16" s="187">
        <v>1010838</v>
      </c>
      <c r="E16" s="188">
        <v>8.5198116946286575</v>
      </c>
      <c r="F16" s="187">
        <v>1069962</v>
      </c>
      <c r="G16" s="188">
        <v>8.8020191068183529</v>
      </c>
      <c r="H16" s="189">
        <v>1957264</v>
      </c>
      <c r="I16" s="190">
        <v>12.177869728928687</v>
      </c>
      <c r="J16" s="191">
        <v>986715</v>
      </c>
      <c r="K16" s="190">
        <v>11.924489292292863</v>
      </c>
      <c r="L16" s="191">
        <v>970549</v>
      </c>
      <c r="M16" s="190">
        <v>12.446752901659073</v>
      </c>
      <c r="N16" s="189">
        <v>123536</v>
      </c>
      <c r="O16" s="190">
        <v>1.5542783292564815</v>
      </c>
      <c r="P16" s="192">
        <v>24123</v>
      </c>
      <c r="Q16" s="190">
        <v>0.67197531717078973</v>
      </c>
      <c r="R16" s="192">
        <v>99413</v>
      </c>
      <c r="S16" s="190">
        <v>2.281023949455081</v>
      </c>
      <c r="T16" s="201" t="s">
        <v>1866</v>
      </c>
    </row>
    <row r="17" spans="1:20" ht="24.95" customHeight="1">
      <c r="A17" s="186" t="s">
        <v>1867</v>
      </c>
      <c r="B17" s="187">
        <v>2035968</v>
      </c>
      <c r="C17" s="188">
        <v>8.4759855236551154</v>
      </c>
      <c r="D17" s="187">
        <v>986666</v>
      </c>
      <c r="E17" s="188">
        <v>8.3160788627776938</v>
      </c>
      <c r="F17" s="187">
        <v>1049302</v>
      </c>
      <c r="G17" s="188">
        <v>8.6320600664534908</v>
      </c>
      <c r="H17" s="189">
        <v>1911109</v>
      </c>
      <c r="I17" s="190">
        <v>11.890698669051888</v>
      </c>
      <c r="J17" s="191">
        <v>957180</v>
      </c>
      <c r="K17" s="190">
        <v>11.56755766436801</v>
      </c>
      <c r="L17" s="191">
        <v>953929</v>
      </c>
      <c r="M17" s="190">
        <v>12.233610614947558</v>
      </c>
      <c r="N17" s="189">
        <v>124859</v>
      </c>
      <c r="O17" s="190">
        <v>1.5709237624063837</v>
      </c>
      <c r="P17" s="192">
        <v>29486</v>
      </c>
      <c r="Q17" s="190">
        <v>0.82136816325075257</v>
      </c>
      <c r="R17" s="192">
        <v>95373</v>
      </c>
      <c r="S17" s="190">
        <v>2.1883264475609772</v>
      </c>
      <c r="T17" s="201" t="s">
        <v>1867</v>
      </c>
    </row>
    <row r="18" spans="1:20" ht="24.95" customHeight="1">
      <c r="A18" s="186" t="s">
        <v>1868</v>
      </c>
      <c r="B18" s="187">
        <v>1797816</v>
      </c>
      <c r="C18" s="188">
        <v>7.4845294180436754</v>
      </c>
      <c r="D18" s="187">
        <v>874419</v>
      </c>
      <c r="E18" s="188">
        <v>7.370009063970187</v>
      </c>
      <c r="F18" s="187">
        <v>923397</v>
      </c>
      <c r="G18" s="188">
        <v>7.59630532409445</v>
      </c>
      <c r="H18" s="189">
        <v>1668022</v>
      </c>
      <c r="I18" s="190">
        <v>10.378239532831078</v>
      </c>
      <c r="J18" s="191">
        <v>839095</v>
      </c>
      <c r="K18" s="190">
        <v>10.140495829815579</v>
      </c>
      <c r="L18" s="191">
        <v>828927</v>
      </c>
      <c r="M18" s="190">
        <v>10.63052925974222</v>
      </c>
      <c r="N18" s="189">
        <v>129794</v>
      </c>
      <c r="O18" s="190">
        <v>1.633013870187765</v>
      </c>
      <c r="P18" s="192">
        <v>35324</v>
      </c>
      <c r="Q18" s="190">
        <v>0.9839927083588681</v>
      </c>
      <c r="R18" s="192">
        <v>94470</v>
      </c>
      <c r="S18" s="190">
        <v>2.1676071791920726</v>
      </c>
      <c r="T18" s="201" t="s">
        <v>1868</v>
      </c>
    </row>
    <row r="19" spans="1:20" ht="24.95" customHeight="1">
      <c r="A19" s="186" t="s">
        <v>1869</v>
      </c>
      <c r="B19" s="187">
        <v>1806960</v>
      </c>
      <c r="C19" s="188">
        <v>7.5225970161730675</v>
      </c>
      <c r="D19" s="187">
        <v>889367</v>
      </c>
      <c r="E19" s="188">
        <v>7.4959977438687559</v>
      </c>
      <c r="F19" s="187">
        <v>917593</v>
      </c>
      <c r="G19" s="188">
        <v>7.5485588444101497</v>
      </c>
      <c r="H19" s="189">
        <v>1608098</v>
      </c>
      <c r="I19" s="190">
        <v>10.005399351007716</v>
      </c>
      <c r="J19" s="191">
        <v>825965</v>
      </c>
      <c r="K19" s="190">
        <v>9.9818192672744157</v>
      </c>
      <c r="L19" s="191">
        <v>782133</v>
      </c>
      <c r="M19" s="190">
        <v>10.030422149972146</v>
      </c>
      <c r="N19" s="189">
        <v>198862</v>
      </c>
      <c r="O19" s="190">
        <v>2.5019985843203791</v>
      </c>
      <c r="P19" s="192">
        <v>63402</v>
      </c>
      <c r="Q19" s="190">
        <v>1.7661393300693284</v>
      </c>
      <c r="R19" s="192">
        <v>135460</v>
      </c>
      <c r="S19" s="190">
        <v>3.1081197045978421</v>
      </c>
      <c r="T19" s="201" t="s">
        <v>1869</v>
      </c>
    </row>
    <row r="20" spans="1:20" ht="24.95" customHeight="1">
      <c r="A20" s="186" t="s">
        <v>1870</v>
      </c>
      <c r="B20" s="187">
        <v>1808101</v>
      </c>
      <c r="C20" s="188">
        <v>7.5273471396929317</v>
      </c>
      <c r="D20" s="187">
        <v>885643</v>
      </c>
      <c r="E20" s="188">
        <v>7.4646101439261372</v>
      </c>
      <c r="F20" s="187">
        <v>922458</v>
      </c>
      <c r="G20" s="188">
        <v>7.5885806610304325</v>
      </c>
      <c r="H20" s="189">
        <v>1476349</v>
      </c>
      <c r="I20" s="190">
        <v>9.1856723448825193</v>
      </c>
      <c r="J20" s="191">
        <v>769112</v>
      </c>
      <c r="K20" s="190">
        <v>9.2947485429672678</v>
      </c>
      <c r="L20" s="191">
        <v>707237</v>
      </c>
      <c r="M20" s="190">
        <v>9.0699224685313755</v>
      </c>
      <c r="N20" s="189">
        <v>331752</v>
      </c>
      <c r="O20" s="190">
        <v>4.1739650327636983</v>
      </c>
      <c r="P20" s="192">
        <v>116531</v>
      </c>
      <c r="Q20" s="190">
        <v>3.2461118304203165</v>
      </c>
      <c r="R20" s="192">
        <v>215221</v>
      </c>
      <c r="S20" s="190">
        <v>4.9382299641462586</v>
      </c>
      <c r="T20" s="201" t="s">
        <v>1870</v>
      </c>
    </row>
    <row r="21" spans="1:20" ht="24.95" customHeight="1">
      <c r="A21" s="186" t="s">
        <v>1871</v>
      </c>
      <c r="B21" s="187">
        <v>1631499</v>
      </c>
      <c r="C21" s="188">
        <v>6.7921312642722276</v>
      </c>
      <c r="D21" s="187">
        <v>788879</v>
      </c>
      <c r="E21" s="188">
        <v>6.6490382532581496</v>
      </c>
      <c r="F21" s="187">
        <v>842620</v>
      </c>
      <c r="G21" s="188">
        <v>6.9317950915894961</v>
      </c>
      <c r="H21" s="189">
        <v>1047733</v>
      </c>
      <c r="I21" s="190">
        <v>6.5188732765225534</v>
      </c>
      <c r="J21" s="191">
        <v>568631</v>
      </c>
      <c r="K21" s="190">
        <v>6.8719278320140909</v>
      </c>
      <c r="L21" s="191">
        <v>479102</v>
      </c>
      <c r="M21" s="190">
        <v>6.1442175600517492</v>
      </c>
      <c r="N21" s="189">
        <v>583766</v>
      </c>
      <c r="O21" s="190">
        <v>7.3446998701329091</v>
      </c>
      <c r="P21" s="192">
        <v>220248</v>
      </c>
      <c r="Q21" s="190">
        <v>6.135274205373797</v>
      </c>
      <c r="R21" s="192">
        <v>363518</v>
      </c>
      <c r="S21" s="190">
        <v>8.3408936865199923</v>
      </c>
      <c r="T21" s="201" t="s">
        <v>1871</v>
      </c>
    </row>
    <row r="22" spans="1:20" ht="24.95" customHeight="1">
      <c r="A22" s="186" t="s">
        <v>1872</v>
      </c>
      <c r="B22" s="187">
        <v>1354916</v>
      </c>
      <c r="C22" s="188">
        <v>5.6406821726906777</v>
      </c>
      <c r="D22" s="187">
        <v>644894</v>
      </c>
      <c r="E22" s="188">
        <v>5.4354658639622313</v>
      </c>
      <c r="F22" s="187">
        <v>710022</v>
      </c>
      <c r="G22" s="188">
        <v>5.8409805303939581</v>
      </c>
      <c r="H22" s="189">
        <v>669346</v>
      </c>
      <c r="I22" s="190">
        <v>4.1645932237958201</v>
      </c>
      <c r="J22" s="191">
        <v>359190</v>
      </c>
      <c r="K22" s="190">
        <v>4.3408251712993859</v>
      </c>
      <c r="L22" s="191">
        <v>310156</v>
      </c>
      <c r="M22" s="190">
        <v>3.9775787651802967</v>
      </c>
      <c r="N22" s="189">
        <v>685570</v>
      </c>
      <c r="O22" s="190">
        <v>8.6255552566730831</v>
      </c>
      <c r="P22" s="192">
        <v>285704</v>
      </c>
      <c r="Q22" s="190">
        <v>7.9586301876617052</v>
      </c>
      <c r="R22" s="192">
        <v>399866</v>
      </c>
      <c r="S22" s="190">
        <v>9.1748958644523899</v>
      </c>
      <c r="T22" s="201" t="s">
        <v>1872</v>
      </c>
    </row>
    <row r="23" spans="1:20" ht="24.95" customHeight="1">
      <c r="A23" s="186" t="s">
        <v>1873</v>
      </c>
      <c r="B23" s="187">
        <v>787254</v>
      </c>
      <c r="C23" s="188">
        <v>3.2774353562725858</v>
      </c>
      <c r="D23" s="187">
        <v>367044</v>
      </c>
      <c r="E23" s="188">
        <v>3.0936171410683819</v>
      </c>
      <c r="F23" s="187">
        <v>420210</v>
      </c>
      <c r="G23" s="188">
        <v>3.4568484197346629</v>
      </c>
      <c r="H23" s="189">
        <v>381535</v>
      </c>
      <c r="I23" s="190">
        <v>2.3738665438217876</v>
      </c>
      <c r="J23" s="191">
        <v>196371</v>
      </c>
      <c r="K23" s="190">
        <v>2.3731512005156925</v>
      </c>
      <c r="L23" s="191">
        <v>185164</v>
      </c>
      <c r="M23" s="190">
        <v>2.3746256544314615</v>
      </c>
      <c r="N23" s="189">
        <v>405719</v>
      </c>
      <c r="O23" s="190">
        <v>5.1045869177212335</v>
      </c>
      <c r="P23" s="192">
        <v>170673</v>
      </c>
      <c r="Q23" s="190">
        <v>4.7543026699618709</v>
      </c>
      <c r="R23" s="192">
        <v>235046</v>
      </c>
      <c r="S23" s="190">
        <v>5.3931131262874974</v>
      </c>
      <c r="T23" s="201" t="s">
        <v>1873</v>
      </c>
    </row>
    <row r="24" spans="1:20" ht="24.95" customHeight="1">
      <c r="A24" s="186" t="s">
        <v>1874</v>
      </c>
      <c r="B24" s="187">
        <v>602453</v>
      </c>
      <c r="C24" s="188">
        <v>2.5080860341039717</v>
      </c>
      <c r="D24" s="187">
        <v>268462</v>
      </c>
      <c r="E24" s="188">
        <v>2.2627223028451628</v>
      </c>
      <c r="F24" s="187">
        <v>333991</v>
      </c>
      <c r="G24" s="188">
        <v>2.7475696926669997</v>
      </c>
      <c r="H24" s="189">
        <v>307911</v>
      </c>
      <c r="I24" s="190">
        <v>1.9157865500536264</v>
      </c>
      <c r="J24" s="191">
        <v>147559</v>
      </c>
      <c r="K24" s="190">
        <v>1.7832562750960943</v>
      </c>
      <c r="L24" s="191">
        <v>160352</v>
      </c>
      <c r="M24" s="190">
        <v>2.0564255089509502</v>
      </c>
      <c r="N24" s="189">
        <v>294542</v>
      </c>
      <c r="O24" s="190">
        <v>3.7058043619338696</v>
      </c>
      <c r="P24" s="192">
        <v>120903</v>
      </c>
      <c r="Q24" s="190">
        <v>3.3678991738962814</v>
      </c>
      <c r="R24" s="192">
        <v>173639</v>
      </c>
      <c r="S24" s="190">
        <v>3.9841340424233334</v>
      </c>
      <c r="T24" s="201" t="s">
        <v>1874</v>
      </c>
    </row>
    <row r="25" spans="1:20" ht="24.95" customHeight="1">
      <c r="A25" s="186" t="s">
        <v>1875</v>
      </c>
      <c r="B25" s="187">
        <v>421966</v>
      </c>
      <c r="C25" s="188">
        <v>1.7566964252260615</v>
      </c>
      <c r="D25" s="187">
        <v>175485</v>
      </c>
      <c r="E25" s="188">
        <v>1.4790690053519062</v>
      </c>
      <c r="F25" s="187">
        <v>246481</v>
      </c>
      <c r="G25" s="188">
        <v>2.027670582196091</v>
      </c>
      <c r="H25" s="189">
        <v>236171</v>
      </c>
      <c r="I25" s="190">
        <v>1.469428585898896</v>
      </c>
      <c r="J25" s="191">
        <v>106564</v>
      </c>
      <c r="K25" s="190">
        <v>1.2878300998200054</v>
      </c>
      <c r="L25" s="191">
        <v>129607</v>
      </c>
      <c r="M25" s="190">
        <v>1.6621379274259491</v>
      </c>
      <c r="N25" s="189">
        <v>185795</v>
      </c>
      <c r="O25" s="190">
        <v>2.3375950507075505</v>
      </c>
      <c r="P25" s="192">
        <v>68921</v>
      </c>
      <c r="Q25" s="190">
        <v>1.9198777446722215</v>
      </c>
      <c r="R25" s="192">
        <v>116874</v>
      </c>
      <c r="S25" s="190">
        <v>2.6816653060325426</v>
      </c>
      <c r="T25" s="201" t="s">
        <v>1875</v>
      </c>
    </row>
    <row r="26" spans="1:20" ht="24.95" customHeight="1">
      <c r="A26" s="186" t="s">
        <v>1876</v>
      </c>
      <c r="B26" s="187">
        <v>247693</v>
      </c>
      <c r="C26" s="188">
        <v>1.0311764636333707</v>
      </c>
      <c r="D26" s="187">
        <v>105429</v>
      </c>
      <c r="E26" s="188">
        <v>0.88860453124338901</v>
      </c>
      <c r="F26" s="187">
        <v>142264</v>
      </c>
      <c r="G26" s="188">
        <v>1.1703316998289715</v>
      </c>
      <c r="H26" s="189">
        <v>155321</v>
      </c>
      <c r="I26" s="190">
        <v>0.96638925774291695</v>
      </c>
      <c r="J26" s="191">
        <v>75248</v>
      </c>
      <c r="K26" s="190">
        <v>0.90937501737224369</v>
      </c>
      <c r="L26" s="191">
        <v>80073</v>
      </c>
      <c r="M26" s="190">
        <v>1.0268918365734723</v>
      </c>
      <c r="N26" s="189">
        <v>92372</v>
      </c>
      <c r="O26" s="190">
        <v>1.1621859039476727</v>
      </c>
      <c r="P26" s="192">
        <v>30181</v>
      </c>
      <c r="Q26" s="190">
        <v>0.84072822814457593</v>
      </c>
      <c r="R26" s="192">
        <v>62191</v>
      </c>
      <c r="S26" s="190">
        <v>1.4269679060139111</v>
      </c>
      <c r="T26" s="201" t="s">
        <v>1886</v>
      </c>
    </row>
    <row r="27" spans="1:20" ht="24.95" customHeight="1">
      <c r="A27" s="186" t="s">
        <v>1894</v>
      </c>
      <c r="B27" s="187">
        <v>109058</v>
      </c>
      <c r="C27" s="188">
        <v>0.4540218850388511</v>
      </c>
      <c r="D27" s="187">
        <v>49143</v>
      </c>
      <c r="E27" s="188">
        <v>0.41420000643934651</v>
      </c>
      <c r="F27" s="187">
        <v>59915</v>
      </c>
      <c r="G27" s="188">
        <v>0.49288944353633268</v>
      </c>
      <c r="H27" s="189">
        <v>74559</v>
      </c>
      <c r="I27" s="190">
        <v>0.46389745538629129</v>
      </c>
      <c r="J27" s="191">
        <v>39372</v>
      </c>
      <c r="K27" s="190">
        <v>0.47581215692084805</v>
      </c>
      <c r="L27" s="191">
        <v>35187</v>
      </c>
      <c r="M27" s="190">
        <v>0.45125376910457671</v>
      </c>
      <c r="N27" s="189">
        <v>34499</v>
      </c>
      <c r="O27" s="190">
        <v>0.43405200169197117</v>
      </c>
      <c r="P27" s="192">
        <v>9771</v>
      </c>
      <c r="Q27" s="190">
        <v>0.27218301306121906</v>
      </c>
      <c r="R27" s="192">
        <v>24728</v>
      </c>
      <c r="S27" s="190">
        <v>0.56738213535579096</v>
      </c>
      <c r="T27" s="201" t="s">
        <v>1887</v>
      </c>
    </row>
    <row r="28" spans="1:20" ht="24.95" customHeight="1">
      <c r="A28" s="186" t="s">
        <v>1877</v>
      </c>
      <c r="B28" s="187">
        <v>24657</v>
      </c>
      <c r="C28" s="188">
        <v>0.10265012763302969</v>
      </c>
      <c r="D28" s="187">
        <v>10298</v>
      </c>
      <c r="E28" s="188">
        <v>8.679632229030361E-2</v>
      </c>
      <c r="F28" s="187">
        <v>14359</v>
      </c>
      <c r="G28" s="188">
        <v>0.11812400099704917</v>
      </c>
      <c r="H28" s="189">
        <v>16612</v>
      </c>
      <c r="I28" s="190">
        <v>0.10335793839613019</v>
      </c>
      <c r="J28" s="191">
        <v>8104</v>
      </c>
      <c r="K28" s="190">
        <v>9.7937156346808718E-2</v>
      </c>
      <c r="L28" s="191">
        <v>8508</v>
      </c>
      <c r="M28" s="190">
        <v>0.10911038359455874</v>
      </c>
      <c r="N28" s="189">
        <v>8045</v>
      </c>
      <c r="O28" s="190">
        <v>0.10121882818666941</v>
      </c>
      <c r="P28" s="192">
        <v>2194</v>
      </c>
      <c r="Q28" s="190">
        <v>6.1116521405824846E-2</v>
      </c>
      <c r="R28" s="192">
        <v>5851</v>
      </c>
      <c r="S28" s="190">
        <v>0.13425076326297042</v>
      </c>
      <c r="T28" s="201" t="s">
        <v>1877</v>
      </c>
    </row>
    <row r="29" spans="1:20" ht="24.95" customHeight="1">
      <c r="A29" s="186" t="s">
        <v>1878</v>
      </c>
      <c r="B29" s="192">
        <v>3275</v>
      </c>
      <c r="C29" s="188">
        <v>1.363422833265086E-2</v>
      </c>
      <c r="D29" s="192">
        <v>1317</v>
      </c>
      <c r="E29" s="188">
        <v>1.1100287090340829E-2</v>
      </c>
      <c r="F29" s="192">
        <v>1958</v>
      </c>
      <c r="G29" s="188">
        <v>1.6107444386950501E-2</v>
      </c>
      <c r="H29" s="192">
        <v>2144</v>
      </c>
      <c r="I29" s="190">
        <v>1.3339719475156702E-2</v>
      </c>
      <c r="J29" s="191">
        <v>1003</v>
      </c>
      <c r="K29" s="190">
        <v>1.2121294152992243E-2</v>
      </c>
      <c r="L29" s="191">
        <v>1141</v>
      </c>
      <c r="M29" s="190">
        <v>1.4632692487234547E-2</v>
      </c>
      <c r="N29" s="192">
        <v>1131</v>
      </c>
      <c r="O29" s="190">
        <v>1.4229769382115986E-2</v>
      </c>
      <c r="P29" s="192">
        <v>314</v>
      </c>
      <c r="Q29" s="190">
        <v>8.7468494628208764E-3</v>
      </c>
      <c r="R29" s="192">
        <v>817</v>
      </c>
      <c r="S29" s="190">
        <v>1.8746004714723437E-2</v>
      </c>
      <c r="T29" s="202" t="s">
        <v>1878</v>
      </c>
    </row>
    <row r="30" spans="1:20" ht="24.95" customHeight="1" thickBot="1">
      <c r="A30" s="204" t="s">
        <v>1895</v>
      </c>
      <c r="B30" s="193">
        <v>41.139737726571731</v>
      </c>
      <c r="C30" s="194"/>
      <c r="D30" s="194">
        <v>40.269689692612232</v>
      </c>
      <c r="E30" s="194"/>
      <c r="F30" s="194">
        <v>41.988935304507208</v>
      </c>
      <c r="G30" s="194"/>
      <c r="H30" s="194">
        <v>45.081845774177218</v>
      </c>
      <c r="I30" s="194"/>
      <c r="J30" s="195">
        <v>44.965016712400484</v>
      </c>
      <c r="K30" s="196"/>
      <c r="L30" s="194">
        <v>45.20582286260094</v>
      </c>
      <c r="M30" s="194"/>
      <c r="N30" s="194">
        <v>33.168204429572455</v>
      </c>
      <c r="O30" s="194"/>
      <c r="P30" s="194">
        <v>29.446885731604318</v>
      </c>
      <c r="Q30" s="194"/>
      <c r="R30" s="194">
        <v>36.233423552783194</v>
      </c>
      <c r="S30" s="205"/>
      <c r="T30" s="203" t="s">
        <v>1888</v>
      </c>
    </row>
  </sheetData>
  <mergeCells count="19">
    <mergeCell ref="A1:J1"/>
    <mergeCell ref="K1:T1"/>
    <mergeCell ref="A3:J3"/>
    <mergeCell ref="K3:T3"/>
    <mergeCell ref="A5:A7"/>
    <mergeCell ref="B5:G5"/>
    <mergeCell ref="H5:J5"/>
    <mergeCell ref="K5:M5"/>
    <mergeCell ref="N5:S5"/>
    <mergeCell ref="T5:T7"/>
    <mergeCell ref="N6:N7"/>
    <mergeCell ref="P6:P7"/>
    <mergeCell ref="R6:R7"/>
    <mergeCell ref="B6:B7"/>
    <mergeCell ref="D6:D7"/>
    <mergeCell ref="F6:F7"/>
    <mergeCell ref="H6:H7"/>
    <mergeCell ref="J6:J7"/>
    <mergeCell ref="L6:L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62B77-22D9-4DAA-84ED-76F19DC59A39}">
  <dimension ref="A1:T3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J1"/>
    </sheetView>
  </sheetViews>
  <sheetFormatPr defaultRowHeight="15.75"/>
  <cols>
    <col min="1" max="1" width="8.5" style="176" bestFit="1" customWidth="1"/>
    <col min="2" max="2" width="8.375" style="176" customWidth="1"/>
    <col min="3" max="3" width="6.75" style="176" bestFit="1" customWidth="1"/>
    <col min="4" max="4" width="8.625" style="176" customWidth="1"/>
    <col min="5" max="5" width="6.75" style="176" bestFit="1" customWidth="1"/>
    <col min="6" max="6" width="8.5" style="176" customWidth="1"/>
    <col min="7" max="7" width="6.75" style="176" bestFit="1" customWidth="1"/>
    <col min="8" max="8" width="8.75" style="176" customWidth="1"/>
    <col min="9" max="9" width="6.75" style="176" bestFit="1" customWidth="1"/>
    <col min="10" max="10" width="8.125" style="176" customWidth="1"/>
    <col min="11" max="11" width="6.75" style="176" bestFit="1" customWidth="1"/>
    <col min="12" max="12" width="8.875" style="176" customWidth="1"/>
    <col min="13" max="13" width="6.75" style="176" bestFit="1" customWidth="1"/>
    <col min="14" max="14" width="8.75" style="176" customWidth="1"/>
    <col min="15" max="15" width="6.75" style="176" bestFit="1" customWidth="1"/>
    <col min="16" max="16" width="9.25" style="176" customWidth="1"/>
    <col min="17" max="17" width="6.75" style="176" bestFit="1" customWidth="1"/>
    <col min="18" max="18" width="8.75" style="176" customWidth="1"/>
    <col min="19" max="19" width="8" style="176" customWidth="1"/>
    <col min="20" max="20" width="11.25" style="72" customWidth="1"/>
    <col min="21" max="16384" width="9" style="176"/>
  </cols>
  <sheetData>
    <row r="1" spans="1:20" ht="24.75">
      <c r="A1" s="272" t="s">
        <v>1879</v>
      </c>
      <c r="B1" s="273"/>
      <c r="C1" s="273"/>
      <c r="D1" s="273"/>
      <c r="E1" s="273"/>
      <c r="F1" s="273"/>
      <c r="G1" s="273"/>
      <c r="H1" s="273"/>
      <c r="I1" s="273"/>
      <c r="J1" s="273"/>
      <c r="K1" s="274" t="s">
        <v>38</v>
      </c>
      <c r="L1" s="273"/>
      <c r="M1" s="273"/>
      <c r="N1" s="273"/>
      <c r="O1" s="273"/>
      <c r="P1" s="273"/>
      <c r="Q1" s="273"/>
      <c r="R1" s="273"/>
      <c r="S1" s="273"/>
      <c r="T1" s="273"/>
    </row>
    <row r="2" spans="1:20" ht="23.25">
      <c r="A2" s="178"/>
      <c r="B2" s="179"/>
      <c r="C2" s="179"/>
      <c r="D2" s="178"/>
      <c r="E2" s="178"/>
      <c r="F2" s="178"/>
      <c r="G2" s="178"/>
      <c r="H2" s="179"/>
      <c r="I2" s="179"/>
      <c r="J2" s="180"/>
      <c r="K2" s="179"/>
      <c r="L2" s="179"/>
      <c r="M2" s="179"/>
      <c r="N2" s="179"/>
      <c r="O2" s="179"/>
      <c r="P2" s="179"/>
      <c r="Q2" s="179"/>
      <c r="R2" s="179"/>
      <c r="S2" s="179"/>
      <c r="T2" s="199"/>
    </row>
    <row r="3" spans="1:20" ht="16.5">
      <c r="A3" s="276" t="s">
        <v>1921</v>
      </c>
      <c r="B3" s="288"/>
      <c r="C3" s="288"/>
      <c r="D3" s="288"/>
      <c r="E3" s="288"/>
      <c r="F3" s="288"/>
      <c r="G3" s="288"/>
      <c r="H3" s="288"/>
      <c r="I3" s="288"/>
      <c r="J3" s="288"/>
      <c r="K3" s="277" t="s">
        <v>1922</v>
      </c>
      <c r="L3" s="278"/>
      <c r="M3" s="278"/>
      <c r="N3" s="278"/>
      <c r="O3" s="278"/>
      <c r="P3" s="278"/>
      <c r="Q3" s="278"/>
      <c r="R3" s="278"/>
      <c r="S3" s="278"/>
      <c r="T3" s="278"/>
    </row>
    <row r="4" spans="1:20" ht="16.5" thickBot="1">
      <c r="A4" s="141" t="s">
        <v>1785</v>
      </c>
      <c r="B4" s="142"/>
      <c r="C4" s="142"/>
      <c r="D4" s="143"/>
      <c r="E4" s="143"/>
      <c r="F4" s="142"/>
      <c r="G4" s="142"/>
      <c r="H4" s="142"/>
      <c r="I4" s="142"/>
      <c r="J4" s="143"/>
      <c r="K4" s="142"/>
      <c r="L4" s="143"/>
      <c r="M4" s="11"/>
      <c r="N4" s="142"/>
      <c r="O4" s="144"/>
      <c r="P4" s="11"/>
      <c r="Q4" s="142"/>
      <c r="R4" s="142"/>
      <c r="S4" s="142"/>
      <c r="T4" s="145" t="s">
        <v>1881</v>
      </c>
    </row>
    <row r="5" spans="1:20" ht="15.75" customHeight="1">
      <c r="A5" s="279" t="s">
        <v>1898</v>
      </c>
      <c r="B5" s="282" t="s">
        <v>1853</v>
      </c>
      <c r="C5" s="283"/>
      <c r="D5" s="283"/>
      <c r="E5" s="283"/>
      <c r="F5" s="283"/>
      <c r="G5" s="284"/>
      <c r="H5" s="282" t="s">
        <v>1854</v>
      </c>
      <c r="I5" s="283"/>
      <c r="J5" s="283"/>
      <c r="K5" s="283" t="s">
        <v>1855</v>
      </c>
      <c r="L5" s="283"/>
      <c r="M5" s="284"/>
      <c r="N5" s="282" t="s">
        <v>1856</v>
      </c>
      <c r="O5" s="283"/>
      <c r="P5" s="283"/>
      <c r="Q5" s="283"/>
      <c r="R5" s="283"/>
      <c r="S5" s="284"/>
      <c r="T5" s="285" t="s">
        <v>1882</v>
      </c>
    </row>
    <row r="6" spans="1:20" ht="15.75" customHeight="1">
      <c r="A6" s="280"/>
      <c r="B6" s="269" t="s">
        <v>1857</v>
      </c>
      <c r="C6" s="151"/>
      <c r="D6" s="269" t="s">
        <v>1766</v>
      </c>
      <c r="E6" s="151"/>
      <c r="F6" s="269" t="s">
        <v>1767</v>
      </c>
      <c r="G6" s="124"/>
      <c r="H6" s="269" t="s">
        <v>1857</v>
      </c>
      <c r="I6" s="151"/>
      <c r="J6" s="269" t="s">
        <v>1766</v>
      </c>
      <c r="K6" s="151"/>
      <c r="L6" s="269" t="s">
        <v>1767</v>
      </c>
      <c r="M6" s="124"/>
      <c r="N6" s="269" t="s">
        <v>1857</v>
      </c>
      <c r="O6" s="151"/>
      <c r="P6" s="269" t="s">
        <v>1766</v>
      </c>
      <c r="Q6" s="151"/>
      <c r="R6" s="269" t="s">
        <v>1767</v>
      </c>
      <c r="S6" s="124"/>
      <c r="T6" s="286"/>
    </row>
    <row r="7" spans="1:20" ht="23.25">
      <c r="A7" s="281"/>
      <c r="B7" s="270"/>
      <c r="C7" s="152" t="s">
        <v>1770</v>
      </c>
      <c r="D7" s="270"/>
      <c r="E7" s="152" t="s">
        <v>1770</v>
      </c>
      <c r="F7" s="270"/>
      <c r="G7" s="152" t="s">
        <v>1770</v>
      </c>
      <c r="H7" s="270"/>
      <c r="I7" s="152" t="s">
        <v>1770</v>
      </c>
      <c r="J7" s="271"/>
      <c r="K7" s="152" t="s">
        <v>1770</v>
      </c>
      <c r="L7" s="270"/>
      <c r="M7" s="152" t="s">
        <v>1770</v>
      </c>
      <c r="N7" s="270"/>
      <c r="O7" s="152" t="s">
        <v>1770</v>
      </c>
      <c r="P7" s="270"/>
      <c r="Q7" s="152" t="s">
        <v>1770</v>
      </c>
      <c r="R7" s="270"/>
      <c r="S7" s="152" t="s">
        <v>1770</v>
      </c>
      <c r="T7" s="287"/>
    </row>
    <row r="8" spans="1:20" ht="24.95" customHeight="1">
      <c r="A8" s="181" t="s">
        <v>1890</v>
      </c>
      <c r="B8" s="182">
        <v>23948108</v>
      </c>
      <c r="C8" s="183">
        <v>100</v>
      </c>
      <c r="D8" s="182">
        <v>11843883</v>
      </c>
      <c r="E8" s="183">
        <v>100</v>
      </c>
      <c r="F8" s="182">
        <v>12104225</v>
      </c>
      <c r="G8" s="183">
        <v>100</v>
      </c>
      <c r="H8" s="184">
        <v>15964302</v>
      </c>
      <c r="I8" s="185">
        <v>100</v>
      </c>
      <c r="J8" s="184">
        <v>8238080</v>
      </c>
      <c r="K8" s="185">
        <v>100</v>
      </c>
      <c r="L8" s="184">
        <v>7726222</v>
      </c>
      <c r="M8" s="185">
        <v>100</v>
      </c>
      <c r="N8" s="184">
        <v>7983806</v>
      </c>
      <c r="O8" s="185">
        <v>100</v>
      </c>
      <c r="P8" s="184">
        <v>3605803</v>
      </c>
      <c r="Q8" s="185">
        <v>100</v>
      </c>
      <c r="R8" s="184">
        <v>4378003</v>
      </c>
      <c r="S8" s="185">
        <v>100</v>
      </c>
      <c r="T8" s="200" t="s">
        <v>1883</v>
      </c>
    </row>
    <row r="9" spans="1:20" ht="24.95" customHeight="1">
      <c r="A9" s="186" t="s">
        <v>1861</v>
      </c>
      <c r="B9" s="187">
        <v>989225</v>
      </c>
      <c r="C9" s="188">
        <v>4.1307020997232851</v>
      </c>
      <c r="D9" s="187">
        <v>512511</v>
      </c>
      <c r="E9" s="188">
        <v>4.3272210642405033</v>
      </c>
      <c r="F9" s="187">
        <v>476714</v>
      </c>
      <c r="G9" s="188">
        <v>3.9384099353738051</v>
      </c>
      <c r="H9" s="189">
        <v>13901</v>
      </c>
      <c r="I9" s="190">
        <v>8.7075526383803059E-2</v>
      </c>
      <c r="J9" s="191">
        <v>7116</v>
      </c>
      <c r="K9" s="190">
        <v>8.6379350528278429E-2</v>
      </c>
      <c r="L9" s="191">
        <v>6785</v>
      </c>
      <c r="M9" s="190">
        <v>8.7817823510636897E-2</v>
      </c>
      <c r="N9" s="189">
        <v>975324</v>
      </c>
      <c r="O9" s="190">
        <v>12.216278802365689</v>
      </c>
      <c r="P9" s="192">
        <v>505395</v>
      </c>
      <c r="Q9" s="190">
        <v>14.016156734020132</v>
      </c>
      <c r="R9" s="192">
        <v>469929</v>
      </c>
      <c r="S9" s="190">
        <v>10.733866559707703</v>
      </c>
      <c r="T9" s="201" t="s">
        <v>1861</v>
      </c>
    </row>
    <row r="10" spans="1:20" ht="24.95" customHeight="1">
      <c r="A10" s="186" t="s">
        <v>1892</v>
      </c>
      <c r="B10" s="187">
        <v>981350</v>
      </c>
      <c r="C10" s="188">
        <v>4.0978184998998666</v>
      </c>
      <c r="D10" s="187">
        <v>509543</v>
      </c>
      <c r="E10" s="188">
        <v>4.3021617150388947</v>
      </c>
      <c r="F10" s="187">
        <v>471807</v>
      </c>
      <c r="G10" s="188">
        <v>3.8978703717090522</v>
      </c>
      <c r="H10" s="189">
        <v>25190</v>
      </c>
      <c r="I10" s="190">
        <v>0.15778954820574051</v>
      </c>
      <c r="J10" s="191">
        <v>12977</v>
      </c>
      <c r="K10" s="190">
        <v>0.15752456883157243</v>
      </c>
      <c r="L10" s="191">
        <v>12213</v>
      </c>
      <c r="M10" s="190">
        <v>0.15807208231914641</v>
      </c>
      <c r="N10" s="189">
        <v>956160</v>
      </c>
      <c r="O10" s="190">
        <v>11.976242909709981</v>
      </c>
      <c r="P10" s="192">
        <v>496566</v>
      </c>
      <c r="Q10" s="190">
        <v>13.7713014271717</v>
      </c>
      <c r="R10" s="192">
        <v>459594</v>
      </c>
      <c r="S10" s="190">
        <v>10.497800024349001</v>
      </c>
      <c r="T10" s="201" t="s">
        <v>1884</v>
      </c>
    </row>
    <row r="11" spans="1:20" ht="24.95" customHeight="1">
      <c r="A11" s="186" t="s">
        <v>1862</v>
      </c>
      <c r="B11" s="187">
        <v>1021386</v>
      </c>
      <c r="C11" s="188">
        <v>4.2649966335545173</v>
      </c>
      <c r="D11" s="187">
        <v>534156</v>
      </c>
      <c r="E11" s="188">
        <v>4.5099736294254171</v>
      </c>
      <c r="F11" s="187">
        <v>487230</v>
      </c>
      <c r="G11" s="188">
        <v>4.0252886905192193</v>
      </c>
      <c r="H11" s="189">
        <v>44479</v>
      </c>
      <c r="I11" s="190">
        <v>0.27861537573017597</v>
      </c>
      <c r="J11" s="191">
        <v>22891</v>
      </c>
      <c r="K11" s="190">
        <v>0.27786814403356119</v>
      </c>
      <c r="L11" s="191">
        <v>21588</v>
      </c>
      <c r="M11" s="190">
        <v>0.27941211111976849</v>
      </c>
      <c r="N11" s="189">
        <v>976907</v>
      </c>
      <c r="O11" s="190">
        <v>12.236106438458048</v>
      </c>
      <c r="P11" s="192">
        <v>511265</v>
      </c>
      <c r="Q11" s="190">
        <v>14.178949876074762</v>
      </c>
      <c r="R11" s="192">
        <v>465642</v>
      </c>
      <c r="S11" s="190">
        <v>10.635945201499405</v>
      </c>
      <c r="T11" s="201" t="s">
        <v>1862</v>
      </c>
    </row>
    <row r="12" spans="1:20" ht="24.95" customHeight="1">
      <c r="A12" s="186" t="s">
        <v>1863</v>
      </c>
      <c r="B12" s="187">
        <v>1315090</v>
      </c>
      <c r="C12" s="188">
        <v>5.4914150211782911</v>
      </c>
      <c r="D12" s="187">
        <v>688370</v>
      </c>
      <c r="E12" s="188">
        <v>5.8120297203206075</v>
      </c>
      <c r="F12" s="187">
        <v>626720</v>
      </c>
      <c r="G12" s="188">
        <v>5.177696217643013</v>
      </c>
      <c r="H12" s="189">
        <v>194820</v>
      </c>
      <c r="I12" s="190">
        <v>1.2203477483700822</v>
      </c>
      <c r="J12" s="191">
        <v>112176</v>
      </c>
      <c r="K12" s="190">
        <v>1.3616765071472965</v>
      </c>
      <c r="L12" s="191">
        <v>82644</v>
      </c>
      <c r="M12" s="190">
        <v>1.069656036287852</v>
      </c>
      <c r="N12" s="189">
        <v>1120270</v>
      </c>
      <c r="O12" s="190">
        <v>14.031778828293174</v>
      </c>
      <c r="P12" s="192">
        <v>576194</v>
      </c>
      <c r="Q12" s="190">
        <v>15.979630612099442</v>
      </c>
      <c r="R12" s="192">
        <v>544076</v>
      </c>
      <c r="S12" s="190">
        <v>12.427492626204231</v>
      </c>
      <c r="T12" s="201" t="s">
        <v>1863</v>
      </c>
    </row>
    <row r="13" spans="1:20" ht="24.95" customHeight="1">
      <c r="A13" s="186" t="s">
        <v>1893</v>
      </c>
      <c r="B13" s="187">
        <v>1643410</v>
      </c>
      <c r="C13" s="188">
        <v>6.8623792743877727</v>
      </c>
      <c r="D13" s="187">
        <v>856225</v>
      </c>
      <c r="E13" s="188">
        <v>7.2292591880551331</v>
      </c>
      <c r="F13" s="187">
        <v>787185</v>
      </c>
      <c r="G13" s="188">
        <v>6.5033903451067703</v>
      </c>
      <c r="H13" s="189">
        <v>1016855</v>
      </c>
      <c r="I13" s="190">
        <v>6.3695550234516993</v>
      </c>
      <c r="J13" s="191">
        <v>542521</v>
      </c>
      <c r="K13" s="190">
        <v>6.5855272102237423</v>
      </c>
      <c r="L13" s="191">
        <v>474334</v>
      </c>
      <c r="M13" s="190">
        <v>6.1392747969188557</v>
      </c>
      <c r="N13" s="189">
        <v>626555</v>
      </c>
      <c r="O13" s="190">
        <v>7.8478234566320877</v>
      </c>
      <c r="P13" s="192">
        <v>313704</v>
      </c>
      <c r="Q13" s="190">
        <v>8.699976121823628</v>
      </c>
      <c r="R13" s="192">
        <v>312851</v>
      </c>
      <c r="S13" s="190">
        <v>7.1459750027581066</v>
      </c>
      <c r="T13" s="201" t="s">
        <v>1885</v>
      </c>
    </row>
    <row r="14" spans="1:20" ht="24.95" customHeight="1">
      <c r="A14" s="186" t="s">
        <v>1864</v>
      </c>
      <c r="B14" s="187">
        <v>1730333</v>
      </c>
      <c r="C14" s="188">
        <v>7.225343229619642</v>
      </c>
      <c r="D14" s="187">
        <v>893612</v>
      </c>
      <c r="E14" s="188">
        <v>7.5449242448612512</v>
      </c>
      <c r="F14" s="187">
        <v>836721</v>
      </c>
      <c r="G14" s="188">
        <v>6.9126358771420717</v>
      </c>
      <c r="H14" s="189">
        <v>1623792</v>
      </c>
      <c r="I14" s="190">
        <v>10.171393650658827</v>
      </c>
      <c r="J14" s="191">
        <v>852130</v>
      </c>
      <c r="K14" s="190">
        <v>10.343793699502797</v>
      </c>
      <c r="L14" s="191">
        <v>771662</v>
      </c>
      <c r="M14" s="190">
        <v>9.987572192463535</v>
      </c>
      <c r="N14" s="189">
        <v>106541</v>
      </c>
      <c r="O14" s="190">
        <v>1.334463788323514</v>
      </c>
      <c r="P14" s="192">
        <v>41482</v>
      </c>
      <c r="Q14" s="190">
        <v>1.1504233592350996</v>
      </c>
      <c r="R14" s="192">
        <v>65059</v>
      </c>
      <c r="S14" s="190">
        <v>1.4860428373393073</v>
      </c>
      <c r="T14" s="201" t="s">
        <v>1864</v>
      </c>
    </row>
    <row r="15" spans="1:20" ht="24.95" customHeight="1">
      <c r="A15" s="186" t="s">
        <v>1865</v>
      </c>
      <c r="B15" s="187">
        <v>1792460</v>
      </c>
      <c r="C15" s="188">
        <v>7.484766646283707</v>
      </c>
      <c r="D15" s="187">
        <v>893343</v>
      </c>
      <c r="E15" s="188">
        <v>7.5426530302604311</v>
      </c>
      <c r="F15" s="187">
        <v>899117</v>
      </c>
      <c r="G15" s="188">
        <v>7.42812530335482</v>
      </c>
      <c r="H15" s="189">
        <v>1699242</v>
      </c>
      <c r="I15" s="190">
        <v>10.64401061819051</v>
      </c>
      <c r="J15" s="191">
        <v>875675</v>
      </c>
      <c r="K15" s="190">
        <v>10.629600586544438</v>
      </c>
      <c r="L15" s="191">
        <v>823567</v>
      </c>
      <c r="M15" s="190">
        <v>10.659375306585805</v>
      </c>
      <c r="N15" s="189">
        <v>93218</v>
      </c>
      <c r="O15" s="190">
        <v>1.1675884910029126</v>
      </c>
      <c r="P15" s="192">
        <v>17668</v>
      </c>
      <c r="Q15" s="190">
        <v>0.48998794443290444</v>
      </c>
      <c r="R15" s="192">
        <v>75550</v>
      </c>
      <c r="S15" s="190">
        <v>1.7256726411562531</v>
      </c>
      <c r="T15" s="201" t="s">
        <v>1865</v>
      </c>
    </row>
    <row r="16" spans="1:20" ht="24.95" customHeight="1">
      <c r="A16" s="186" t="s">
        <v>1866</v>
      </c>
      <c r="B16" s="187">
        <v>2118691</v>
      </c>
      <c r="C16" s="188">
        <v>8.8470078721876479</v>
      </c>
      <c r="D16" s="187">
        <v>1028182</v>
      </c>
      <c r="E16" s="188">
        <v>8.6811225676579209</v>
      </c>
      <c r="F16" s="187">
        <v>1090509</v>
      </c>
      <c r="G16" s="188">
        <v>9.0093252562638249</v>
      </c>
      <c r="H16" s="189">
        <v>1991100</v>
      </c>
      <c r="I16" s="190">
        <v>12.472202041780466</v>
      </c>
      <c r="J16" s="191">
        <v>1003520</v>
      </c>
      <c r="K16" s="190">
        <v>12.181479179614668</v>
      </c>
      <c r="L16" s="191">
        <v>987580</v>
      </c>
      <c r="M16" s="190">
        <v>12.782185135244625</v>
      </c>
      <c r="N16" s="189">
        <v>127591</v>
      </c>
      <c r="O16" s="190">
        <v>1.5981224994695513</v>
      </c>
      <c r="P16" s="192">
        <v>24662</v>
      </c>
      <c r="Q16" s="190">
        <v>0.68395306121826405</v>
      </c>
      <c r="R16" s="192">
        <v>102929</v>
      </c>
      <c r="S16" s="190">
        <v>2.351049097042647</v>
      </c>
      <c r="T16" s="201" t="s">
        <v>1866</v>
      </c>
    </row>
    <row r="17" spans="1:20" ht="24.95" customHeight="1">
      <c r="A17" s="186" t="s">
        <v>1867</v>
      </c>
      <c r="B17" s="187">
        <v>1968644</v>
      </c>
      <c r="C17" s="188">
        <v>8.2204573321616881</v>
      </c>
      <c r="D17" s="187">
        <v>953900</v>
      </c>
      <c r="E17" s="188">
        <v>8.0539464971074093</v>
      </c>
      <c r="F17" s="187">
        <v>1014744</v>
      </c>
      <c r="G17" s="188">
        <v>8.383386792628194</v>
      </c>
      <c r="H17" s="189">
        <v>1845247</v>
      </c>
      <c r="I17" s="190">
        <v>11.558582392139662</v>
      </c>
      <c r="J17" s="191">
        <v>924981</v>
      </c>
      <c r="K17" s="190">
        <v>11.228113832349285</v>
      </c>
      <c r="L17" s="191">
        <v>920266</v>
      </c>
      <c r="M17" s="190">
        <v>11.910944314051552</v>
      </c>
      <c r="N17" s="189">
        <v>123397</v>
      </c>
      <c r="O17" s="190">
        <v>1.5455911629115238</v>
      </c>
      <c r="P17" s="192">
        <v>28919</v>
      </c>
      <c r="Q17" s="190">
        <v>0.80201275554987339</v>
      </c>
      <c r="R17" s="192">
        <v>94478</v>
      </c>
      <c r="S17" s="190">
        <v>2.1580158807565915</v>
      </c>
      <c r="T17" s="201" t="s">
        <v>1867</v>
      </c>
    </row>
    <row r="18" spans="1:20" ht="24.95" customHeight="1">
      <c r="A18" s="186" t="s">
        <v>1868</v>
      </c>
      <c r="B18" s="187">
        <v>1811739</v>
      </c>
      <c r="C18" s="188">
        <v>7.56526987434665</v>
      </c>
      <c r="D18" s="187">
        <v>884688</v>
      </c>
      <c r="E18" s="188">
        <v>7.4695773337173295</v>
      </c>
      <c r="F18" s="187">
        <v>927051</v>
      </c>
      <c r="G18" s="188">
        <v>7.6589042255906516</v>
      </c>
      <c r="H18" s="189">
        <v>1677266</v>
      </c>
      <c r="I18" s="190">
        <v>10.506353487925749</v>
      </c>
      <c r="J18" s="191">
        <v>847991</v>
      </c>
      <c r="K18" s="190">
        <v>10.29355141003729</v>
      </c>
      <c r="L18" s="191">
        <v>829275</v>
      </c>
      <c r="M18" s="190">
        <v>10.733253587587829</v>
      </c>
      <c r="N18" s="189">
        <v>134473</v>
      </c>
      <c r="O18" s="190">
        <v>1.6843219887857994</v>
      </c>
      <c r="P18" s="192">
        <v>36697</v>
      </c>
      <c r="Q18" s="190">
        <v>1.0177206020406551</v>
      </c>
      <c r="R18" s="192">
        <v>97776</v>
      </c>
      <c r="S18" s="190">
        <v>2.2333470305981975</v>
      </c>
      <c r="T18" s="201" t="s">
        <v>1868</v>
      </c>
    </row>
    <row r="19" spans="1:20" ht="24.95" customHeight="1">
      <c r="A19" s="186" t="s">
        <v>1869</v>
      </c>
      <c r="B19" s="187">
        <v>1813120</v>
      </c>
      <c r="C19" s="188">
        <v>7.5710365094394927</v>
      </c>
      <c r="D19" s="187">
        <v>894237</v>
      </c>
      <c r="E19" s="188">
        <v>7.5502012304579509</v>
      </c>
      <c r="F19" s="187">
        <v>918883</v>
      </c>
      <c r="G19" s="188">
        <v>7.59142365578961</v>
      </c>
      <c r="H19" s="189">
        <v>1606992</v>
      </c>
      <c r="I19" s="190">
        <v>10.066158858683579</v>
      </c>
      <c r="J19" s="191">
        <v>828357</v>
      </c>
      <c r="K19" s="190">
        <v>10.055219177284028</v>
      </c>
      <c r="L19" s="191">
        <v>778635</v>
      </c>
      <c r="M19" s="190">
        <v>10.077823288018386</v>
      </c>
      <c r="N19" s="189">
        <v>206128</v>
      </c>
      <c r="O19" s="190">
        <v>2.5818262618104697</v>
      </c>
      <c r="P19" s="192">
        <v>65880</v>
      </c>
      <c r="Q19" s="190">
        <v>1.8270548890219462</v>
      </c>
      <c r="R19" s="192">
        <v>140248</v>
      </c>
      <c r="S19" s="190">
        <v>3.2034697098197515</v>
      </c>
      <c r="T19" s="201" t="s">
        <v>1869</v>
      </c>
    </row>
    <row r="20" spans="1:20" ht="24.95" customHeight="1">
      <c r="A20" s="186" t="s">
        <v>1870</v>
      </c>
      <c r="B20" s="187">
        <v>1794220</v>
      </c>
      <c r="C20" s="188">
        <v>7.492115869863289</v>
      </c>
      <c r="D20" s="187">
        <v>879095</v>
      </c>
      <c r="E20" s="188">
        <v>7.4223546450095794</v>
      </c>
      <c r="F20" s="187">
        <v>915125</v>
      </c>
      <c r="G20" s="188">
        <v>7.5603766453449097</v>
      </c>
      <c r="H20" s="189">
        <v>1445173</v>
      </c>
      <c r="I20" s="190">
        <v>9.0525285728120153</v>
      </c>
      <c r="J20" s="191">
        <v>756446</v>
      </c>
      <c r="K20" s="190">
        <v>9.1823094701678052</v>
      </c>
      <c r="L20" s="191">
        <v>688727</v>
      </c>
      <c r="M20" s="190">
        <v>8.9141497616817134</v>
      </c>
      <c r="N20" s="189">
        <v>349047</v>
      </c>
      <c r="O20" s="190">
        <v>4.3719373942703514</v>
      </c>
      <c r="P20" s="192">
        <v>122649</v>
      </c>
      <c r="Q20" s="190">
        <v>3.4014337444391725</v>
      </c>
      <c r="R20" s="192">
        <v>226398</v>
      </c>
      <c r="S20" s="190">
        <v>5.1712618744208259</v>
      </c>
      <c r="T20" s="201" t="s">
        <v>1870</v>
      </c>
    </row>
    <row r="21" spans="1:20" ht="24.95" customHeight="1">
      <c r="A21" s="186" t="s">
        <v>1871</v>
      </c>
      <c r="B21" s="187">
        <v>1592109</v>
      </c>
      <c r="C21" s="188">
        <v>6.6481619341285754</v>
      </c>
      <c r="D21" s="187">
        <v>769926</v>
      </c>
      <c r="E21" s="188">
        <v>6.5006214600397518</v>
      </c>
      <c r="F21" s="187">
        <v>822183</v>
      </c>
      <c r="G21" s="188">
        <v>6.7925290549374298</v>
      </c>
      <c r="H21" s="189">
        <v>1011733</v>
      </c>
      <c r="I21" s="190">
        <v>6.3374709398506743</v>
      </c>
      <c r="J21" s="191">
        <v>551226</v>
      </c>
      <c r="K21" s="190">
        <v>6.6911950357364818</v>
      </c>
      <c r="L21" s="191">
        <v>460507</v>
      </c>
      <c r="M21" s="190">
        <v>5.9603128152413944</v>
      </c>
      <c r="N21" s="189">
        <v>580376</v>
      </c>
      <c r="O21" s="190">
        <v>7.2694151135435909</v>
      </c>
      <c r="P21" s="192">
        <v>218700</v>
      </c>
      <c r="Q21" s="190">
        <v>6.0652231971630171</v>
      </c>
      <c r="R21" s="192">
        <v>361676</v>
      </c>
      <c r="S21" s="190">
        <v>8.2612095057952217</v>
      </c>
      <c r="T21" s="201" t="s">
        <v>1871</v>
      </c>
    </row>
    <row r="22" spans="1:20" ht="24.95" customHeight="1">
      <c r="A22" s="186" t="s">
        <v>1872</v>
      </c>
      <c r="B22" s="187">
        <v>1282747</v>
      </c>
      <c r="C22" s="188">
        <v>5.3563605108178063</v>
      </c>
      <c r="D22" s="187">
        <v>611622</v>
      </c>
      <c r="E22" s="188">
        <v>5.1640327753997575</v>
      </c>
      <c r="F22" s="187">
        <v>671125</v>
      </c>
      <c r="G22" s="188">
        <v>5.5445515925224456</v>
      </c>
      <c r="H22" s="189">
        <v>629457</v>
      </c>
      <c r="I22" s="190">
        <v>3.9429033602596593</v>
      </c>
      <c r="J22" s="191">
        <v>337787</v>
      </c>
      <c r="K22" s="190">
        <v>4.1003122086699815</v>
      </c>
      <c r="L22" s="191">
        <v>291670</v>
      </c>
      <c r="M22" s="190">
        <v>3.7750662613629276</v>
      </c>
      <c r="N22" s="189">
        <v>653290</v>
      </c>
      <c r="O22" s="190">
        <v>8.182688807819229</v>
      </c>
      <c r="P22" s="192">
        <v>273835</v>
      </c>
      <c r="Q22" s="190">
        <v>7.5942862103115445</v>
      </c>
      <c r="R22" s="192">
        <v>379455</v>
      </c>
      <c r="S22" s="190">
        <v>8.6673079027127198</v>
      </c>
      <c r="T22" s="201" t="s">
        <v>1872</v>
      </c>
    </row>
    <row r="23" spans="1:20" ht="24.95" customHeight="1">
      <c r="A23" s="186" t="s">
        <v>1873</v>
      </c>
      <c r="B23" s="187">
        <v>716998</v>
      </c>
      <c r="C23" s="188">
        <v>2.9939651182465021</v>
      </c>
      <c r="D23" s="187">
        <v>333947</v>
      </c>
      <c r="E23" s="188">
        <v>2.8195736144978807</v>
      </c>
      <c r="F23" s="187">
        <v>383051</v>
      </c>
      <c r="G23" s="188">
        <v>3.1646057471667954</v>
      </c>
      <c r="H23" s="189">
        <v>351391</v>
      </c>
      <c r="I23" s="190">
        <v>2.2011046897008089</v>
      </c>
      <c r="J23" s="191">
        <v>181352</v>
      </c>
      <c r="K23" s="190">
        <v>2.2013867308887507</v>
      </c>
      <c r="L23" s="191">
        <v>170039</v>
      </c>
      <c r="M23" s="190">
        <v>2.2008039634377576</v>
      </c>
      <c r="N23" s="189">
        <v>365607</v>
      </c>
      <c r="O23" s="190">
        <v>4.5793572639415334</v>
      </c>
      <c r="P23" s="192">
        <v>152595</v>
      </c>
      <c r="Q23" s="190">
        <v>4.2319283665802043</v>
      </c>
      <c r="R23" s="192">
        <v>213012</v>
      </c>
      <c r="S23" s="190">
        <v>4.8655060309460731</v>
      </c>
      <c r="T23" s="201" t="s">
        <v>1873</v>
      </c>
    </row>
    <row r="24" spans="1:20" ht="24.95" customHeight="1">
      <c r="A24" s="186" t="s">
        <v>1874</v>
      </c>
      <c r="B24" s="187">
        <v>598022</v>
      </c>
      <c r="C24" s="188">
        <v>2.4971576042666923</v>
      </c>
      <c r="D24" s="187">
        <v>265355</v>
      </c>
      <c r="E24" s="188">
        <v>2.2404392208197259</v>
      </c>
      <c r="F24" s="187">
        <v>332667</v>
      </c>
      <c r="G24" s="188">
        <v>2.748354396915127</v>
      </c>
      <c r="H24" s="189">
        <v>310448</v>
      </c>
      <c r="I24" s="190">
        <v>1.9446387320911369</v>
      </c>
      <c r="J24" s="191">
        <v>148491</v>
      </c>
      <c r="K24" s="190">
        <v>1.8024952416096955</v>
      </c>
      <c r="L24" s="191">
        <v>161957</v>
      </c>
      <c r="M24" s="190">
        <v>2.0961991514093175</v>
      </c>
      <c r="N24" s="189">
        <v>287574</v>
      </c>
      <c r="O24" s="190">
        <v>3.6019662802427814</v>
      </c>
      <c r="P24" s="192">
        <v>116864</v>
      </c>
      <c r="Q24" s="190">
        <v>3.2409979136408729</v>
      </c>
      <c r="R24" s="192">
        <v>170710</v>
      </c>
      <c r="S24" s="190">
        <v>3.8992664006854265</v>
      </c>
      <c r="T24" s="201" t="s">
        <v>1874</v>
      </c>
    </row>
    <row r="25" spans="1:20" ht="24.95" customHeight="1">
      <c r="A25" s="186" t="s">
        <v>1875</v>
      </c>
      <c r="B25" s="187">
        <v>405212</v>
      </c>
      <c r="C25" s="188">
        <v>1.6920418097329444</v>
      </c>
      <c r="D25" s="187">
        <v>169310</v>
      </c>
      <c r="E25" s="188">
        <v>1.4295142902036435</v>
      </c>
      <c r="F25" s="187">
        <v>235902</v>
      </c>
      <c r="G25" s="188">
        <v>1.9489227934873981</v>
      </c>
      <c r="H25" s="189">
        <v>231591</v>
      </c>
      <c r="I25" s="190">
        <v>1.4506803993059014</v>
      </c>
      <c r="J25" s="191">
        <v>106014</v>
      </c>
      <c r="K25" s="190">
        <v>1.2868775248601616</v>
      </c>
      <c r="L25" s="191">
        <v>125577</v>
      </c>
      <c r="M25" s="190">
        <v>1.6253351249808767</v>
      </c>
      <c r="N25" s="189">
        <v>173621</v>
      </c>
      <c r="O25" s="190">
        <v>2.1746645647451857</v>
      </c>
      <c r="P25" s="192">
        <v>63296</v>
      </c>
      <c r="Q25" s="190">
        <v>1.7553926268295856</v>
      </c>
      <c r="R25" s="192">
        <v>110325</v>
      </c>
      <c r="S25" s="190">
        <v>2.5199845683066</v>
      </c>
      <c r="T25" s="201" t="s">
        <v>1875</v>
      </c>
    </row>
    <row r="26" spans="1:20" ht="24.95" customHeight="1">
      <c r="A26" s="186" t="s">
        <v>1876</v>
      </c>
      <c r="B26" s="187">
        <v>244798</v>
      </c>
      <c r="C26" s="188">
        <v>1.0222018374061117</v>
      </c>
      <c r="D26" s="187">
        <v>108360</v>
      </c>
      <c r="E26" s="188">
        <v>0.91490265481345945</v>
      </c>
      <c r="F26" s="187">
        <v>136438</v>
      </c>
      <c r="G26" s="188">
        <v>1.127193190807342</v>
      </c>
      <c r="H26" s="189">
        <v>158079</v>
      </c>
      <c r="I26" s="190">
        <v>0.99020301670564737</v>
      </c>
      <c r="J26" s="191">
        <v>80617</v>
      </c>
      <c r="K26" s="190">
        <v>0.97858967137973896</v>
      </c>
      <c r="L26" s="191">
        <v>77462</v>
      </c>
      <c r="M26" s="190">
        <v>1.0025857398350708</v>
      </c>
      <c r="N26" s="189">
        <v>86719</v>
      </c>
      <c r="O26" s="190">
        <v>1.0861862124405328</v>
      </c>
      <c r="P26" s="192">
        <v>27743</v>
      </c>
      <c r="Q26" s="190">
        <v>0.76939866099174026</v>
      </c>
      <c r="R26" s="192">
        <v>58976</v>
      </c>
      <c r="S26" s="190">
        <v>1.3470982089322461</v>
      </c>
      <c r="T26" s="201" t="s">
        <v>1886</v>
      </c>
    </row>
    <row r="27" spans="1:20" ht="24.95" customHeight="1">
      <c r="A27" s="186" t="s">
        <v>1894</v>
      </c>
      <c r="B27" s="187">
        <v>102729</v>
      </c>
      <c r="C27" s="188">
        <v>0.42896499381078451</v>
      </c>
      <c r="D27" s="187">
        <v>46778</v>
      </c>
      <c r="E27" s="188">
        <v>0.39495493158789219</v>
      </c>
      <c r="F27" s="187">
        <v>55951</v>
      </c>
      <c r="G27" s="188">
        <v>0.46224355545274476</v>
      </c>
      <c r="H27" s="189">
        <v>70412</v>
      </c>
      <c r="I27" s="190">
        <v>0.44105905789053601</v>
      </c>
      <c r="J27" s="191">
        <v>37537</v>
      </c>
      <c r="K27" s="190">
        <v>0.45565228791174639</v>
      </c>
      <c r="L27" s="191">
        <v>32875</v>
      </c>
      <c r="M27" s="190">
        <v>0.42549903432751479</v>
      </c>
      <c r="N27" s="189">
        <v>32317</v>
      </c>
      <c r="O27" s="190">
        <v>0.40478187972002327</v>
      </c>
      <c r="P27" s="192">
        <v>9241</v>
      </c>
      <c r="Q27" s="190">
        <v>0.25628133317322105</v>
      </c>
      <c r="R27" s="192">
        <v>23076</v>
      </c>
      <c r="S27" s="190">
        <v>0.5270896342464817</v>
      </c>
      <c r="T27" s="201" t="s">
        <v>1887</v>
      </c>
    </row>
    <row r="28" spans="1:20" ht="24.95" customHeight="1">
      <c r="A28" s="186" t="s">
        <v>1877</v>
      </c>
      <c r="B28" s="187">
        <v>22870</v>
      </c>
      <c r="C28" s="188">
        <v>9.5498149582422129E-2</v>
      </c>
      <c r="D28" s="187">
        <v>9556</v>
      </c>
      <c r="E28" s="188">
        <v>8.0682998979304338E-2</v>
      </c>
      <c r="F28" s="187">
        <v>13314</v>
      </c>
      <c r="G28" s="188">
        <v>0.10999465062818974</v>
      </c>
      <c r="H28" s="189">
        <v>15228</v>
      </c>
      <c r="I28" s="190">
        <v>9.5387822154704913E-2</v>
      </c>
      <c r="J28" s="191">
        <v>7391</v>
      </c>
      <c r="K28" s="190">
        <v>8.9717506991920451E-2</v>
      </c>
      <c r="L28" s="191">
        <v>7837</v>
      </c>
      <c r="M28" s="190">
        <v>0.10143379260911738</v>
      </c>
      <c r="N28" s="189">
        <v>7642</v>
      </c>
      <c r="O28" s="190">
        <v>9.5718758697293002E-2</v>
      </c>
      <c r="P28" s="192">
        <v>2165</v>
      </c>
      <c r="Q28" s="190">
        <v>6.0042104352345367E-2</v>
      </c>
      <c r="R28" s="192">
        <v>5477</v>
      </c>
      <c r="S28" s="190">
        <v>0.1251027009346499</v>
      </c>
      <c r="T28" s="201" t="s">
        <v>1877</v>
      </c>
    </row>
    <row r="29" spans="1:20" ht="24.95" customHeight="1">
      <c r="A29" s="186" t="s">
        <v>1878</v>
      </c>
      <c r="B29" s="192">
        <v>2955</v>
      </c>
      <c r="C29" s="188">
        <v>1.2339179362311211E-2</v>
      </c>
      <c r="D29" s="192">
        <v>1167</v>
      </c>
      <c r="E29" s="188">
        <v>9.8531875061582414E-3</v>
      </c>
      <c r="F29" s="192">
        <v>1788</v>
      </c>
      <c r="G29" s="188">
        <v>1.4771701616584292E-2</v>
      </c>
      <c r="H29" s="192">
        <v>1906</v>
      </c>
      <c r="I29" s="190">
        <v>1.1939137708620146E-2</v>
      </c>
      <c r="J29" s="191">
        <v>884</v>
      </c>
      <c r="K29" s="190">
        <v>1.0730655686761964E-2</v>
      </c>
      <c r="L29" s="191">
        <v>1022</v>
      </c>
      <c r="M29" s="190">
        <v>1.3227681006318482E-2</v>
      </c>
      <c r="N29" s="192">
        <v>1049</v>
      </c>
      <c r="O29" s="190">
        <v>1.3139096816731267E-2</v>
      </c>
      <c r="P29" s="192">
        <v>283</v>
      </c>
      <c r="Q29" s="190">
        <v>7.8484598298908734E-3</v>
      </c>
      <c r="R29" s="192">
        <v>766</v>
      </c>
      <c r="S29" s="190">
        <v>1.749656178855976E-2</v>
      </c>
      <c r="T29" s="202" t="s">
        <v>1878</v>
      </c>
    </row>
    <row r="30" spans="1:20" ht="24.95" customHeight="1" thickBot="1">
      <c r="A30" s="204" t="s">
        <v>1895</v>
      </c>
      <c r="B30" s="193">
        <v>40.713695294843333</v>
      </c>
      <c r="C30" s="194"/>
      <c r="D30" s="194">
        <v>39.873307090250719</v>
      </c>
      <c r="E30" s="194"/>
      <c r="F30" s="194">
        <v>41.536008129392833</v>
      </c>
      <c r="G30" s="194"/>
      <c r="H30" s="194">
        <v>44.828651888444604</v>
      </c>
      <c r="I30" s="194"/>
      <c r="J30" s="195">
        <v>44.741015260837479</v>
      </c>
      <c r="K30" s="196"/>
      <c r="L30" s="194">
        <v>44.922094394906075</v>
      </c>
      <c r="M30" s="194"/>
      <c r="N30" s="194">
        <v>32.485488124335689</v>
      </c>
      <c r="O30" s="194"/>
      <c r="P30" s="194">
        <v>28.752186683520979</v>
      </c>
      <c r="Q30" s="194"/>
      <c r="R30" s="194">
        <v>35.560303179326283</v>
      </c>
      <c r="S30" s="205"/>
      <c r="T30" s="203" t="s">
        <v>1888</v>
      </c>
    </row>
  </sheetData>
  <mergeCells count="19">
    <mergeCell ref="A1:J1"/>
    <mergeCell ref="K1:T1"/>
    <mergeCell ref="A3:J3"/>
    <mergeCell ref="K3:T3"/>
    <mergeCell ref="A5:A7"/>
    <mergeCell ref="B5:G5"/>
    <mergeCell ref="H5:J5"/>
    <mergeCell ref="K5:M5"/>
    <mergeCell ref="N5:S5"/>
    <mergeCell ref="T5:T7"/>
    <mergeCell ref="N6:N7"/>
    <mergeCell ref="P6:P7"/>
    <mergeCell ref="R6:R7"/>
    <mergeCell ref="B6:B7"/>
    <mergeCell ref="D6:D7"/>
    <mergeCell ref="F6:F7"/>
    <mergeCell ref="H6:H7"/>
    <mergeCell ref="J6:J7"/>
    <mergeCell ref="L6:L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DB869-8D94-4489-AA26-66790C616B9F}">
  <dimension ref="A1:T3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J1"/>
    </sheetView>
  </sheetViews>
  <sheetFormatPr defaultRowHeight="15.75"/>
  <cols>
    <col min="1" max="1" width="8.5" style="176" bestFit="1" customWidth="1"/>
    <col min="2" max="2" width="8.375" style="176" customWidth="1"/>
    <col min="3" max="3" width="6.75" style="176" bestFit="1" customWidth="1"/>
    <col min="4" max="4" width="8.625" style="176" customWidth="1"/>
    <col min="5" max="5" width="6.75" style="176" bestFit="1" customWidth="1"/>
    <col min="6" max="6" width="8.5" style="176" customWidth="1"/>
    <col min="7" max="7" width="6.75" style="176" bestFit="1" customWidth="1"/>
    <col min="8" max="8" width="8.75" style="176" customWidth="1"/>
    <col min="9" max="9" width="6.75" style="176" bestFit="1" customWidth="1"/>
    <col min="10" max="10" width="8.125" style="176" customWidth="1"/>
    <col min="11" max="11" width="6.75" style="176" bestFit="1" customWidth="1"/>
    <col min="12" max="12" width="8.875" style="176" customWidth="1"/>
    <col min="13" max="13" width="6.75" style="176" bestFit="1" customWidth="1"/>
    <col min="14" max="14" width="8.75" style="176" customWidth="1"/>
    <col min="15" max="15" width="6.75" style="176" bestFit="1" customWidth="1"/>
    <col min="16" max="16" width="9.25" style="176" customWidth="1"/>
    <col min="17" max="17" width="6.75" style="176" bestFit="1" customWidth="1"/>
    <col min="18" max="18" width="8.75" style="176" customWidth="1"/>
    <col min="19" max="19" width="8" style="176" customWidth="1"/>
    <col min="20" max="20" width="11.25" style="72" customWidth="1"/>
    <col min="21" max="16384" width="9" style="176"/>
  </cols>
  <sheetData>
    <row r="1" spans="1:20" ht="24.75">
      <c r="A1" s="272" t="s">
        <v>1919</v>
      </c>
      <c r="B1" s="273"/>
      <c r="C1" s="273"/>
      <c r="D1" s="273"/>
      <c r="E1" s="273"/>
      <c r="F1" s="273"/>
      <c r="G1" s="273"/>
      <c r="H1" s="273"/>
      <c r="I1" s="273"/>
      <c r="J1" s="273"/>
      <c r="K1" s="274" t="s">
        <v>1920</v>
      </c>
      <c r="L1" s="273"/>
      <c r="M1" s="273"/>
      <c r="N1" s="273"/>
      <c r="O1" s="273"/>
      <c r="P1" s="273"/>
      <c r="Q1" s="273"/>
      <c r="R1" s="273"/>
      <c r="S1" s="273"/>
      <c r="T1" s="273"/>
    </row>
    <row r="2" spans="1:20" ht="23.25">
      <c r="A2" s="178"/>
      <c r="B2" s="179"/>
      <c r="C2" s="179"/>
      <c r="D2" s="178"/>
      <c r="E2" s="178"/>
      <c r="F2" s="178"/>
      <c r="G2" s="178"/>
      <c r="H2" s="179"/>
      <c r="I2" s="179"/>
      <c r="J2" s="180"/>
      <c r="K2" s="179"/>
      <c r="L2" s="179"/>
      <c r="M2" s="179"/>
      <c r="N2" s="179"/>
      <c r="O2" s="179"/>
      <c r="P2" s="179"/>
      <c r="Q2" s="179"/>
      <c r="R2" s="179"/>
      <c r="S2" s="179"/>
      <c r="T2" s="199"/>
    </row>
    <row r="3" spans="1:20" ht="16.5">
      <c r="A3" s="288" t="s">
        <v>1917</v>
      </c>
      <c r="B3" s="288"/>
      <c r="C3" s="288"/>
      <c r="D3" s="288"/>
      <c r="E3" s="288"/>
      <c r="F3" s="288"/>
      <c r="G3" s="288"/>
      <c r="H3" s="288"/>
      <c r="I3" s="288"/>
      <c r="J3" s="288"/>
      <c r="K3" s="277" t="s">
        <v>1918</v>
      </c>
      <c r="L3" s="278"/>
      <c r="M3" s="278"/>
      <c r="N3" s="278"/>
      <c r="O3" s="278"/>
      <c r="P3" s="278"/>
      <c r="Q3" s="278"/>
      <c r="R3" s="278"/>
      <c r="S3" s="278"/>
      <c r="T3" s="278"/>
    </row>
    <row r="4" spans="1:20" ht="16.5" thickBot="1">
      <c r="A4" s="141" t="s">
        <v>1785</v>
      </c>
      <c r="B4" s="142"/>
      <c r="C4" s="142"/>
      <c r="D4" s="143"/>
      <c r="E4" s="143"/>
      <c r="F4" s="142"/>
      <c r="G4" s="142"/>
      <c r="H4" s="142"/>
      <c r="I4" s="142"/>
      <c r="J4" s="143"/>
      <c r="K4" s="142"/>
      <c r="L4" s="143"/>
      <c r="M4" s="11"/>
      <c r="N4" s="142"/>
      <c r="O4" s="144"/>
      <c r="P4" s="11"/>
      <c r="Q4" s="142"/>
      <c r="R4" s="142"/>
      <c r="S4" s="142"/>
      <c r="T4" s="145" t="s">
        <v>1881</v>
      </c>
    </row>
    <row r="5" spans="1:20" ht="15.75" customHeight="1">
      <c r="A5" s="279" t="s">
        <v>1898</v>
      </c>
      <c r="B5" s="282" t="s">
        <v>1853</v>
      </c>
      <c r="C5" s="283"/>
      <c r="D5" s="283"/>
      <c r="E5" s="283"/>
      <c r="F5" s="283"/>
      <c r="G5" s="284"/>
      <c r="H5" s="282" t="s">
        <v>1854</v>
      </c>
      <c r="I5" s="283"/>
      <c r="J5" s="283"/>
      <c r="K5" s="283" t="s">
        <v>1855</v>
      </c>
      <c r="L5" s="283"/>
      <c r="M5" s="284"/>
      <c r="N5" s="282" t="s">
        <v>1856</v>
      </c>
      <c r="O5" s="283"/>
      <c r="P5" s="283"/>
      <c r="Q5" s="283"/>
      <c r="R5" s="283"/>
      <c r="S5" s="284"/>
      <c r="T5" s="285" t="s">
        <v>1882</v>
      </c>
    </row>
    <row r="6" spans="1:20" ht="15.75" customHeight="1">
      <c r="A6" s="280"/>
      <c r="B6" s="269" t="s">
        <v>1857</v>
      </c>
      <c r="C6" s="151"/>
      <c r="D6" s="269" t="s">
        <v>1766</v>
      </c>
      <c r="E6" s="151"/>
      <c r="F6" s="269" t="s">
        <v>1767</v>
      </c>
      <c r="G6" s="124"/>
      <c r="H6" s="269" t="s">
        <v>1857</v>
      </c>
      <c r="I6" s="151"/>
      <c r="J6" s="269" t="s">
        <v>1766</v>
      </c>
      <c r="K6" s="151"/>
      <c r="L6" s="269" t="s">
        <v>1767</v>
      </c>
      <c r="M6" s="124"/>
      <c r="N6" s="269" t="s">
        <v>1857</v>
      </c>
      <c r="O6" s="151"/>
      <c r="P6" s="269" t="s">
        <v>1766</v>
      </c>
      <c r="Q6" s="151"/>
      <c r="R6" s="269" t="s">
        <v>1767</v>
      </c>
      <c r="S6" s="124"/>
      <c r="T6" s="286"/>
    </row>
    <row r="7" spans="1:20" ht="23.25">
      <c r="A7" s="281"/>
      <c r="B7" s="270"/>
      <c r="C7" s="152" t="s">
        <v>1770</v>
      </c>
      <c r="D7" s="270"/>
      <c r="E7" s="152" t="s">
        <v>1770</v>
      </c>
      <c r="F7" s="270"/>
      <c r="G7" s="152" t="s">
        <v>1770</v>
      </c>
      <c r="H7" s="270"/>
      <c r="I7" s="152" t="s">
        <v>1770</v>
      </c>
      <c r="J7" s="271"/>
      <c r="K7" s="152" t="s">
        <v>1770</v>
      </c>
      <c r="L7" s="270"/>
      <c r="M7" s="152" t="s">
        <v>1770</v>
      </c>
      <c r="N7" s="270"/>
      <c r="O7" s="152" t="s">
        <v>1770</v>
      </c>
      <c r="P7" s="270"/>
      <c r="Q7" s="152" t="s">
        <v>1770</v>
      </c>
      <c r="R7" s="270"/>
      <c r="S7" s="152" t="s">
        <v>1770</v>
      </c>
      <c r="T7" s="287"/>
    </row>
    <row r="8" spans="1:20" ht="24.95" customHeight="1">
      <c r="A8" s="181" t="s">
        <v>1890</v>
      </c>
      <c r="B8" s="182">
        <v>23880332</v>
      </c>
      <c r="C8" s="183">
        <v>100</v>
      </c>
      <c r="D8" s="182">
        <v>11820988</v>
      </c>
      <c r="E8" s="183">
        <v>100</v>
      </c>
      <c r="F8" s="182">
        <v>12059344</v>
      </c>
      <c r="G8" s="183">
        <v>100</v>
      </c>
      <c r="H8" s="184">
        <v>15850671</v>
      </c>
      <c r="I8" s="185">
        <v>100</v>
      </c>
      <c r="J8" s="184">
        <v>8193486</v>
      </c>
      <c r="K8" s="185">
        <v>100</v>
      </c>
      <c r="L8" s="184">
        <v>7657185</v>
      </c>
      <c r="M8" s="185">
        <v>100</v>
      </c>
      <c r="N8" s="184">
        <v>8029661</v>
      </c>
      <c r="O8" s="185">
        <v>100</v>
      </c>
      <c r="P8" s="184">
        <v>3627502</v>
      </c>
      <c r="Q8" s="185">
        <v>100</v>
      </c>
      <c r="R8" s="184">
        <v>4402159</v>
      </c>
      <c r="S8" s="185">
        <v>100</v>
      </c>
      <c r="T8" s="200" t="s">
        <v>1883</v>
      </c>
    </row>
    <row r="9" spans="1:20" ht="24.95" customHeight="1">
      <c r="A9" s="186" t="s">
        <v>1861</v>
      </c>
      <c r="B9" s="187">
        <v>1000726</v>
      </c>
      <c r="C9" s="188">
        <v>4.1905866300351269</v>
      </c>
      <c r="D9" s="187">
        <v>518696</v>
      </c>
      <c r="E9" s="188">
        <v>4.3879242581076978</v>
      </c>
      <c r="F9" s="187">
        <v>482030</v>
      </c>
      <c r="G9" s="188">
        <v>3.9971494303504405</v>
      </c>
      <c r="H9" s="189">
        <v>13439</v>
      </c>
      <c r="I9" s="190">
        <v>8.4785054210007899E-2</v>
      </c>
      <c r="J9" s="191">
        <v>6937</v>
      </c>
      <c r="K9" s="190">
        <v>8.4664817880936147E-2</v>
      </c>
      <c r="L9" s="191">
        <v>6502</v>
      </c>
      <c r="M9" s="190">
        <v>8.491371176222072E-2</v>
      </c>
      <c r="N9" s="189">
        <v>987287</v>
      </c>
      <c r="O9" s="190">
        <v>12.295500395346702</v>
      </c>
      <c r="P9" s="192">
        <v>511759</v>
      </c>
      <c r="Q9" s="190">
        <v>14.107752387179939</v>
      </c>
      <c r="R9" s="192">
        <v>475528</v>
      </c>
      <c r="S9" s="190">
        <v>10.802154124828295</v>
      </c>
      <c r="T9" s="201" t="s">
        <v>1861</v>
      </c>
    </row>
    <row r="10" spans="1:20" ht="24.95" customHeight="1">
      <c r="A10" s="186" t="s">
        <v>1892</v>
      </c>
      <c r="B10" s="187">
        <v>982092</v>
      </c>
      <c r="C10" s="188">
        <v>4.1125558890889788</v>
      </c>
      <c r="D10" s="187">
        <v>510604</v>
      </c>
      <c r="E10" s="188">
        <v>4.3194697431382219</v>
      </c>
      <c r="F10" s="187">
        <v>471488</v>
      </c>
      <c r="G10" s="188">
        <v>3.909731739968608</v>
      </c>
      <c r="H10" s="189">
        <v>25730</v>
      </c>
      <c r="I10" s="190">
        <v>0.16232751282264327</v>
      </c>
      <c r="J10" s="191">
        <v>13151</v>
      </c>
      <c r="K10" s="190">
        <v>0.16050555282574475</v>
      </c>
      <c r="L10" s="191">
        <v>12579</v>
      </c>
      <c r="M10" s="190">
        <v>0.16427708093770754</v>
      </c>
      <c r="N10" s="189">
        <v>956362</v>
      </c>
      <c r="O10" s="190">
        <v>11.910365829889955</v>
      </c>
      <c r="P10" s="192">
        <v>497453</v>
      </c>
      <c r="Q10" s="190">
        <v>13.713376312404515</v>
      </c>
      <c r="R10" s="192">
        <v>458909</v>
      </c>
      <c r="S10" s="190">
        <v>10.424634821232036</v>
      </c>
      <c r="T10" s="201" t="s">
        <v>1884</v>
      </c>
    </row>
    <row r="11" spans="1:20" ht="24.95" customHeight="1">
      <c r="A11" s="186" t="s">
        <v>1862</v>
      </c>
      <c r="B11" s="187">
        <v>1048062</v>
      </c>
      <c r="C11" s="188">
        <v>4.3888083298004403</v>
      </c>
      <c r="D11" s="187">
        <v>548572</v>
      </c>
      <c r="E11" s="188">
        <v>4.6406611697770099</v>
      </c>
      <c r="F11" s="187">
        <v>499490</v>
      </c>
      <c r="G11" s="188">
        <v>4.1419334252344076</v>
      </c>
      <c r="H11" s="189">
        <v>46617</v>
      </c>
      <c r="I11" s="190">
        <v>0.29410111407901912</v>
      </c>
      <c r="J11" s="191">
        <v>23802</v>
      </c>
      <c r="K11" s="190">
        <v>0.29049906230388384</v>
      </c>
      <c r="L11" s="191">
        <v>22815</v>
      </c>
      <c r="M11" s="190">
        <v>0.29795544968549148</v>
      </c>
      <c r="N11" s="189">
        <v>1001445</v>
      </c>
      <c r="O11" s="190">
        <v>12.471821662209651</v>
      </c>
      <c r="P11" s="192">
        <v>524770</v>
      </c>
      <c r="Q11" s="190">
        <v>14.466428964063976</v>
      </c>
      <c r="R11" s="192">
        <v>476675</v>
      </c>
      <c r="S11" s="190">
        <v>10.828209521736948</v>
      </c>
      <c r="T11" s="201" t="s">
        <v>1862</v>
      </c>
    </row>
    <row r="12" spans="1:20" ht="24.95" customHeight="1">
      <c r="A12" s="186" t="s">
        <v>1863</v>
      </c>
      <c r="B12" s="187">
        <v>1352702</v>
      </c>
      <c r="C12" s="188">
        <v>5.6645024868163478</v>
      </c>
      <c r="D12" s="187">
        <v>707852</v>
      </c>
      <c r="E12" s="188">
        <v>5.9880950729329898</v>
      </c>
      <c r="F12" s="187">
        <v>644850</v>
      </c>
      <c r="G12" s="188">
        <v>5.3473057904310544</v>
      </c>
      <c r="H12" s="189">
        <v>195830</v>
      </c>
      <c r="I12" s="190">
        <v>1.2354682019455201</v>
      </c>
      <c r="J12" s="191">
        <v>113366</v>
      </c>
      <c r="K12" s="190">
        <v>1.3836113224578646</v>
      </c>
      <c r="L12" s="191">
        <v>82464</v>
      </c>
      <c r="M12" s="190">
        <v>1.0769492966409979</v>
      </c>
      <c r="N12" s="189">
        <v>1156872</v>
      </c>
      <c r="O12" s="190">
        <v>14.407482457852206</v>
      </c>
      <c r="P12" s="192">
        <v>594486</v>
      </c>
      <c r="Q12" s="190">
        <v>16.388302473713313</v>
      </c>
      <c r="R12" s="192">
        <v>562386</v>
      </c>
      <c r="S12" s="190">
        <v>12.775231426216092</v>
      </c>
      <c r="T12" s="201" t="s">
        <v>1863</v>
      </c>
    </row>
    <row r="13" spans="1:20" ht="24.95" customHeight="1">
      <c r="A13" s="186" t="s">
        <v>1893</v>
      </c>
      <c r="B13" s="187">
        <v>1704215</v>
      </c>
      <c r="C13" s="188">
        <v>7.1364795095813571</v>
      </c>
      <c r="D13" s="187">
        <v>887971</v>
      </c>
      <c r="E13" s="188">
        <v>7.5118171171479062</v>
      </c>
      <c r="F13" s="187">
        <v>816244</v>
      </c>
      <c r="G13" s="188">
        <v>6.7685605452502227</v>
      </c>
      <c r="H13" s="189">
        <v>1044113</v>
      </c>
      <c r="I13" s="190">
        <v>6.587184857978567</v>
      </c>
      <c r="J13" s="191">
        <v>559437</v>
      </c>
      <c r="K13" s="190">
        <v>6.8278263977017843</v>
      </c>
      <c r="L13" s="191">
        <v>484676</v>
      </c>
      <c r="M13" s="190">
        <v>6.3296890436890321</v>
      </c>
      <c r="N13" s="189">
        <v>660102</v>
      </c>
      <c r="O13" s="190">
        <v>8.2207953735531305</v>
      </c>
      <c r="P13" s="192">
        <v>328534</v>
      </c>
      <c r="Q13" s="190">
        <v>9.056755861195942</v>
      </c>
      <c r="R13" s="192">
        <v>331568</v>
      </c>
      <c r="S13" s="190">
        <v>7.5319405773394372</v>
      </c>
      <c r="T13" s="201" t="s">
        <v>1885</v>
      </c>
    </row>
    <row r="14" spans="1:20" ht="24.95" customHeight="1">
      <c r="A14" s="186" t="s">
        <v>1864</v>
      </c>
      <c r="B14" s="187">
        <v>1732422</v>
      </c>
      <c r="C14" s="188">
        <v>7.2545976328972301</v>
      </c>
      <c r="D14" s="187">
        <v>892140</v>
      </c>
      <c r="E14" s="188">
        <v>7.547084896795428</v>
      </c>
      <c r="F14" s="187">
        <v>840282</v>
      </c>
      <c r="G14" s="188">
        <v>6.9678914541288481</v>
      </c>
      <c r="H14" s="189">
        <v>1625128</v>
      </c>
      <c r="I14" s="190">
        <v>10.252739458159216</v>
      </c>
      <c r="J14" s="191">
        <v>851780</v>
      </c>
      <c r="K14" s="190">
        <v>10.395819313049415</v>
      </c>
      <c r="L14" s="191">
        <v>773348</v>
      </c>
      <c r="M14" s="190">
        <v>10.099638444154085</v>
      </c>
      <c r="N14" s="189">
        <v>107294</v>
      </c>
      <c r="O14" s="190">
        <v>1.3362207943772471</v>
      </c>
      <c r="P14" s="192">
        <v>40360</v>
      </c>
      <c r="Q14" s="190">
        <v>1.1126113782983442</v>
      </c>
      <c r="R14" s="192">
        <v>66934</v>
      </c>
      <c r="S14" s="190">
        <v>1.5204812002474242</v>
      </c>
      <c r="T14" s="201" t="s">
        <v>1864</v>
      </c>
    </row>
    <row r="15" spans="1:20" ht="24.95" customHeight="1">
      <c r="A15" s="186" t="s">
        <v>1865</v>
      </c>
      <c r="B15" s="187">
        <v>1827633</v>
      </c>
      <c r="C15" s="188">
        <v>7.6532981199758865</v>
      </c>
      <c r="D15" s="187">
        <v>901725</v>
      </c>
      <c r="E15" s="188">
        <v>7.6281694897245469</v>
      </c>
      <c r="F15" s="187">
        <v>925908</v>
      </c>
      <c r="G15" s="188">
        <v>7.6779300764618714</v>
      </c>
      <c r="H15" s="189">
        <v>1727921</v>
      </c>
      <c r="I15" s="190">
        <v>10.901248281539628</v>
      </c>
      <c r="J15" s="191">
        <v>883740</v>
      </c>
      <c r="K15" s="190">
        <v>10.785885275205205</v>
      </c>
      <c r="L15" s="191">
        <v>844181</v>
      </c>
      <c r="M15" s="190">
        <v>11.024691188733197</v>
      </c>
      <c r="N15" s="189">
        <v>99712</v>
      </c>
      <c r="O15" s="190">
        <v>1.2417958865262182</v>
      </c>
      <c r="P15" s="192">
        <v>17985</v>
      </c>
      <c r="Q15" s="190">
        <v>0.49579572940276806</v>
      </c>
      <c r="R15" s="192">
        <v>81727</v>
      </c>
      <c r="S15" s="190">
        <v>1.8565208571521381</v>
      </c>
      <c r="T15" s="201" t="s">
        <v>1865</v>
      </c>
    </row>
    <row r="16" spans="1:20" ht="24.95" customHeight="1">
      <c r="A16" s="186" t="s">
        <v>1866</v>
      </c>
      <c r="B16" s="187">
        <v>2130690</v>
      </c>
      <c r="C16" s="188">
        <v>8.92236339092773</v>
      </c>
      <c r="D16" s="187">
        <v>1034409</v>
      </c>
      <c r="E16" s="188">
        <v>8.7506137388854466</v>
      </c>
      <c r="F16" s="187">
        <v>1096281</v>
      </c>
      <c r="G16" s="188">
        <v>9.0907183674335847</v>
      </c>
      <c r="H16" s="189">
        <v>1999522</v>
      </c>
      <c r="I16" s="190">
        <v>12.614746719555278</v>
      </c>
      <c r="J16" s="191">
        <v>1009070</v>
      </c>
      <c r="K16" s="190">
        <v>12.315515032307372</v>
      </c>
      <c r="L16" s="191">
        <v>990452</v>
      </c>
      <c r="M16" s="190">
        <v>12.934936272272383</v>
      </c>
      <c r="N16" s="189">
        <v>131168</v>
      </c>
      <c r="O16" s="190">
        <v>1.6335434335272685</v>
      </c>
      <c r="P16" s="192">
        <v>25339</v>
      </c>
      <c r="Q16" s="190">
        <v>0.69852476993810064</v>
      </c>
      <c r="R16" s="192">
        <v>105829</v>
      </c>
      <c r="S16" s="190">
        <v>2.4040249341289126</v>
      </c>
      <c r="T16" s="201" t="s">
        <v>1866</v>
      </c>
    </row>
    <row r="17" spans="1:20" ht="24.95" customHeight="1">
      <c r="A17" s="186" t="s">
        <v>1867</v>
      </c>
      <c r="B17" s="187">
        <v>1912016</v>
      </c>
      <c r="C17" s="188">
        <v>8.0066558538633377</v>
      </c>
      <c r="D17" s="187">
        <v>927265</v>
      </c>
      <c r="E17" s="188">
        <v>7.8442258802732905</v>
      </c>
      <c r="F17" s="187">
        <v>984751</v>
      </c>
      <c r="G17" s="188">
        <v>8.1658753577309025</v>
      </c>
      <c r="H17" s="189">
        <v>1788173</v>
      </c>
      <c r="I17" s="190">
        <v>11.281370990540401</v>
      </c>
      <c r="J17" s="191">
        <v>898356</v>
      </c>
      <c r="K17" s="190">
        <v>10.964270885432647</v>
      </c>
      <c r="L17" s="191">
        <v>889817</v>
      </c>
      <c r="M17" s="190">
        <v>11.620680445881874</v>
      </c>
      <c r="N17" s="189">
        <v>123843</v>
      </c>
      <c r="O17" s="190">
        <v>1.5423191589283782</v>
      </c>
      <c r="P17" s="192">
        <v>28909</v>
      </c>
      <c r="Q17" s="190">
        <v>0.79693960196300373</v>
      </c>
      <c r="R17" s="192">
        <v>94934</v>
      </c>
      <c r="S17" s="190">
        <v>2.1565327376862129</v>
      </c>
      <c r="T17" s="201" t="s">
        <v>1867</v>
      </c>
    </row>
    <row r="18" spans="1:20" ht="24.95" customHeight="1">
      <c r="A18" s="186" t="s">
        <v>1868</v>
      </c>
      <c r="B18" s="187">
        <v>1826463</v>
      </c>
      <c r="C18" s="188">
        <v>7.648398690604469</v>
      </c>
      <c r="D18" s="187">
        <v>895217</v>
      </c>
      <c r="E18" s="188">
        <v>7.5731148699245781</v>
      </c>
      <c r="F18" s="187">
        <v>931246</v>
      </c>
      <c r="G18" s="188">
        <v>7.7221945074292604</v>
      </c>
      <c r="H18" s="189">
        <v>1686829</v>
      </c>
      <c r="I18" s="190">
        <v>10.64200373599326</v>
      </c>
      <c r="J18" s="191">
        <v>856945</v>
      </c>
      <c r="K18" s="190">
        <v>10.458857194605569</v>
      </c>
      <c r="L18" s="191">
        <v>829884</v>
      </c>
      <c r="M18" s="190">
        <v>10.837977664115469</v>
      </c>
      <c r="N18" s="189">
        <v>139634</v>
      </c>
      <c r="O18" s="190">
        <v>1.7389775234595832</v>
      </c>
      <c r="P18" s="192">
        <v>38272</v>
      </c>
      <c r="Q18" s="190">
        <v>1.0550511067947033</v>
      </c>
      <c r="R18" s="192">
        <v>101362</v>
      </c>
      <c r="S18" s="190">
        <v>2.3025519977810891</v>
      </c>
      <c r="T18" s="201" t="s">
        <v>1868</v>
      </c>
    </row>
    <row r="19" spans="1:20" ht="24.95" customHeight="1">
      <c r="A19" s="186" t="s">
        <v>1869</v>
      </c>
      <c r="B19" s="187">
        <v>1825835</v>
      </c>
      <c r="C19" s="188">
        <v>7.645768911420495</v>
      </c>
      <c r="D19" s="187">
        <v>900777</v>
      </c>
      <c r="E19" s="188">
        <v>7.6201498554943123</v>
      </c>
      <c r="F19" s="187">
        <v>925058</v>
      </c>
      <c r="G19" s="188">
        <v>7.6708816001931774</v>
      </c>
      <c r="H19" s="189">
        <v>1610619</v>
      </c>
      <c r="I19" s="190">
        <v>10.161203901084061</v>
      </c>
      <c r="J19" s="191">
        <v>831343</v>
      </c>
      <c r="K19" s="190">
        <v>10.146389461091408</v>
      </c>
      <c r="L19" s="191">
        <v>779276</v>
      </c>
      <c r="M19" s="190">
        <v>10.177055928516811</v>
      </c>
      <c r="N19" s="189">
        <v>215216</v>
      </c>
      <c r="O19" s="190">
        <v>2.6802625914095253</v>
      </c>
      <c r="P19" s="192">
        <v>69434</v>
      </c>
      <c r="Q19" s="190">
        <v>1.9140995649347676</v>
      </c>
      <c r="R19" s="192">
        <v>145782</v>
      </c>
      <c r="S19" s="190">
        <v>3.3116023296750527</v>
      </c>
      <c r="T19" s="201" t="s">
        <v>1869</v>
      </c>
    </row>
    <row r="20" spans="1:20" ht="24.95" customHeight="1">
      <c r="A20" s="186" t="s">
        <v>1870</v>
      </c>
      <c r="B20" s="187">
        <v>1766230</v>
      </c>
      <c r="C20" s="188">
        <v>7.3961702039988388</v>
      </c>
      <c r="D20" s="187">
        <v>865956</v>
      </c>
      <c r="E20" s="188">
        <v>7.3255805690691842</v>
      </c>
      <c r="F20" s="187">
        <v>900274</v>
      </c>
      <c r="G20" s="188">
        <v>7.4653646168481469</v>
      </c>
      <c r="H20" s="189">
        <v>1414013</v>
      </c>
      <c r="I20" s="190">
        <v>8.920840007341015</v>
      </c>
      <c r="J20" s="191">
        <v>741771</v>
      </c>
      <c r="K20" s="190">
        <v>9.0531795623987144</v>
      </c>
      <c r="L20" s="191">
        <v>672242</v>
      </c>
      <c r="M20" s="190">
        <v>8.7792315322145154</v>
      </c>
      <c r="N20" s="189">
        <v>352217</v>
      </c>
      <c r="O20" s="190">
        <v>4.3864491913170429</v>
      </c>
      <c r="P20" s="192">
        <v>124185</v>
      </c>
      <c r="Q20" s="190">
        <v>3.4234302282948428</v>
      </c>
      <c r="R20" s="192">
        <v>228032</v>
      </c>
      <c r="S20" s="190">
        <v>5.1800037209014942</v>
      </c>
      <c r="T20" s="201" t="s">
        <v>1870</v>
      </c>
    </row>
    <row r="21" spans="1:20" ht="24.95" customHeight="1">
      <c r="A21" s="186" t="s">
        <v>1871</v>
      </c>
      <c r="B21" s="187">
        <v>1551779</v>
      </c>
      <c r="C21" s="188">
        <v>6.498146675682734</v>
      </c>
      <c r="D21" s="187">
        <v>750915</v>
      </c>
      <c r="E21" s="188">
        <v>6.3523878037944046</v>
      </c>
      <c r="F21" s="187">
        <v>800864</v>
      </c>
      <c r="G21" s="188">
        <v>6.6410245864119979</v>
      </c>
      <c r="H21" s="189">
        <v>970549</v>
      </c>
      <c r="I21" s="190">
        <v>6.1230783226779488</v>
      </c>
      <c r="J21" s="191">
        <v>531141</v>
      </c>
      <c r="K21" s="190">
        <v>6.4824788862762439</v>
      </c>
      <c r="L21" s="191">
        <v>439408</v>
      </c>
      <c r="M21" s="190">
        <v>5.7385057302389848</v>
      </c>
      <c r="N21" s="189">
        <v>581230</v>
      </c>
      <c r="O21" s="190">
        <v>7.2385372184454608</v>
      </c>
      <c r="P21" s="192">
        <v>219774</v>
      </c>
      <c r="Q21" s="190">
        <v>6.0585493819162606</v>
      </c>
      <c r="R21" s="192">
        <v>361456</v>
      </c>
      <c r="S21" s="190">
        <v>8.2108801613026685</v>
      </c>
      <c r="T21" s="201" t="s">
        <v>1871</v>
      </c>
    </row>
    <row r="22" spans="1:20" ht="24.95" customHeight="1">
      <c r="A22" s="186" t="s">
        <v>1872</v>
      </c>
      <c r="B22" s="187">
        <v>1198080</v>
      </c>
      <c r="C22" s="188">
        <v>5.0170156763314679</v>
      </c>
      <c r="D22" s="187">
        <v>571870</v>
      </c>
      <c r="E22" s="188">
        <v>4.8377512945618424</v>
      </c>
      <c r="F22" s="187">
        <v>626210</v>
      </c>
      <c r="G22" s="188">
        <v>5.1927368520211381</v>
      </c>
      <c r="H22" s="189">
        <v>585964</v>
      </c>
      <c r="I22" s="190">
        <v>3.696777253152248</v>
      </c>
      <c r="J22" s="191">
        <v>314978</v>
      </c>
      <c r="K22" s="190">
        <v>3.8442489558168527</v>
      </c>
      <c r="L22" s="191">
        <v>270986</v>
      </c>
      <c r="M22" s="190">
        <v>3.5389767910792282</v>
      </c>
      <c r="N22" s="189">
        <v>612116</v>
      </c>
      <c r="O22" s="190">
        <v>7.6231860846927413</v>
      </c>
      <c r="P22" s="192">
        <v>256892</v>
      </c>
      <c r="Q22" s="190">
        <v>7.0817879631768639</v>
      </c>
      <c r="R22" s="192">
        <v>355224</v>
      </c>
      <c r="S22" s="190">
        <v>8.0693132619698655</v>
      </c>
      <c r="T22" s="201" t="s">
        <v>1872</v>
      </c>
    </row>
    <row r="23" spans="1:20" ht="24.95" customHeight="1">
      <c r="A23" s="186" t="s">
        <v>1873</v>
      </c>
      <c r="B23" s="187">
        <v>676015</v>
      </c>
      <c r="C23" s="188">
        <v>2.8308442277938179</v>
      </c>
      <c r="D23" s="187">
        <v>314309</v>
      </c>
      <c r="E23" s="188">
        <v>2.6589063452225821</v>
      </c>
      <c r="F23" s="187">
        <v>361706</v>
      </c>
      <c r="G23" s="188">
        <v>2.9993837144043658</v>
      </c>
      <c r="H23" s="189">
        <v>334894</v>
      </c>
      <c r="I23" s="190">
        <v>2.112806454692044</v>
      </c>
      <c r="J23" s="191">
        <v>173011</v>
      </c>
      <c r="K23" s="190">
        <v>2.1115676526450402</v>
      </c>
      <c r="L23" s="191">
        <v>161883</v>
      </c>
      <c r="M23" s="190">
        <v>2.1141320211017498</v>
      </c>
      <c r="N23" s="189">
        <v>341121</v>
      </c>
      <c r="O23" s="190">
        <v>4.2482615393103149</v>
      </c>
      <c r="P23" s="192">
        <v>141298</v>
      </c>
      <c r="Q23" s="190">
        <v>3.8951873768780829</v>
      </c>
      <c r="R23" s="192">
        <v>199823</v>
      </c>
      <c r="S23" s="190">
        <v>4.5392045130582517</v>
      </c>
      <c r="T23" s="201" t="s">
        <v>1873</v>
      </c>
    </row>
    <row r="24" spans="1:20" ht="24.95" customHeight="1">
      <c r="A24" s="186" t="s">
        <v>1874</v>
      </c>
      <c r="B24" s="187">
        <v>586274</v>
      </c>
      <c r="C24" s="188">
        <v>2.4550496199131571</v>
      </c>
      <c r="D24" s="187">
        <v>259634</v>
      </c>
      <c r="E24" s="188">
        <v>2.1963815545705656</v>
      </c>
      <c r="F24" s="187">
        <v>326640</v>
      </c>
      <c r="G24" s="188">
        <v>2.7086050451832206</v>
      </c>
      <c r="H24" s="189">
        <v>308548</v>
      </c>
      <c r="I24" s="190">
        <v>1.9465926710610548</v>
      </c>
      <c r="J24" s="191">
        <v>147952</v>
      </c>
      <c r="K24" s="190">
        <v>1.80572713494598</v>
      </c>
      <c r="L24" s="191">
        <v>160596</v>
      </c>
      <c r="M24" s="190">
        <v>2.0973242777861576</v>
      </c>
      <c r="N24" s="189">
        <v>277726</v>
      </c>
      <c r="O24" s="190">
        <v>3.4587512474063353</v>
      </c>
      <c r="P24" s="192">
        <v>111682</v>
      </c>
      <c r="Q24" s="190">
        <v>3.0787577787689711</v>
      </c>
      <c r="R24" s="192">
        <v>166044</v>
      </c>
      <c r="S24" s="190">
        <v>3.7718764815173644</v>
      </c>
      <c r="T24" s="201" t="s">
        <v>1874</v>
      </c>
    </row>
    <row r="25" spans="1:20" ht="24.95" customHeight="1">
      <c r="A25" s="186" t="s">
        <v>1875</v>
      </c>
      <c r="B25" s="187">
        <v>394761</v>
      </c>
      <c r="C25" s="188">
        <v>1.6530800325556612</v>
      </c>
      <c r="D25" s="187">
        <v>166998</v>
      </c>
      <c r="E25" s="188">
        <v>1.4127245539882114</v>
      </c>
      <c r="F25" s="187">
        <v>227763</v>
      </c>
      <c r="G25" s="188">
        <v>1.8886848239837921</v>
      </c>
      <c r="H25" s="189">
        <v>230015</v>
      </c>
      <c r="I25" s="190">
        <v>1.4511373051651884</v>
      </c>
      <c r="J25" s="191">
        <v>108006</v>
      </c>
      <c r="K25" s="190">
        <v>1.3181935015205981</v>
      </c>
      <c r="L25" s="191">
        <v>122009</v>
      </c>
      <c r="M25" s="190">
        <v>1.5933923497995672</v>
      </c>
      <c r="N25" s="189">
        <v>164746</v>
      </c>
      <c r="O25" s="190">
        <v>2.0517179990537584</v>
      </c>
      <c r="P25" s="192">
        <v>58992</v>
      </c>
      <c r="Q25" s="190">
        <v>1.626243073056886</v>
      </c>
      <c r="R25" s="192">
        <v>105754</v>
      </c>
      <c r="S25" s="190">
        <v>2.4023212246536301</v>
      </c>
      <c r="T25" s="201" t="s">
        <v>1875</v>
      </c>
    </row>
    <row r="26" spans="1:20" ht="24.95" customHeight="1">
      <c r="A26" s="186" t="s">
        <v>1876</v>
      </c>
      <c r="B26" s="187">
        <v>243820</v>
      </c>
      <c r="C26" s="188">
        <v>1.0210075806316261</v>
      </c>
      <c r="D26" s="187">
        <v>111911</v>
      </c>
      <c r="E26" s="188">
        <v>0.94671443706735858</v>
      </c>
      <c r="F26" s="187">
        <v>131909</v>
      </c>
      <c r="G26" s="188">
        <v>1.0938323013258433</v>
      </c>
      <c r="H26" s="189">
        <v>161155</v>
      </c>
      <c r="I26" s="190">
        <v>1.0167077469464858</v>
      </c>
      <c r="J26" s="191">
        <v>85889</v>
      </c>
      <c r="K26" s="190">
        <v>1.0482595564330006</v>
      </c>
      <c r="L26" s="191">
        <v>75266</v>
      </c>
      <c r="M26" s="190">
        <v>0.98294608266614947</v>
      </c>
      <c r="N26" s="189">
        <v>82665</v>
      </c>
      <c r="O26" s="190">
        <v>1.0294955166849509</v>
      </c>
      <c r="P26" s="192">
        <v>26022</v>
      </c>
      <c r="Q26" s="190">
        <v>0.71735315376807507</v>
      </c>
      <c r="R26" s="192">
        <v>56643</v>
      </c>
      <c r="S26" s="190">
        <v>1.2867095441123322</v>
      </c>
      <c r="T26" s="201" t="s">
        <v>1886</v>
      </c>
    </row>
    <row r="27" spans="1:20" ht="24.95" customHeight="1">
      <c r="A27" s="186" t="s">
        <v>1894</v>
      </c>
      <c r="B27" s="187">
        <v>96249</v>
      </c>
      <c r="C27" s="188">
        <v>0.40304716031586157</v>
      </c>
      <c r="D27" s="187">
        <v>44044</v>
      </c>
      <c r="E27" s="188">
        <v>0.37259152957434688</v>
      </c>
      <c r="F27" s="187">
        <v>52205</v>
      </c>
      <c r="G27" s="188">
        <v>0.432900827773053</v>
      </c>
      <c r="H27" s="189">
        <v>65611</v>
      </c>
      <c r="I27" s="190">
        <v>0.41393200325714918</v>
      </c>
      <c r="J27" s="191">
        <v>35069</v>
      </c>
      <c r="K27" s="190">
        <v>0.42801073926287297</v>
      </c>
      <c r="L27" s="191">
        <v>30542</v>
      </c>
      <c r="M27" s="190">
        <v>0.3988672077271217</v>
      </c>
      <c r="N27" s="189">
        <v>30638</v>
      </c>
      <c r="O27" s="190">
        <v>0.38156031742809565</v>
      </c>
      <c r="P27" s="192">
        <v>8975</v>
      </c>
      <c r="Q27" s="190">
        <v>0.24741543905420316</v>
      </c>
      <c r="R27" s="192">
        <v>21663</v>
      </c>
      <c r="S27" s="190">
        <v>0.49209944484058843</v>
      </c>
      <c r="T27" s="201" t="s">
        <v>1887</v>
      </c>
    </row>
    <row r="28" spans="1:20" ht="24.95" customHeight="1">
      <c r="A28" s="186" t="s">
        <v>1877</v>
      </c>
      <c r="B28" s="187">
        <v>21447</v>
      </c>
      <c r="C28" s="188">
        <v>8.9810309169906011E-2</v>
      </c>
      <c r="D28" s="187">
        <v>8981</v>
      </c>
      <c r="E28" s="188">
        <v>7.5975036942766541E-2</v>
      </c>
      <c r="F28" s="187">
        <v>12466</v>
      </c>
      <c r="G28" s="188">
        <v>0.10337212372414288</v>
      </c>
      <c r="H28" s="189">
        <v>14178</v>
      </c>
      <c r="I28" s="190">
        <v>8.9447317403786877E-2</v>
      </c>
      <c r="J28" s="191">
        <v>6883</v>
      </c>
      <c r="K28" s="190">
        <v>8.4005757744627874E-2</v>
      </c>
      <c r="L28" s="191">
        <v>7295</v>
      </c>
      <c r="M28" s="190">
        <v>9.5269998047585375E-2</v>
      </c>
      <c r="N28" s="189">
        <v>7269</v>
      </c>
      <c r="O28" s="190">
        <v>9.0526860349397067E-2</v>
      </c>
      <c r="P28" s="192">
        <v>2098</v>
      </c>
      <c r="Q28" s="190">
        <v>5.7835943302029881E-2</v>
      </c>
      <c r="R28" s="192">
        <v>5171</v>
      </c>
      <c r="S28" s="190">
        <v>0.11746508928914198</v>
      </c>
      <c r="T28" s="201" t="s">
        <v>1877</v>
      </c>
    </row>
    <row r="29" spans="1:20" ht="24.95" customHeight="1">
      <c r="A29" s="186" t="s">
        <v>1878</v>
      </c>
      <c r="B29" s="192">
        <v>2821</v>
      </c>
      <c r="C29" s="188">
        <v>1.1813068595528739E-2</v>
      </c>
      <c r="D29" s="192">
        <v>1142</v>
      </c>
      <c r="E29" s="188">
        <v>9.6607830073086962E-3</v>
      </c>
      <c r="F29" s="192">
        <v>1679</v>
      </c>
      <c r="G29" s="188">
        <v>1.3922813711923302E-2</v>
      </c>
      <c r="H29" s="192">
        <v>1823</v>
      </c>
      <c r="I29" s="190">
        <v>1.1501090395479157E-2</v>
      </c>
      <c r="J29" s="191">
        <v>859</v>
      </c>
      <c r="K29" s="190">
        <v>1.04839380942373E-2</v>
      </c>
      <c r="L29" s="191">
        <v>964</v>
      </c>
      <c r="M29" s="190">
        <v>1.2589482949674064E-2</v>
      </c>
      <c r="N29" s="192">
        <v>998</v>
      </c>
      <c r="O29" s="190">
        <v>1.2428918232039935E-2</v>
      </c>
      <c r="P29" s="192">
        <v>283</v>
      </c>
      <c r="Q29" s="190">
        <v>7.8015118944110848E-3</v>
      </c>
      <c r="R29" s="192">
        <v>715</v>
      </c>
      <c r="S29" s="190">
        <v>1.6242030331026207E-2</v>
      </c>
      <c r="T29" s="202" t="s">
        <v>1878</v>
      </c>
    </row>
    <row r="30" spans="1:20" ht="24.95" customHeight="1" thickBot="1">
      <c r="A30" s="204" t="s">
        <v>1895</v>
      </c>
      <c r="B30" s="193">
        <v>40.303809344024195</v>
      </c>
      <c r="C30" s="194"/>
      <c r="D30" s="194">
        <v>39.500360545159168</v>
      </c>
      <c r="E30" s="194"/>
      <c r="F30" s="194">
        <v>41.091377773119333</v>
      </c>
      <c r="G30" s="194"/>
      <c r="H30" s="194">
        <v>44.596867224106788</v>
      </c>
      <c r="I30" s="194"/>
      <c r="J30" s="195">
        <v>44.549844474012652</v>
      </c>
      <c r="K30" s="196"/>
      <c r="L30" s="194">
        <v>44.647183397031675</v>
      </c>
      <c r="M30" s="194"/>
      <c r="N30" s="194">
        <v>31.829248831301843</v>
      </c>
      <c r="O30" s="194"/>
      <c r="P30" s="194">
        <v>28.095025447263708</v>
      </c>
      <c r="Q30" s="194"/>
      <c r="R30" s="194">
        <v>34.906353223497831</v>
      </c>
      <c r="S30" s="205"/>
      <c r="T30" s="203" t="s">
        <v>1888</v>
      </c>
    </row>
  </sheetData>
  <mergeCells count="19">
    <mergeCell ref="N6:N7"/>
    <mergeCell ref="P6:P7"/>
    <mergeCell ref="R6:R7"/>
    <mergeCell ref="B6:B7"/>
    <mergeCell ref="D6:D7"/>
    <mergeCell ref="F6:F7"/>
    <mergeCell ref="H6:H7"/>
    <mergeCell ref="J6:J7"/>
    <mergeCell ref="L6:L7"/>
    <mergeCell ref="A1:J1"/>
    <mergeCell ref="K1:T1"/>
    <mergeCell ref="A3:J3"/>
    <mergeCell ref="K3:T3"/>
    <mergeCell ref="A5:A7"/>
    <mergeCell ref="B5:G5"/>
    <mergeCell ref="H5:J5"/>
    <mergeCell ref="K5:M5"/>
    <mergeCell ref="N5:S5"/>
    <mergeCell ref="T5:T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0710D-13CB-4CFC-B5A0-6E0AE8EA016B}">
  <dimension ref="A1:T3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J1"/>
    </sheetView>
  </sheetViews>
  <sheetFormatPr defaultRowHeight="15.75"/>
  <cols>
    <col min="1" max="1" width="8.5" style="176" bestFit="1" customWidth="1"/>
    <col min="2" max="2" width="8.375" style="176" customWidth="1"/>
    <col min="3" max="3" width="6.75" style="176" bestFit="1" customWidth="1"/>
    <col min="4" max="4" width="8.625" style="176" customWidth="1"/>
    <col min="5" max="5" width="6.75" style="176" bestFit="1" customWidth="1"/>
    <col min="6" max="6" width="8.5" style="176" customWidth="1"/>
    <col min="7" max="7" width="6.75" style="176" bestFit="1" customWidth="1"/>
    <col min="8" max="8" width="8.75" style="176" customWidth="1"/>
    <col min="9" max="9" width="6.75" style="176" bestFit="1" customWidth="1"/>
    <col min="10" max="10" width="8.125" style="176" customWidth="1"/>
    <col min="11" max="11" width="6.75" style="176" bestFit="1" customWidth="1"/>
    <col min="12" max="12" width="8.875" style="176" customWidth="1"/>
    <col min="13" max="13" width="6.75" style="176" bestFit="1" customWidth="1"/>
    <col min="14" max="14" width="8.75" style="176" customWidth="1"/>
    <col min="15" max="15" width="6.75" style="176" bestFit="1" customWidth="1"/>
    <col min="16" max="16" width="9.25" style="176" customWidth="1"/>
    <col min="17" max="17" width="6.75" style="176" bestFit="1" customWidth="1"/>
    <col min="18" max="18" width="8.75" style="176" customWidth="1"/>
    <col min="19" max="19" width="8" style="176" customWidth="1"/>
    <col min="20" max="20" width="11.25" style="72" customWidth="1"/>
    <col min="21" max="16384" width="9" style="176"/>
  </cols>
  <sheetData>
    <row r="1" spans="1:20" ht="24.75">
      <c r="A1" s="272" t="s">
        <v>1879</v>
      </c>
      <c r="B1" s="272"/>
      <c r="C1" s="272"/>
      <c r="D1" s="272"/>
      <c r="E1" s="272"/>
      <c r="F1" s="272"/>
      <c r="G1" s="272"/>
      <c r="H1" s="272"/>
      <c r="I1" s="272"/>
      <c r="J1" s="272"/>
      <c r="K1" s="274" t="s">
        <v>38</v>
      </c>
      <c r="L1" s="274"/>
      <c r="M1" s="274"/>
      <c r="N1" s="274"/>
      <c r="O1" s="274"/>
      <c r="P1" s="274"/>
      <c r="Q1" s="274"/>
      <c r="R1" s="274"/>
      <c r="S1" s="274"/>
      <c r="T1" s="274"/>
    </row>
    <row r="2" spans="1:20" ht="23.25">
      <c r="A2" s="178"/>
      <c r="B2" s="179"/>
      <c r="C2" s="179"/>
      <c r="D2" s="178"/>
      <c r="E2" s="178"/>
      <c r="F2" s="178"/>
      <c r="G2" s="178"/>
      <c r="H2" s="179"/>
      <c r="I2" s="179"/>
      <c r="J2" s="180"/>
      <c r="K2" s="179"/>
      <c r="L2" s="179"/>
      <c r="M2" s="179"/>
      <c r="N2" s="179"/>
      <c r="O2" s="179"/>
      <c r="P2" s="179"/>
      <c r="Q2" s="179"/>
      <c r="R2" s="179"/>
      <c r="S2" s="179"/>
      <c r="T2" s="199"/>
    </row>
    <row r="3" spans="1:20" ht="16.5">
      <c r="A3" s="276" t="s">
        <v>1896</v>
      </c>
      <c r="B3" s="288"/>
      <c r="C3" s="288"/>
      <c r="D3" s="288"/>
      <c r="E3" s="288"/>
      <c r="F3" s="288"/>
      <c r="G3" s="288"/>
      <c r="H3" s="288"/>
      <c r="I3" s="288"/>
      <c r="J3" s="288"/>
      <c r="K3" s="277" t="s">
        <v>1897</v>
      </c>
      <c r="L3" s="277"/>
      <c r="M3" s="277"/>
      <c r="N3" s="277"/>
      <c r="O3" s="277"/>
      <c r="P3" s="277"/>
      <c r="Q3" s="277"/>
      <c r="R3" s="277"/>
      <c r="S3" s="277"/>
      <c r="T3" s="277"/>
    </row>
    <row r="4" spans="1:20" ht="16.5" thickBot="1">
      <c r="A4" s="141" t="s">
        <v>1785</v>
      </c>
      <c r="B4" s="142"/>
      <c r="C4" s="142"/>
      <c r="D4" s="143"/>
      <c r="E4" s="143"/>
      <c r="F4" s="142"/>
      <c r="G4" s="142"/>
      <c r="H4" s="142"/>
      <c r="I4" s="142"/>
      <c r="J4" s="143"/>
      <c r="K4" s="142"/>
      <c r="L4" s="143"/>
      <c r="M4" s="11"/>
      <c r="N4" s="142"/>
      <c r="O4" s="144"/>
      <c r="P4" s="11"/>
      <c r="Q4" s="142"/>
      <c r="R4" s="142"/>
      <c r="S4" s="197"/>
      <c r="T4" s="145" t="s">
        <v>1881</v>
      </c>
    </row>
    <row r="5" spans="1:20" ht="15.75" customHeight="1">
      <c r="A5" s="279" t="s">
        <v>1898</v>
      </c>
      <c r="B5" s="282" t="s">
        <v>1899</v>
      </c>
      <c r="C5" s="283"/>
      <c r="D5" s="283"/>
      <c r="E5" s="283"/>
      <c r="F5" s="283"/>
      <c r="G5" s="284"/>
      <c r="H5" s="282" t="s">
        <v>1900</v>
      </c>
      <c r="I5" s="283"/>
      <c r="J5" s="283"/>
      <c r="K5" s="283" t="s">
        <v>1901</v>
      </c>
      <c r="L5" s="283"/>
      <c r="M5" s="284"/>
      <c r="N5" s="282" t="s">
        <v>1902</v>
      </c>
      <c r="O5" s="283"/>
      <c r="P5" s="283"/>
      <c r="Q5" s="283"/>
      <c r="R5" s="283"/>
      <c r="S5" s="284"/>
      <c r="T5" s="285" t="s">
        <v>1903</v>
      </c>
    </row>
    <row r="6" spans="1:20" ht="15.75" customHeight="1">
      <c r="A6" s="280"/>
      <c r="B6" s="269" t="s">
        <v>1904</v>
      </c>
      <c r="C6" s="151"/>
      <c r="D6" s="269" t="s">
        <v>1905</v>
      </c>
      <c r="E6" s="151"/>
      <c r="F6" s="269" t="s">
        <v>1906</v>
      </c>
      <c r="G6" s="124"/>
      <c r="H6" s="269" t="s">
        <v>1904</v>
      </c>
      <c r="I6" s="151"/>
      <c r="J6" s="269" t="s">
        <v>1905</v>
      </c>
      <c r="K6" s="151"/>
      <c r="L6" s="269" t="s">
        <v>1906</v>
      </c>
      <c r="M6" s="124"/>
      <c r="N6" s="269" t="s">
        <v>1904</v>
      </c>
      <c r="O6" s="151"/>
      <c r="P6" s="269" t="s">
        <v>1905</v>
      </c>
      <c r="Q6" s="151"/>
      <c r="R6" s="269" t="s">
        <v>1906</v>
      </c>
      <c r="S6" s="124"/>
      <c r="T6" s="286"/>
    </row>
    <row r="7" spans="1:20" ht="23.25">
      <c r="A7" s="281"/>
      <c r="B7" s="270"/>
      <c r="C7" s="152" t="s">
        <v>1907</v>
      </c>
      <c r="D7" s="270"/>
      <c r="E7" s="152" t="s">
        <v>1907</v>
      </c>
      <c r="F7" s="270"/>
      <c r="G7" s="152" t="s">
        <v>1907</v>
      </c>
      <c r="H7" s="270"/>
      <c r="I7" s="152" t="s">
        <v>1907</v>
      </c>
      <c r="J7" s="271"/>
      <c r="K7" s="152" t="s">
        <v>1907</v>
      </c>
      <c r="L7" s="270"/>
      <c r="M7" s="152" t="s">
        <v>1907</v>
      </c>
      <c r="N7" s="270"/>
      <c r="O7" s="152" t="s">
        <v>1907</v>
      </c>
      <c r="P7" s="270"/>
      <c r="Q7" s="152" t="s">
        <v>1907</v>
      </c>
      <c r="R7" s="270"/>
      <c r="S7" s="152" t="s">
        <v>1907</v>
      </c>
      <c r="T7" s="287"/>
    </row>
    <row r="8" spans="1:20" ht="24.95" customHeight="1">
      <c r="A8" s="181" t="s">
        <v>1908</v>
      </c>
      <c r="B8" s="182">
        <v>23814584</v>
      </c>
      <c r="C8" s="183">
        <v>100</v>
      </c>
      <c r="D8" s="182">
        <v>11799845</v>
      </c>
      <c r="E8" s="183">
        <v>100</v>
      </c>
      <c r="F8" s="182">
        <v>12014739</v>
      </c>
      <c r="G8" s="183">
        <v>100</v>
      </c>
      <c r="H8" s="184">
        <v>15751630</v>
      </c>
      <c r="I8" s="185">
        <v>100</v>
      </c>
      <c r="J8" s="184">
        <v>8154133</v>
      </c>
      <c r="K8" s="185">
        <v>100</v>
      </c>
      <c r="L8" s="184">
        <v>7597497</v>
      </c>
      <c r="M8" s="185">
        <v>100</v>
      </c>
      <c r="N8" s="184">
        <v>8062954</v>
      </c>
      <c r="O8" s="185">
        <v>100</v>
      </c>
      <c r="P8" s="184">
        <v>3645712</v>
      </c>
      <c r="Q8" s="185">
        <v>100</v>
      </c>
      <c r="R8" s="184">
        <v>4417242</v>
      </c>
      <c r="S8" s="185">
        <v>100</v>
      </c>
      <c r="T8" s="200" t="s">
        <v>1909</v>
      </c>
    </row>
    <row r="9" spans="1:20" ht="24.95" customHeight="1">
      <c r="A9" s="186" t="s">
        <v>1910</v>
      </c>
      <c r="B9" s="187">
        <v>1040898</v>
      </c>
      <c r="C9" s="188">
        <v>4.3708426735482764</v>
      </c>
      <c r="D9" s="187">
        <v>539372</v>
      </c>
      <c r="E9" s="188">
        <v>4.5710091954597711</v>
      </c>
      <c r="F9" s="187">
        <v>501526</v>
      </c>
      <c r="G9" s="188">
        <v>4.1742563030291375</v>
      </c>
      <c r="H9" s="189">
        <v>14143</v>
      </c>
      <c r="I9" s="190">
        <v>8.9787533099749045E-2</v>
      </c>
      <c r="J9" s="191">
        <v>7358</v>
      </c>
      <c r="K9" s="190">
        <v>9.0236448191365032E-2</v>
      </c>
      <c r="L9" s="191">
        <v>6785</v>
      </c>
      <c r="M9" s="190">
        <v>8.9305727925920869E-2</v>
      </c>
      <c r="N9" s="189">
        <v>1026755</v>
      </c>
      <c r="O9" s="190">
        <v>12.734228671030493</v>
      </c>
      <c r="P9" s="192">
        <v>532014</v>
      </c>
      <c r="Q9" s="190">
        <v>14.592869650701976</v>
      </c>
      <c r="R9" s="192">
        <v>494741</v>
      </c>
      <c r="S9" s="190">
        <v>11.200224031194125</v>
      </c>
      <c r="T9" s="201" t="s">
        <v>1910</v>
      </c>
    </row>
    <row r="10" spans="1:20" ht="24.95" customHeight="1">
      <c r="A10" s="186" t="s">
        <v>1911</v>
      </c>
      <c r="B10" s="187">
        <v>951302</v>
      </c>
      <c r="C10" s="188">
        <v>3.9946194315214574</v>
      </c>
      <c r="D10" s="187">
        <v>495936</v>
      </c>
      <c r="E10" s="188">
        <v>4.2029026652468744</v>
      </c>
      <c r="F10" s="187">
        <v>455366</v>
      </c>
      <c r="G10" s="188">
        <v>3.790061523600305</v>
      </c>
      <c r="H10" s="189">
        <v>26968</v>
      </c>
      <c r="I10" s="190">
        <v>0.17120767818949531</v>
      </c>
      <c r="J10" s="191">
        <v>13842</v>
      </c>
      <c r="K10" s="190">
        <v>0.16975440552662069</v>
      </c>
      <c r="L10" s="191">
        <v>13126</v>
      </c>
      <c r="M10" s="190">
        <v>0.17276742590355745</v>
      </c>
      <c r="N10" s="189">
        <v>924334</v>
      </c>
      <c r="O10" s="190">
        <v>11.463962215336959</v>
      </c>
      <c r="P10" s="192">
        <v>482094</v>
      </c>
      <c r="Q10" s="190">
        <v>13.223589795354105</v>
      </c>
      <c r="R10" s="192">
        <v>442240</v>
      </c>
      <c r="S10" s="190">
        <v>10.011676969475523</v>
      </c>
      <c r="T10" s="201" t="s">
        <v>1884</v>
      </c>
    </row>
    <row r="11" spans="1:20" ht="24.95" customHeight="1">
      <c r="A11" s="186" t="s">
        <v>1862</v>
      </c>
      <c r="B11" s="187">
        <v>1088646</v>
      </c>
      <c r="C11" s="188">
        <v>4.5713416618992797</v>
      </c>
      <c r="D11" s="187">
        <v>569721</v>
      </c>
      <c r="E11" s="188">
        <v>4.8282074891661715</v>
      </c>
      <c r="F11" s="187">
        <v>518925</v>
      </c>
      <c r="G11" s="188">
        <v>4.3190701021470375</v>
      </c>
      <c r="H11" s="189">
        <v>51010</v>
      </c>
      <c r="I11" s="190">
        <v>0.32383950105481146</v>
      </c>
      <c r="J11" s="191">
        <v>26067</v>
      </c>
      <c r="K11" s="190">
        <v>0.31967837659748743</v>
      </c>
      <c r="L11" s="191">
        <v>24943</v>
      </c>
      <c r="M11" s="190">
        <v>0.32830549324336683</v>
      </c>
      <c r="N11" s="189">
        <v>1037636</v>
      </c>
      <c r="O11" s="190">
        <v>12.869179211489982</v>
      </c>
      <c r="P11" s="192">
        <v>543654</v>
      </c>
      <c r="Q11" s="190">
        <v>14.912148847742223</v>
      </c>
      <c r="R11" s="192">
        <v>493982</v>
      </c>
      <c r="S11" s="190">
        <v>11.183041363819324</v>
      </c>
      <c r="T11" s="201" t="s">
        <v>1862</v>
      </c>
    </row>
    <row r="12" spans="1:20" ht="24.95" customHeight="1">
      <c r="A12" s="186" t="s">
        <v>1863</v>
      </c>
      <c r="B12" s="187">
        <v>1429761</v>
      </c>
      <c r="C12" s="188">
        <v>6.0037202413445474</v>
      </c>
      <c r="D12" s="187">
        <v>747009</v>
      </c>
      <c r="E12" s="188">
        <v>6.330667902841097</v>
      </c>
      <c r="F12" s="187">
        <v>682752</v>
      </c>
      <c r="G12" s="188">
        <v>5.6826203215900071</v>
      </c>
      <c r="H12" s="189">
        <v>209752</v>
      </c>
      <c r="I12" s="190">
        <v>1.331620917962141</v>
      </c>
      <c r="J12" s="191">
        <v>121154</v>
      </c>
      <c r="K12" s="190">
        <v>1.4857986741202285</v>
      </c>
      <c r="L12" s="191">
        <v>88598</v>
      </c>
      <c r="M12" s="190">
        <v>1.1661472192749796</v>
      </c>
      <c r="N12" s="189">
        <v>1220009</v>
      </c>
      <c r="O12" s="190">
        <v>15.13104254346484</v>
      </c>
      <c r="P12" s="192">
        <v>625855</v>
      </c>
      <c r="Q12" s="190">
        <v>17.16687988519115</v>
      </c>
      <c r="R12" s="192">
        <v>594154</v>
      </c>
      <c r="S12" s="190">
        <v>13.450791240325977</v>
      </c>
      <c r="T12" s="201" t="s">
        <v>1863</v>
      </c>
    </row>
    <row r="13" spans="1:20" ht="24.95" customHeight="1">
      <c r="A13" s="186" t="s">
        <v>1912</v>
      </c>
      <c r="B13" s="187">
        <v>1703045</v>
      </c>
      <c r="C13" s="188">
        <v>7.151269155069012</v>
      </c>
      <c r="D13" s="187">
        <v>886585</v>
      </c>
      <c r="E13" s="188">
        <v>7.5135308980753557</v>
      </c>
      <c r="F13" s="187">
        <v>816460</v>
      </c>
      <c r="G13" s="188">
        <v>6.7954867766998523</v>
      </c>
      <c r="H13" s="189">
        <v>1039412</v>
      </c>
      <c r="I13" s="190">
        <v>6.5987583507230676</v>
      </c>
      <c r="J13" s="191">
        <v>557231</v>
      </c>
      <c r="K13" s="190">
        <v>6.8337246890625893</v>
      </c>
      <c r="L13" s="191">
        <v>482181</v>
      </c>
      <c r="M13" s="190">
        <v>6.3465770371478918</v>
      </c>
      <c r="N13" s="189">
        <v>663633</v>
      </c>
      <c r="O13" s="190">
        <v>8.2306435085701839</v>
      </c>
      <c r="P13" s="192">
        <v>329354</v>
      </c>
      <c r="Q13" s="190">
        <v>9.0340103661506994</v>
      </c>
      <c r="R13" s="192">
        <v>334279</v>
      </c>
      <c r="S13" s="190">
        <v>7.567595345693082</v>
      </c>
      <c r="T13" s="201" t="s">
        <v>1885</v>
      </c>
    </row>
    <row r="14" spans="1:20" ht="24.95" customHeight="1">
      <c r="A14" s="186" t="s">
        <v>1864</v>
      </c>
      <c r="B14" s="187">
        <v>1716092</v>
      </c>
      <c r="C14" s="188">
        <v>7.2060549115617558</v>
      </c>
      <c r="D14" s="187">
        <v>879740</v>
      </c>
      <c r="E14" s="188">
        <v>7.4555216615133508</v>
      </c>
      <c r="F14" s="187">
        <v>836352</v>
      </c>
      <c r="G14" s="188">
        <v>6.9610500902266796</v>
      </c>
      <c r="H14" s="189">
        <v>1604973</v>
      </c>
      <c r="I14" s="190">
        <v>10.189250255370396</v>
      </c>
      <c r="J14" s="191">
        <v>838768</v>
      </c>
      <c r="K14" s="190">
        <v>10.286415490156955</v>
      </c>
      <c r="L14" s="191">
        <v>766205</v>
      </c>
      <c r="M14" s="190">
        <v>10.084966140822431</v>
      </c>
      <c r="N14" s="189">
        <v>111119</v>
      </c>
      <c r="O14" s="190">
        <v>1.3781425517248393</v>
      </c>
      <c r="P14" s="192">
        <v>40972</v>
      </c>
      <c r="Q14" s="190">
        <v>1.1238408299942508</v>
      </c>
      <c r="R14" s="192">
        <v>70147</v>
      </c>
      <c r="S14" s="190">
        <v>1.5880270992623906</v>
      </c>
      <c r="T14" s="201" t="s">
        <v>1864</v>
      </c>
    </row>
    <row r="15" spans="1:20" ht="24.95" customHeight="1">
      <c r="A15" s="186" t="s">
        <v>1865</v>
      </c>
      <c r="B15" s="187">
        <v>1914986</v>
      </c>
      <c r="C15" s="188">
        <v>8.0412322130002352</v>
      </c>
      <c r="D15" s="187">
        <v>937700</v>
      </c>
      <c r="E15" s="188">
        <v>7.946714554301348</v>
      </c>
      <c r="F15" s="187">
        <v>977286</v>
      </c>
      <c r="G15" s="188">
        <v>8.1340593416136624</v>
      </c>
      <c r="H15" s="189">
        <v>1804857</v>
      </c>
      <c r="I15" s="190">
        <v>11.458223688596037</v>
      </c>
      <c r="J15" s="191">
        <v>918329</v>
      </c>
      <c r="K15" s="190">
        <v>11.262129278489816</v>
      </c>
      <c r="L15" s="191">
        <v>886528</v>
      </c>
      <c r="M15" s="190">
        <v>11.668685094577858</v>
      </c>
      <c r="N15" s="189">
        <v>110129</v>
      </c>
      <c r="O15" s="190">
        <v>1.3658641733538353</v>
      </c>
      <c r="P15" s="192">
        <v>19371</v>
      </c>
      <c r="Q15" s="190">
        <v>0.53133654002290909</v>
      </c>
      <c r="R15" s="192">
        <v>90758</v>
      </c>
      <c r="S15" s="190">
        <v>2.0546304685140635</v>
      </c>
      <c r="T15" s="201" t="s">
        <v>1865</v>
      </c>
    </row>
    <row r="16" spans="1:20" ht="24.95" customHeight="1">
      <c r="A16" s="186" t="s">
        <v>1866</v>
      </c>
      <c r="B16" s="187">
        <v>2102702</v>
      </c>
      <c r="C16" s="188">
        <v>8.8294718899981621</v>
      </c>
      <c r="D16" s="187">
        <v>1021572</v>
      </c>
      <c r="E16" s="188">
        <v>8.657503551953436</v>
      </c>
      <c r="F16" s="187">
        <v>1081130</v>
      </c>
      <c r="G16" s="188">
        <v>8.9983644255609718</v>
      </c>
      <c r="H16" s="189">
        <v>1969671</v>
      </c>
      <c r="I16" s="190">
        <v>12.504553497003169</v>
      </c>
      <c r="J16" s="191">
        <v>995512</v>
      </c>
      <c r="K16" s="190">
        <v>12.208679941816008</v>
      </c>
      <c r="L16" s="191">
        <v>974159</v>
      </c>
      <c r="M16" s="190">
        <v>12.822104437816822</v>
      </c>
      <c r="N16" s="189">
        <v>133031</v>
      </c>
      <c r="O16" s="190">
        <v>1.6499039930030608</v>
      </c>
      <c r="P16" s="192">
        <v>26060</v>
      </c>
      <c r="Q16" s="190">
        <v>0.71481236038392504</v>
      </c>
      <c r="R16" s="192">
        <v>106971</v>
      </c>
      <c r="S16" s="190">
        <v>2.4216694489457447</v>
      </c>
      <c r="T16" s="201" t="s">
        <v>1866</v>
      </c>
    </row>
    <row r="17" spans="1:20" ht="24.95" customHeight="1">
      <c r="A17" s="186" t="s">
        <v>1867</v>
      </c>
      <c r="B17" s="187">
        <v>1876408</v>
      </c>
      <c r="C17" s="188">
        <v>7.8792390410850759</v>
      </c>
      <c r="D17" s="187">
        <v>911347</v>
      </c>
      <c r="E17" s="188">
        <v>7.7233811122095251</v>
      </c>
      <c r="F17" s="187">
        <v>965061</v>
      </c>
      <c r="G17" s="188">
        <v>8.0323093160825216</v>
      </c>
      <c r="H17" s="189">
        <v>1748693</v>
      </c>
      <c r="I17" s="190">
        <v>11.101663764321534</v>
      </c>
      <c r="J17" s="191">
        <v>881156</v>
      </c>
      <c r="K17" s="190">
        <v>10.806250032958745</v>
      </c>
      <c r="L17" s="191">
        <v>867537</v>
      </c>
      <c r="M17" s="190">
        <v>11.418721191992573</v>
      </c>
      <c r="N17" s="189">
        <v>127715</v>
      </c>
      <c r="O17" s="190">
        <v>1.5839728218714877</v>
      </c>
      <c r="P17" s="192">
        <v>30191</v>
      </c>
      <c r="Q17" s="190">
        <v>0.82812355995207521</v>
      </c>
      <c r="R17" s="192">
        <v>97524</v>
      </c>
      <c r="S17" s="190">
        <v>2.2078029684585991</v>
      </c>
      <c r="T17" s="201" t="s">
        <v>1867</v>
      </c>
    </row>
    <row r="18" spans="1:20" ht="24.95" customHeight="1">
      <c r="A18" s="186" t="s">
        <v>1868</v>
      </c>
      <c r="B18" s="187">
        <v>1824923</v>
      </c>
      <c r="C18" s="188">
        <v>7.6630479877372624</v>
      </c>
      <c r="D18" s="187">
        <v>899946</v>
      </c>
      <c r="E18" s="188">
        <v>7.6267611989818507</v>
      </c>
      <c r="F18" s="187">
        <v>924977</v>
      </c>
      <c r="G18" s="188">
        <v>7.6986857558869985</v>
      </c>
      <c r="H18" s="189">
        <v>1681404</v>
      </c>
      <c r="I18" s="190">
        <v>10.674476228809336</v>
      </c>
      <c r="J18" s="191">
        <v>860298</v>
      </c>
      <c r="K18" s="190">
        <v>10.550453371314889</v>
      </c>
      <c r="L18" s="191">
        <v>821106</v>
      </c>
      <c r="M18" s="190">
        <v>10.807585708819628</v>
      </c>
      <c r="N18" s="189">
        <v>143519</v>
      </c>
      <c r="O18" s="190">
        <v>1.7799803893213333</v>
      </c>
      <c r="P18" s="192">
        <v>39648</v>
      </c>
      <c r="Q18" s="190">
        <v>1.0875241928051365</v>
      </c>
      <c r="R18" s="192">
        <v>103871</v>
      </c>
      <c r="S18" s="190">
        <v>2.3514899115783106</v>
      </c>
      <c r="T18" s="201" t="s">
        <v>1868</v>
      </c>
    </row>
    <row r="19" spans="1:20" ht="24.95" customHeight="1">
      <c r="A19" s="186" t="s">
        <v>1869</v>
      </c>
      <c r="B19" s="187">
        <v>1853826</v>
      </c>
      <c r="C19" s="188">
        <v>7.784414793892684</v>
      </c>
      <c r="D19" s="187">
        <v>915029</v>
      </c>
      <c r="E19" s="188">
        <v>7.7545849119204533</v>
      </c>
      <c r="F19" s="187">
        <v>938797</v>
      </c>
      <c r="G19" s="188">
        <v>7.8137111426224077</v>
      </c>
      <c r="H19" s="189">
        <v>1630704</v>
      </c>
      <c r="I19" s="190">
        <v>10.352604778045192</v>
      </c>
      <c r="J19" s="191">
        <v>842730</v>
      </c>
      <c r="K19" s="190">
        <v>10.335004346875381</v>
      </c>
      <c r="L19" s="191">
        <v>787974</v>
      </c>
      <c r="M19" s="190">
        <v>10.371494717273332</v>
      </c>
      <c r="N19" s="189">
        <v>223122</v>
      </c>
      <c r="O19" s="190">
        <v>2.7672488271668176</v>
      </c>
      <c r="P19" s="192">
        <v>72299</v>
      </c>
      <c r="Q19" s="190">
        <v>1.9831242840904602</v>
      </c>
      <c r="R19" s="192">
        <v>150823</v>
      </c>
      <c r="S19" s="190">
        <v>3.4144156014092051</v>
      </c>
      <c r="T19" s="201" t="s">
        <v>1869</v>
      </c>
    </row>
    <row r="20" spans="1:20" ht="24.95" customHeight="1">
      <c r="A20" s="186" t="s">
        <v>1870</v>
      </c>
      <c r="B20" s="187">
        <v>1728806</v>
      </c>
      <c r="C20" s="188">
        <v>7.2594423652330011</v>
      </c>
      <c r="D20" s="187">
        <v>847619</v>
      </c>
      <c r="E20" s="188">
        <v>7.1833062213952816</v>
      </c>
      <c r="F20" s="187">
        <v>881187</v>
      </c>
      <c r="G20" s="188">
        <v>7.3342167482789264</v>
      </c>
      <c r="H20" s="189">
        <v>1376109</v>
      </c>
      <c r="I20" s="190">
        <v>8.7362958627138898</v>
      </c>
      <c r="J20" s="191">
        <v>723050</v>
      </c>
      <c r="K20" s="190">
        <v>8.8672823953202631</v>
      </c>
      <c r="L20" s="191">
        <v>653059</v>
      </c>
      <c r="M20" s="190">
        <v>8.59571250900132</v>
      </c>
      <c r="N20" s="189">
        <v>352697</v>
      </c>
      <c r="O20" s="190">
        <v>4.3742901174929187</v>
      </c>
      <c r="P20" s="192">
        <v>124569</v>
      </c>
      <c r="Q20" s="190">
        <v>3.4168634275005814</v>
      </c>
      <c r="R20" s="192">
        <v>228128</v>
      </c>
      <c r="S20" s="190">
        <v>5.164489516309045</v>
      </c>
      <c r="T20" s="201" t="s">
        <v>1870</v>
      </c>
    </row>
    <row r="21" spans="1:20" ht="24.95" customHeight="1">
      <c r="A21" s="186" t="s">
        <v>1871</v>
      </c>
      <c r="B21" s="187">
        <v>1523828</v>
      </c>
      <c r="C21" s="188">
        <v>6.3987176933260725</v>
      </c>
      <c r="D21" s="187">
        <v>738374</v>
      </c>
      <c r="E21" s="188">
        <v>6.2574889754907801</v>
      </c>
      <c r="F21" s="187">
        <v>785454</v>
      </c>
      <c r="G21" s="188">
        <v>6.5374204133772693</v>
      </c>
      <c r="H21" s="189">
        <v>957740</v>
      </c>
      <c r="I21" s="190">
        <v>6.0802596302731846</v>
      </c>
      <c r="J21" s="191">
        <v>523713</v>
      </c>
      <c r="K21" s="190">
        <v>6.4226693383588422</v>
      </c>
      <c r="L21" s="191">
        <v>434027</v>
      </c>
      <c r="M21" s="190">
        <v>5.7127630323513126</v>
      </c>
      <c r="N21" s="189">
        <v>566088</v>
      </c>
      <c r="O21" s="190">
        <v>7.0208511669544436</v>
      </c>
      <c r="P21" s="192">
        <v>214661</v>
      </c>
      <c r="Q21" s="190">
        <v>5.8880405254172574</v>
      </c>
      <c r="R21" s="192">
        <v>351427</v>
      </c>
      <c r="S21" s="190">
        <v>7.9558013801371992</v>
      </c>
      <c r="T21" s="201" t="s">
        <v>1871</v>
      </c>
    </row>
    <row r="22" spans="1:20" ht="24.95" customHeight="1">
      <c r="A22" s="186" t="s">
        <v>1872</v>
      </c>
      <c r="B22" s="187">
        <v>1095249</v>
      </c>
      <c r="C22" s="188">
        <v>4.5990683691976315</v>
      </c>
      <c r="D22" s="187">
        <v>523204</v>
      </c>
      <c r="E22" s="188">
        <v>4.4339904464846782</v>
      </c>
      <c r="F22" s="187">
        <v>572045</v>
      </c>
      <c r="G22" s="188">
        <v>4.7611937304672205</v>
      </c>
      <c r="H22" s="189">
        <v>537891</v>
      </c>
      <c r="I22" s="190">
        <v>3.4148275448318679</v>
      </c>
      <c r="J22" s="191">
        <v>290137</v>
      </c>
      <c r="K22" s="190">
        <v>3.5581587889233592</v>
      </c>
      <c r="L22" s="191">
        <v>247754</v>
      </c>
      <c r="M22" s="190">
        <v>3.2609950356018569</v>
      </c>
      <c r="N22" s="189">
        <v>557358</v>
      </c>
      <c r="O22" s="190">
        <v>6.9125781940464996</v>
      </c>
      <c r="P22" s="192">
        <v>233067</v>
      </c>
      <c r="Q22" s="190">
        <v>6.3929076131082212</v>
      </c>
      <c r="R22" s="192">
        <v>324291</v>
      </c>
      <c r="S22" s="190">
        <v>7.3414814040072969</v>
      </c>
      <c r="T22" s="201" t="s">
        <v>1872</v>
      </c>
    </row>
    <row r="23" spans="1:20" ht="24.95" customHeight="1">
      <c r="A23" s="186" t="s">
        <v>1873</v>
      </c>
      <c r="B23" s="187">
        <v>654406</v>
      </c>
      <c r="C23" s="188">
        <v>2.747921189805373</v>
      </c>
      <c r="D23" s="187">
        <v>303653</v>
      </c>
      <c r="E23" s="188">
        <v>2.5733643111413751</v>
      </c>
      <c r="F23" s="187">
        <v>350753</v>
      </c>
      <c r="G23" s="188">
        <v>2.9193559676993401</v>
      </c>
      <c r="H23" s="189">
        <v>326118</v>
      </c>
      <c r="I23" s="190">
        <v>2.0703762086844346</v>
      </c>
      <c r="J23" s="191">
        <v>168011</v>
      </c>
      <c r="K23" s="190">
        <v>2.0604397794345517</v>
      </c>
      <c r="L23" s="191">
        <v>158107</v>
      </c>
      <c r="M23" s="190">
        <v>2.0810406374625745</v>
      </c>
      <c r="N23" s="189">
        <v>328288</v>
      </c>
      <c r="O23" s="190">
        <v>4.0715598774344981</v>
      </c>
      <c r="P23" s="192">
        <v>135642</v>
      </c>
      <c r="Q23" s="190">
        <v>3.7205901069530452</v>
      </c>
      <c r="R23" s="192">
        <v>192646</v>
      </c>
      <c r="S23" s="190">
        <v>4.3612281147376581</v>
      </c>
      <c r="T23" s="201" t="s">
        <v>1873</v>
      </c>
    </row>
    <row r="24" spans="1:20" ht="24.95" customHeight="1">
      <c r="A24" s="186" t="s">
        <v>1874</v>
      </c>
      <c r="B24" s="187">
        <v>573726</v>
      </c>
      <c r="C24" s="188">
        <v>2.4091371908910943</v>
      </c>
      <c r="D24" s="187">
        <v>253546</v>
      </c>
      <c r="E24" s="188">
        <v>2.1487231400073479</v>
      </c>
      <c r="F24" s="187">
        <v>320180</v>
      </c>
      <c r="G24" s="188">
        <v>2.6648935112115213</v>
      </c>
      <c r="H24" s="189">
        <v>306382</v>
      </c>
      <c r="I24" s="190">
        <v>1.9450812392114338</v>
      </c>
      <c r="J24" s="191">
        <v>147352</v>
      </c>
      <c r="K24" s="190">
        <v>1.8070835979741806</v>
      </c>
      <c r="L24" s="191">
        <v>159030</v>
      </c>
      <c r="M24" s="190">
        <v>2.0931893753956072</v>
      </c>
      <c r="N24" s="189">
        <v>267344</v>
      </c>
      <c r="O24" s="190">
        <v>3.3157078658764516</v>
      </c>
      <c r="P24" s="192">
        <v>106194</v>
      </c>
      <c r="Q24" s="190">
        <v>2.9128466538223532</v>
      </c>
      <c r="R24" s="192">
        <v>161150</v>
      </c>
      <c r="S24" s="190">
        <v>3.6482040150845254</v>
      </c>
      <c r="T24" s="201" t="s">
        <v>1874</v>
      </c>
    </row>
    <row r="25" spans="1:20" ht="24.95" customHeight="1">
      <c r="A25" s="186" t="s">
        <v>1875</v>
      </c>
      <c r="B25" s="187">
        <v>384292</v>
      </c>
      <c r="C25" s="188">
        <v>1.6136834470843582</v>
      </c>
      <c r="D25" s="187">
        <v>166060</v>
      </c>
      <c r="E25" s="188">
        <v>1.4073066214005354</v>
      </c>
      <c r="F25" s="187">
        <v>218232</v>
      </c>
      <c r="G25" s="188">
        <v>1.8163690447208218</v>
      </c>
      <c r="H25" s="189">
        <v>228704</v>
      </c>
      <c r="I25" s="190">
        <v>1.451938624764548</v>
      </c>
      <c r="J25" s="191">
        <v>110941</v>
      </c>
      <c r="K25" s="190">
        <v>1.3605493067135404</v>
      </c>
      <c r="L25" s="191">
        <v>117763</v>
      </c>
      <c r="M25" s="190">
        <v>1.5500236459455001</v>
      </c>
      <c r="N25" s="189">
        <v>155588</v>
      </c>
      <c r="O25" s="190">
        <v>1.9296649838260269</v>
      </c>
      <c r="P25" s="192">
        <v>55119</v>
      </c>
      <c r="Q25" s="190">
        <v>1.511885744128993</v>
      </c>
      <c r="R25" s="192">
        <v>100469</v>
      </c>
      <c r="S25" s="190">
        <v>2.2744735289576616</v>
      </c>
      <c r="T25" s="201" t="s">
        <v>1875</v>
      </c>
    </row>
    <row r="26" spans="1:20" ht="24.95" customHeight="1">
      <c r="A26" s="186" t="s">
        <v>1876</v>
      </c>
      <c r="B26" s="187">
        <v>239615</v>
      </c>
      <c r="C26" s="188">
        <v>1.0061691608805763</v>
      </c>
      <c r="D26" s="187">
        <v>113239</v>
      </c>
      <c r="E26" s="188">
        <v>0.95966514814389503</v>
      </c>
      <c r="F26" s="187">
        <v>126376</v>
      </c>
      <c r="G26" s="188">
        <v>1.0518414091225785</v>
      </c>
      <c r="H26" s="189">
        <v>161527</v>
      </c>
      <c r="I26" s="190">
        <v>1.025462126776721</v>
      </c>
      <c r="J26" s="191">
        <v>88940</v>
      </c>
      <c r="K26" s="190">
        <v>1.09073521366404</v>
      </c>
      <c r="L26" s="191">
        <v>72587</v>
      </c>
      <c r="M26" s="190">
        <v>0.95540676093718757</v>
      </c>
      <c r="N26" s="189">
        <v>78088</v>
      </c>
      <c r="O26" s="190">
        <v>0.96847879821712979</v>
      </c>
      <c r="P26" s="192">
        <v>24299</v>
      </c>
      <c r="Q26" s="190">
        <v>0.66650903856366051</v>
      </c>
      <c r="R26" s="192">
        <v>53789</v>
      </c>
      <c r="S26" s="190">
        <v>1.2177055275667485</v>
      </c>
      <c r="T26" s="201" t="s">
        <v>1913</v>
      </c>
    </row>
    <row r="27" spans="1:20" ht="24.95" customHeight="1">
      <c r="A27" s="186" t="s">
        <v>1914</v>
      </c>
      <c r="B27" s="187">
        <v>90188</v>
      </c>
      <c r="C27" s="188">
        <v>0.37870911370948152</v>
      </c>
      <c r="D27" s="187">
        <v>41138</v>
      </c>
      <c r="E27" s="188">
        <v>0.34863169812823813</v>
      </c>
      <c r="F27" s="187">
        <v>49050</v>
      </c>
      <c r="G27" s="188">
        <v>0.40824856869549975</v>
      </c>
      <c r="H27" s="189">
        <v>61212</v>
      </c>
      <c r="I27" s="190">
        <v>0.38860740126577376</v>
      </c>
      <c r="J27" s="191">
        <v>32612</v>
      </c>
      <c r="K27" s="190">
        <v>0.39994442082315801</v>
      </c>
      <c r="L27" s="191">
        <v>28600</v>
      </c>
      <c r="M27" s="190">
        <v>0.37643976693903264</v>
      </c>
      <c r="N27" s="189">
        <v>28976</v>
      </c>
      <c r="O27" s="190">
        <v>0.35937201179617295</v>
      </c>
      <c r="P27" s="192">
        <v>8526</v>
      </c>
      <c r="Q27" s="190">
        <v>0.23386378298669777</v>
      </c>
      <c r="R27" s="192">
        <v>20450</v>
      </c>
      <c r="S27" s="190">
        <v>0.46295856102065497</v>
      </c>
      <c r="T27" s="201" t="s">
        <v>1887</v>
      </c>
    </row>
    <row r="28" spans="1:20" ht="24.95" customHeight="1">
      <c r="A28" s="186" t="s">
        <v>1877</v>
      </c>
      <c r="B28" s="187">
        <v>19296</v>
      </c>
      <c r="C28" s="188">
        <v>8.1025979710584062E-2</v>
      </c>
      <c r="D28" s="187">
        <v>8022</v>
      </c>
      <c r="E28" s="188">
        <v>6.7983943856889648E-2</v>
      </c>
      <c r="F28" s="187">
        <v>11274</v>
      </c>
      <c r="G28" s="188">
        <v>9.3834747471418234E-2</v>
      </c>
      <c r="H28" s="189">
        <v>12723</v>
      </c>
      <c r="I28" s="190">
        <v>8.0772593058623138E-2</v>
      </c>
      <c r="J28" s="191">
        <v>6167</v>
      </c>
      <c r="K28" s="190">
        <v>7.5630358249000842E-2</v>
      </c>
      <c r="L28" s="191">
        <v>6556</v>
      </c>
      <c r="M28" s="190">
        <v>8.6291577344485948E-2</v>
      </c>
      <c r="N28" s="189">
        <v>6573</v>
      </c>
      <c r="O28" s="190">
        <v>8.1520990942029442E-2</v>
      </c>
      <c r="P28" s="192">
        <v>1855</v>
      </c>
      <c r="Q28" s="190">
        <v>5.0881693342754448E-2</v>
      </c>
      <c r="R28" s="192">
        <v>4718</v>
      </c>
      <c r="S28" s="190">
        <v>0.10680872816114671</v>
      </c>
      <c r="T28" s="201" t="s">
        <v>1877</v>
      </c>
    </row>
    <row r="29" spans="1:20" ht="24.95" customHeight="1">
      <c r="A29" s="186" t="s">
        <v>1878</v>
      </c>
      <c r="B29" s="192">
        <v>2589</v>
      </c>
      <c r="C29" s="188">
        <v>1.0871489504078676E-2</v>
      </c>
      <c r="D29" s="192">
        <v>1033</v>
      </c>
      <c r="E29" s="188">
        <v>8.7543522817460744E-3</v>
      </c>
      <c r="F29" s="192">
        <v>1556</v>
      </c>
      <c r="G29" s="188">
        <v>1.295075989582462E-2</v>
      </c>
      <c r="H29" s="192">
        <v>1637</v>
      </c>
      <c r="I29" s="190">
        <v>1.0392575244593734E-2</v>
      </c>
      <c r="J29" s="191">
        <v>765</v>
      </c>
      <c r="K29" s="190">
        <v>9.3817454289744848E-3</v>
      </c>
      <c r="L29" s="191">
        <v>872</v>
      </c>
      <c r="M29" s="190">
        <v>1.1477464222756521E-2</v>
      </c>
      <c r="N29" s="192">
        <v>952</v>
      </c>
      <c r="O29" s="190">
        <v>1.1807087079995744E-2</v>
      </c>
      <c r="P29" s="192">
        <v>268</v>
      </c>
      <c r="Q29" s="190">
        <v>7.351101787524632E-3</v>
      </c>
      <c r="R29" s="192">
        <v>684</v>
      </c>
      <c r="S29" s="190">
        <v>1.5484775341717751E-2</v>
      </c>
      <c r="T29" s="202" t="s">
        <v>1878</v>
      </c>
    </row>
    <row r="30" spans="1:20" ht="24.95" customHeight="1" thickBot="1">
      <c r="A30" s="204" t="s">
        <v>1915</v>
      </c>
      <c r="B30" s="193">
        <v>39.891439800082168</v>
      </c>
      <c r="C30" s="194"/>
      <c r="D30" s="194">
        <v>39.13037535662545</v>
      </c>
      <c r="E30" s="194"/>
      <c r="F30" s="194">
        <v>40.63889194763199</v>
      </c>
      <c r="G30" s="194"/>
      <c r="H30" s="194">
        <v>44.39062998559514</v>
      </c>
      <c r="I30" s="194"/>
      <c r="J30" s="195">
        <v>44.384554311292199</v>
      </c>
      <c r="K30" s="196"/>
      <c r="L30" s="194">
        <v>44.397150798480077</v>
      </c>
      <c r="M30" s="194"/>
      <c r="N30" s="194">
        <v>31.101909424263116</v>
      </c>
      <c r="O30" s="194"/>
      <c r="P30" s="194">
        <v>27.378686248392633</v>
      </c>
      <c r="Q30" s="194"/>
      <c r="R30" s="194">
        <v>34.174822208065578</v>
      </c>
      <c r="S30" s="205"/>
      <c r="T30" s="203" t="s">
        <v>1916</v>
      </c>
    </row>
  </sheetData>
  <mergeCells count="19">
    <mergeCell ref="A1:J1"/>
    <mergeCell ref="K1:T1"/>
    <mergeCell ref="A3:J3"/>
    <mergeCell ref="K3:T3"/>
    <mergeCell ref="A5:A7"/>
    <mergeCell ref="B5:G5"/>
    <mergeCell ref="H5:J5"/>
    <mergeCell ref="K5:M5"/>
    <mergeCell ref="N5:S5"/>
    <mergeCell ref="T5:T7"/>
    <mergeCell ref="N6:N7"/>
    <mergeCell ref="P6:P7"/>
    <mergeCell ref="R6:R7"/>
    <mergeCell ref="B6:B7"/>
    <mergeCell ref="D6:D7"/>
    <mergeCell ref="F6:F7"/>
    <mergeCell ref="H6:H7"/>
    <mergeCell ref="J6:J7"/>
    <mergeCell ref="L6:L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9CBCB-5D6F-4558-A16C-39AB9414FA3E}">
  <dimension ref="A1:T3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L10" sqref="L10"/>
    </sheetView>
  </sheetViews>
  <sheetFormatPr defaultRowHeight="15.75"/>
  <cols>
    <col min="1" max="1" width="12.75" style="176" customWidth="1"/>
    <col min="2" max="2" width="8.375" style="176" customWidth="1"/>
    <col min="3" max="3" width="6.75" style="176" bestFit="1" customWidth="1"/>
    <col min="4" max="4" width="8.625" style="176" customWidth="1"/>
    <col min="5" max="5" width="6.75" style="176" bestFit="1" customWidth="1"/>
    <col min="6" max="6" width="8.5" style="176" customWidth="1"/>
    <col min="7" max="7" width="6.75" style="176" bestFit="1" customWidth="1"/>
    <col min="8" max="8" width="8.75" style="176" customWidth="1"/>
    <col min="9" max="9" width="6.75" style="176" bestFit="1" customWidth="1"/>
    <col min="10" max="10" width="8.125" style="176" customWidth="1"/>
    <col min="11" max="11" width="6.75" style="176" bestFit="1" customWidth="1"/>
    <col min="12" max="12" width="8.875" style="176" customWidth="1"/>
    <col min="13" max="13" width="6.75" style="176" bestFit="1" customWidth="1"/>
    <col min="14" max="14" width="8.75" style="176" customWidth="1"/>
    <col min="15" max="15" width="6.75" style="176" bestFit="1" customWidth="1"/>
    <col min="16" max="16" width="9.25" style="176" customWidth="1"/>
    <col min="17" max="17" width="6.75" style="176" bestFit="1" customWidth="1"/>
    <col min="18" max="18" width="8.75" style="176" customWidth="1"/>
    <col min="19" max="19" width="8" style="176" customWidth="1"/>
    <col min="20" max="20" width="11.25" style="72" customWidth="1"/>
    <col min="21" max="16384" width="9" style="176"/>
  </cols>
  <sheetData>
    <row r="1" spans="1:20" ht="24.75">
      <c r="A1" s="272" t="s">
        <v>1879</v>
      </c>
      <c r="B1" s="272"/>
      <c r="C1" s="272"/>
      <c r="D1" s="272"/>
      <c r="E1" s="272"/>
      <c r="F1" s="272"/>
      <c r="G1" s="272"/>
      <c r="H1" s="272"/>
      <c r="I1" s="272"/>
      <c r="J1" s="272"/>
      <c r="K1" s="274" t="s">
        <v>1880</v>
      </c>
      <c r="L1" s="274"/>
      <c r="M1" s="274"/>
      <c r="N1" s="274"/>
      <c r="O1" s="274"/>
      <c r="P1" s="274"/>
      <c r="Q1" s="274"/>
      <c r="R1" s="274"/>
      <c r="S1" s="274"/>
      <c r="T1" s="274"/>
    </row>
    <row r="2" spans="1:20" ht="23.25">
      <c r="A2" s="178"/>
      <c r="B2" s="179"/>
      <c r="C2" s="179"/>
      <c r="D2" s="178"/>
      <c r="E2" s="178"/>
      <c r="F2" s="178"/>
      <c r="G2" s="178"/>
      <c r="H2" s="179"/>
      <c r="I2" s="179"/>
      <c r="J2" s="180"/>
      <c r="K2" s="179"/>
      <c r="L2" s="179"/>
      <c r="M2" s="179"/>
      <c r="N2" s="179"/>
      <c r="O2" s="179"/>
      <c r="P2" s="179"/>
      <c r="Q2" s="179"/>
      <c r="R2" s="179"/>
      <c r="S2" s="179"/>
      <c r="T2" s="199"/>
    </row>
    <row r="3" spans="1:20" ht="16.5">
      <c r="A3" s="288" t="s">
        <v>1850</v>
      </c>
      <c r="B3" s="288"/>
      <c r="C3" s="288"/>
      <c r="D3" s="288"/>
      <c r="E3" s="288"/>
      <c r="F3" s="288"/>
      <c r="G3" s="288"/>
      <c r="H3" s="288"/>
      <c r="I3" s="288"/>
      <c r="J3" s="288"/>
      <c r="K3" s="277" t="s">
        <v>1851</v>
      </c>
      <c r="L3" s="277"/>
      <c r="M3" s="277"/>
      <c r="N3" s="277"/>
      <c r="O3" s="277"/>
      <c r="P3" s="277"/>
      <c r="Q3" s="277"/>
      <c r="R3" s="277"/>
      <c r="S3" s="277"/>
      <c r="T3" s="277"/>
    </row>
    <row r="4" spans="1:20" ht="16.5" thickBot="1">
      <c r="A4" s="141" t="s">
        <v>1852</v>
      </c>
      <c r="B4" s="142"/>
      <c r="C4" s="142"/>
      <c r="D4" s="143"/>
      <c r="E4" s="143"/>
      <c r="F4" s="142"/>
      <c r="G4" s="142"/>
      <c r="H4" s="142"/>
      <c r="I4" s="142"/>
      <c r="J4" s="143"/>
      <c r="K4" s="142"/>
      <c r="L4" s="143"/>
      <c r="M4" s="11"/>
      <c r="N4" s="142"/>
      <c r="O4" s="144"/>
      <c r="P4" s="11"/>
      <c r="Q4" s="142"/>
      <c r="R4" s="142"/>
      <c r="S4" s="197"/>
      <c r="T4" s="145" t="s">
        <v>1881</v>
      </c>
    </row>
    <row r="5" spans="1:20">
      <c r="A5" s="289" t="s">
        <v>1889</v>
      </c>
      <c r="B5" s="282" t="s">
        <v>1853</v>
      </c>
      <c r="C5" s="283"/>
      <c r="D5" s="283"/>
      <c r="E5" s="283"/>
      <c r="F5" s="283"/>
      <c r="G5" s="284"/>
      <c r="H5" s="282" t="s">
        <v>1854</v>
      </c>
      <c r="I5" s="283"/>
      <c r="J5" s="283"/>
      <c r="K5" s="283" t="s">
        <v>1855</v>
      </c>
      <c r="L5" s="283"/>
      <c r="M5" s="284"/>
      <c r="N5" s="282" t="s">
        <v>1856</v>
      </c>
      <c r="O5" s="283"/>
      <c r="P5" s="283"/>
      <c r="Q5" s="283"/>
      <c r="R5" s="283"/>
      <c r="S5" s="283"/>
      <c r="T5" s="285" t="s">
        <v>1882</v>
      </c>
    </row>
    <row r="6" spans="1:20">
      <c r="A6" s="280"/>
      <c r="B6" s="269" t="s">
        <v>1857</v>
      </c>
      <c r="C6" s="151"/>
      <c r="D6" s="269" t="s">
        <v>1858</v>
      </c>
      <c r="E6" s="151"/>
      <c r="F6" s="269" t="s">
        <v>1859</v>
      </c>
      <c r="G6" s="124"/>
      <c r="H6" s="269" t="s">
        <v>1857</v>
      </c>
      <c r="I6" s="151"/>
      <c r="J6" s="269" t="s">
        <v>1858</v>
      </c>
      <c r="K6" s="151"/>
      <c r="L6" s="269" t="s">
        <v>1859</v>
      </c>
      <c r="M6" s="124"/>
      <c r="N6" s="269" t="s">
        <v>1857</v>
      </c>
      <c r="O6" s="151"/>
      <c r="P6" s="269" t="s">
        <v>1858</v>
      </c>
      <c r="Q6" s="151"/>
      <c r="R6" s="269" t="s">
        <v>1859</v>
      </c>
      <c r="S6" s="169"/>
      <c r="T6" s="286"/>
    </row>
    <row r="7" spans="1:20" ht="23.25">
      <c r="A7" s="281"/>
      <c r="B7" s="270"/>
      <c r="C7" s="152" t="s">
        <v>1860</v>
      </c>
      <c r="D7" s="270"/>
      <c r="E7" s="152" t="s">
        <v>1860</v>
      </c>
      <c r="F7" s="270"/>
      <c r="G7" s="152" t="s">
        <v>1860</v>
      </c>
      <c r="H7" s="270"/>
      <c r="I7" s="152" t="s">
        <v>1860</v>
      </c>
      <c r="J7" s="271"/>
      <c r="K7" s="152" t="s">
        <v>1860</v>
      </c>
      <c r="L7" s="270"/>
      <c r="M7" s="152" t="s">
        <v>1860</v>
      </c>
      <c r="N7" s="270"/>
      <c r="O7" s="152" t="s">
        <v>1860</v>
      </c>
      <c r="P7" s="270"/>
      <c r="Q7" s="152" t="s">
        <v>1860</v>
      </c>
      <c r="R7" s="270"/>
      <c r="S7" s="198" t="s">
        <v>1860</v>
      </c>
      <c r="T7" s="287"/>
    </row>
    <row r="8" spans="1:20" ht="24.95" customHeight="1">
      <c r="A8" s="181" t="s">
        <v>1890</v>
      </c>
      <c r="B8" s="182">
        <v>23737221</v>
      </c>
      <c r="C8" s="183">
        <v>100</v>
      </c>
      <c r="D8" s="182">
        <v>11773677</v>
      </c>
      <c r="E8" s="183">
        <v>100</v>
      </c>
      <c r="F8" s="182">
        <v>11963544</v>
      </c>
      <c r="G8" s="183">
        <v>100</v>
      </c>
      <c r="H8" s="184">
        <v>15641440</v>
      </c>
      <c r="I8" s="185">
        <v>100</v>
      </c>
      <c r="J8" s="184">
        <v>8109819</v>
      </c>
      <c r="K8" s="185">
        <v>100</v>
      </c>
      <c r="L8" s="184">
        <v>7531621</v>
      </c>
      <c r="M8" s="185">
        <v>100</v>
      </c>
      <c r="N8" s="184">
        <v>8095781</v>
      </c>
      <c r="O8" s="185">
        <v>100</v>
      </c>
      <c r="P8" s="184">
        <v>3663858</v>
      </c>
      <c r="Q8" s="185">
        <v>100</v>
      </c>
      <c r="R8" s="184">
        <v>4431923</v>
      </c>
      <c r="S8" s="185">
        <v>100</v>
      </c>
      <c r="T8" s="200" t="s">
        <v>1883</v>
      </c>
    </row>
    <row r="9" spans="1:20" ht="24.95" customHeight="1">
      <c r="A9" s="186" t="s">
        <v>1891</v>
      </c>
      <c r="B9" s="187">
        <v>1031184</v>
      </c>
      <c r="C9" s="188">
        <v>4.344164803453614</v>
      </c>
      <c r="D9" s="187">
        <v>534373</v>
      </c>
      <c r="E9" s="188">
        <v>4.5387095297416433</v>
      </c>
      <c r="F9" s="187">
        <v>496811</v>
      </c>
      <c r="G9" s="188">
        <v>4.1527075923321721</v>
      </c>
      <c r="H9" s="189">
        <v>13992</v>
      </c>
      <c r="I9" s="190">
        <v>8.9454679364559794E-2</v>
      </c>
      <c r="J9" s="191">
        <v>7287</v>
      </c>
      <c r="K9" s="190">
        <v>8.9854039899040908E-2</v>
      </c>
      <c r="L9" s="191">
        <v>6705</v>
      </c>
      <c r="M9" s="190">
        <v>8.9024660162798946E-2</v>
      </c>
      <c r="N9" s="189">
        <v>1017192</v>
      </c>
      <c r="O9" s="190">
        <v>12.564470308670654</v>
      </c>
      <c r="P9" s="192">
        <v>527086</v>
      </c>
      <c r="Q9" s="190">
        <v>14.386092474107896</v>
      </c>
      <c r="R9" s="192">
        <v>490106</v>
      </c>
      <c r="S9" s="190">
        <v>11.058540502621549</v>
      </c>
      <c r="T9" s="201" t="s">
        <v>1861</v>
      </c>
    </row>
    <row r="10" spans="1:20" ht="24.95" customHeight="1">
      <c r="A10" s="186" t="s">
        <v>1892</v>
      </c>
      <c r="B10" s="187">
        <v>957246</v>
      </c>
      <c r="C10" s="188">
        <v>4.0326793098484446</v>
      </c>
      <c r="D10" s="187">
        <v>499875</v>
      </c>
      <c r="E10" s="188">
        <v>4.2456999627219263</v>
      </c>
      <c r="F10" s="187">
        <v>457371</v>
      </c>
      <c r="G10" s="188">
        <v>3.8230393936779938</v>
      </c>
      <c r="H10" s="189">
        <v>28653</v>
      </c>
      <c r="I10" s="190">
        <v>0.18318645853578699</v>
      </c>
      <c r="J10" s="191">
        <v>14808</v>
      </c>
      <c r="K10" s="190">
        <v>0.18259347095169448</v>
      </c>
      <c r="L10" s="191">
        <v>13845</v>
      </c>
      <c r="M10" s="190">
        <v>0.18382496941893386</v>
      </c>
      <c r="N10" s="189">
        <v>928593</v>
      </c>
      <c r="O10" s="190">
        <v>11.470085467973998</v>
      </c>
      <c r="P10" s="192">
        <v>485067</v>
      </c>
      <c r="Q10" s="190">
        <v>13.239241258804244</v>
      </c>
      <c r="R10" s="192">
        <v>443526</v>
      </c>
      <c r="S10" s="190">
        <v>10.00752946294419</v>
      </c>
      <c r="T10" s="201" t="s">
        <v>1884</v>
      </c>
    </row>
    <row r="11" spans="1:20" ht="24.95" customHeight="1">
      <c r="A11" s="186" t="s">
        <v>1862</v>
      </c>
      <c r="B11" s="187">
        <v>1137462</v>
      </c>
      <c r="C11" s="188">
        <v>4.7918920247656622</v>
      </c>
      <c r="D11" s="187">
        <v>594758</v>
      </c>
      <c r="E11" s="188">
        <v>5.0515909345907826</v>
      </c>
      <c r="F11" s="187">
        <v>542704</v>
      </c>
      <c r="G11" s="188">
        <v>4.5363146572620954</v>
      </c>
      <c r="H11" s="189">
        <v>54310</v>
      </c>
      <c r="I11" s="190">
        <v>0.34721867040374799</v>
      </c>
      <c r="J11" s="191">
        <v>27614</v>
      </c>
      <c r="K11" s="190">
        <v>0.34050081758914719</v>
      </c>
      <c r="L11" s="191">
        <v>26696</v>
      </c>
      <c r="M11" s="190">
        <v>0.35445224872573911</v>
      </c>
      <c r="N11" s="189">
        <v>1083152</v>
      </c>
      <c r="O11" s="190">
        <v>13.379215668012758</v>
      </c>
      <c r="P11" s="192">
        <v>567144</v>
      </c>
      <c r="Q11" s="190">
        <v>15.479420872752165</v>
      </c>
      <c r="R11" s="192">
        <v>516008</v>
      </c>
      <c r="S11" s="190">
        <v>11.642982064444711</v>
      </c>
      <c r="T11" s="201" t="s">
        <v>1862</v>
      </c>
    </row>
    <row r="12" spans="1:20" ht="24.95" customHeight="1">
      <c r="A12" s="186" t="s">
        <v>1863</v>
      </c>
      <c r="B12" s="187">
        <v>1492047</v>
      </c>
      <c r="C12" s="188">
        <v>6.2856852535517955</v>
      </c>
      <c r="D12" s="187">
        <v>779209</v>
      </c>
      <c r="E12" s="188">
        <v>6.6182298019556676</v>
      </c>
      <c r="F12" s="187">
        <v>712838</v>
      </c>
      <c r="G12" s="188">
        <v>5.9584183415884127</v>
      </c>
      <c r="H12" s="189">
        <v>216755</v>
      </c>
      <c r="I12" s="190">
        <v>1.3857739440869894</v>
      </c>
      <c r="J12" s="191">
        <v>125127</v>
      </c>
      <c r="K12" s="190">
        <v>1.5429074311029629</v>
      </c>
      <c r="L12" s="191">
        <v>91628</v>
      </c>
      <c r="M12" s="190">
        <v>1.2165774140785894</v>
      </c>
      <c r="N12" s="189">
        <v>1275292</v>
      </c>
      <c r="O12" s="190">
        <v>15.752550618649394</v>
      </c>
      <c r="P12" s="192">
        <v>654082</v>
      </c>
      <c r="Q12" s="190">
        <v>17.852274842529379</v>
      </c>
      <c r="R12" s="192">
        <v>621210</v>
      </c>
      <c r="S12" s="190">
        <v>14.016714640574756</v>
      </c>
      <c r="T12" s="201" t="s">
        <v>1863</v>
      </c>
    </row>
    <row r="13" spans="1:20" ht="24.95" customHeight="1">
      <c r="A13" s="186" t="s">
        <v>1893</v>
      </c>
      <c r="B13" s="187">
        <v>1695276</v>
      </c>
      <c r="C13" s="188">
        <v>7.141846975263026</v>
      </c>
      <c r="D13" s="187">
        <v>882235</v>
      </c>
      <c r="E13" s="188">
        <v>7.4932835341074835</v>
      </c>
      <c r="F13" s="187">
        <v>813041</v>
      </c>
      <c r="G13" s="188">
        <v>6.7959878778395435</v>
      </c>
      <c r="H13" s="189">
        <v>1026479</v>
      </c>
      <c r="I13" s="190">
        <v>6.56256073609591</v>
      </c>
      <c r="J13" s="191">
        <v>550971</v>
      </c>
      <c r="K13" s="190">
        <v>6.7938754243467088</v>
      </c>
      <c r="L13" s="191">
        <v>475508</v>
      </c>
      <c r="M13" s="190">
        <v>6.3134881587907836</v>
      </c>
      <c r="N13" s="189">
        <v>668797</v>
      </c>
      <c r="O13" s="190">
        <v>8.2610559747107786</v>
      </c>
      <c r="P13" s="192">
        <v>331264</v>
      </c>
      <c r="Q13" s="190">
        <v>9.0413984384766</v>
      </c>
      <c r="R13" s="192">
        <v>337533</v>
      </c>
      <c r="S13" s="190">
        <v>7.6159491038088891</v>
      </c>
      <c r="T13" s="201" t="s">
        <v>1885</v>
      </c>
    </row>
    <row r="14" spans="1:20" ht="24.95" customHeight="1">
      <c r="A14" s="186" t="s">
        <v>1864</v>
      </c>
      <c r="B14" s="187">
        <v>1697216</v>
      </c>
      <c r="C14" s="188">
        <v>7.1500197938082142</v>
      </c>
      <c r="D14" s="187">
        <v>863005</v>
      </c>
      <c r="E14" s="188">
        <v>7.3299530809279032</v>
      </c>
      <c r="F14" s="187">
        <v>834211</v>
      </c>
      <c r="G14" s="188">
        <v>6.9729421315289182</v>
      </c>
      <c r="H14" s="189">
        <v>1581456</v>
      </c>
      <c r="I14" s="190">
        <v>10.110680346566557</v>
      </c>
      <c r="J14" s="191">
        <v>820680</v>
      </c>
      <c r="K14" s="190">
        <v>10.119584666439534</v>
      </c>
      <c r="L14" s="191">
        <v>760776</v>
      </c>
      <c r="M14" s="190">
        <v>10.101092447429313</v>
      </c>
      <c r="N14" s="189">
        <v>115760</v>
      </c>
      <c r="O14" s="190">
        <v>1.4298805760679545</v>
      </c>
      <c r="P14" s="192">
        <v>42325</v>
      </c>
      <c r="Q14" s="190">
        <v>1.1552030673677856</v>
      </c>
      <c r="R14" s="192">
        <v>73435</v>
      </c>
      <c r="S14" s="190">
        <v>1.6569556826686747</v>
      </c>
      <c r="T14" s="201" t="s">
        <v>1864</v>
      </c>
    </row>
    <row r="15" spans="1:20" ht="24.95" customHeight="1">
      <c r="A15" s="186" t="s">
        <v>1865</v>
      </c>
      <c r="B15" s="187">
        <v>2018369</v>
      </c>
      <c r="C15" s="188">
        <v>8.5029709248610015</v>
      </c>
      <c r="D15" s="187">
        <v>986213</v>
      </c>
      <c r="E15" s="188">
        <v>8.3764231004468694</v>
      </c>
      <c r="F15" s="187">
        <v>1032156</v>
      </c>
      <c r="G15" s="188">
        <v>8.6275103765238796</v>
      </c>
      <c r="H15" s="189">
        <v>1897538</v>
      </c>
      <c r="I15" s="190">
        <v>12.131478943115212</v>
      </c>
      <c r="J15" s="191">
        <v>965006</v>
      </c>
      <c r="K15" s="190">
        <v>11.899229810184419</v>
      </c>
      <c r="L15" s="191">
        <v>932532</v>
      </c>
      <c r="M15" s="190">
        <v>12.38155770185462</v>
      </c>
      <c r="N15" s="189">
        <v>120831</v>
      </c>
      <c r="O15" s="190">
        <v>1.4925181400040342</v>
      </c>
      <c r="P15" s="192">
        <v>21207</v>
      </c>
      <c r="Q15" s="190">
        <v>0.57881610040563802</v>
      </c>
      <c r="R15" s="192">
        <v>99624</v>
      </c>
      <c r="S15" s="190">
        <v>2.2478729887680808</v>
      </c>
      <c r="T15" s="201" t="s">
        <v>1865</v>
      </c>
    </row>
    <row r="16" spans="1:20" ht="24.95" customHeight="1">
      <c r="A16" s="186" t="s">
        <v>1866</v>
      </c>
      <c r="B16" s="187">
        <v>2102607</v>
      </c>
      <c r="C16" s="188">
        <v>8.8578481870308234</v>
      </c>
      <c r="D16" s="187">
        <v>1022870</v>
      </c>
      <c r="E16" s="188">
        <v>8.6877701842848243</v>
      </c>
      <c r="F16" s="187">
        <v>1079737</v>
      </c>
      <c r="G16" s="188">
        <v>9.0252269728769328</v>
      </c>
      <c r="H16" s="189">
        <v>1965649</v>
      </c>
      <c r="I16" s="190">
        <v>12.566931177692078</v>
      </c>
      <c r="J16" s="191">
        <v>995838</v>
      </c>
      <c r="K16" s="190">
        <v>12.279410921501455</v>
      </c>
      <c r="L16" s="191">
        <v>969811</v>
      </c>
      <c r="M16" s="190">
        <v>12.876524190476394</v>
      </c>
      <c r="N16" s="189">
        <v>136958</v>
      </c>
      <c r="O16" s="190">
        <v>1.6917206628983665</v>
      </c>
      <c r="P16" s="192">
        <v>27032</v>
      </c>
      <c r="Q16" s="190">
        <v>0.73780151960037754</v>
      </c>
      <c r="R16" s="192">
        <v>109926</v>
      </c>
      <c r="S16" s="190">
        <v>2.4803228756456281</v>
      </c>
      <c r="T16" s="201" t="s">
        <v>1866</v>
      </c>
    </row>
    <row r="17" spans="1:20" ht="24.95" customHeight="1">
      <c r="A17" s="186" t="s">
        <v>1867</v>
      </c>
      <c r="B17" s="187">
        <v>1817446</v>
      </c>
      <c r="C17" s="188">
        <v>7.6565239039565745</v>
      </c>
      <c r="D17" s="187">
        <v>884722</v>
      </c>
      <c r="E17" s="188">
        <v>7.5144069265701789</v>
      </c>
      <c r="F17" s="187">
        <v>932724</v>
      </c>
      <c r="G17" s="188">
        <v>7.7963854189026263</v>
      </c>
      <c r="H17" s="189">
        <v>1687329</v>
      </c>
      <c r="I17" s="190">
        <v>10.787555365746377</v>
      </c>
      <c r="J17" s="191">
        <v>853748</v>
      </c>
      <c r="K17" s="190">
        <v>10.527337293224424</v>
      </c>
      <c r="L17" s="191">
        <v>833581</v>
      </c>
      <c r="M17" s="190">
        <v>11.067750222694423</v>
      </c>
      <c r="N17" s="189">
        <v>130117</v>
      </c>
      <c r="O17" s="190">
        <v>1.6072198593316691</v>
      </c>
      <c r="P17" s="192">
        <v>30974</v>
      </c>
      <c r="Q17" s="190">
        <v>0.84539302560306651</v>
      </c>
      <c r="R17" s="192">
        <v>99143</v>
      </c>
      <c r="S17" s="190">
        <v>2.2370199121239245</v>
      </c>
      <c r="T17" s="201" t="s">
        <v>1867</v>
      </c>
    </row>
    <row r="18" spans="1:20" ht="24.95" customHeight="1">
      <c r="A18" s="186" t="s">
        <v>1868</v>
      </c>
      <c r="B18" s="187">
        <v>1838825</v>
      </c>
      <c r="C18" s="188">
        <v>7.7465892068831472</v>
      </c>
      <c r="D18" s="187">
        <v>909821</v>
      </c>
      <c r="E18" s="188">
        <v>7.7275858680342608</v>
      </c>
      <c r="F18" s="187">
        <v>929004</v>
      </c>
      <c r="G18" s="188">
        <v>7.7652909539180026</v>
      </c>
      <c r="H18" s="189">
        <v>1689020</v>
      </c>
      <c r="I18" s="190">
        <v>10.798366390818238</v>
      </c>
      <c r="J18" s="191">
        <v>867702</v>
      </c>
      <c r="K18" s="190">
        <v>10.699400319538574</v>
      </c>
      <c r="L18" s="191">
        <v>821318</v>
      </c>
      <c r="M18" s="190">
        <v>10.904930027679301</v>
      </c>
      <c r="N18" s="189">
        <v>149805</v>
      </c>
      <c r="O18" s="190">
        <v>1.8504082558557351</v>
      </c>
      <c r="P18" s="192">
        <v>42119</v>
      </c>
      <c r="Q18" s="190">
        <v>1.149580578723302</v>
      </c>
      <c r="R18" s="192">
        <v>107686</v>
      </c>
      <c r="S18" s="190">
        <v>2.4297804812944626</v>
      </c>
      <c r="T18" s="201" t="s">
        <v>1868</v>
      </c>
    </row>
    <row r="19" spans="1:20" ht="24.95" customHeight="1">
      <c r="A19" s="186" t="s">
        <v>1869</v>
      </c>
      <c r="B19" s="187">
        <v>1850912</v>
      </c>
      <c r="C19" s="188">
        <v>7.7975092366541139</v>
      </c>
      <c r="D19" s="187">
        <v>914880</v>
      </c>
      <c r="E19" s="188">
        <v>7.7705546024406829</v>
      </c>
      <c r="F19" s="187">
        <v>936032</v>
      </c>
      <c r="G19" s="188">
        <v>7.8240360883029307</v>
      </c>
      <c r="H19" s="189">
        <v>1622953</v>
      </c>
      <c r="I19" s="190">
        <v>10.375982006771755</v>
      </c>
      <c r="J19" s="191">
        <v>841324</v>
      </c>
      <c r="K19" s="190">
        <v>10.374140285991587</v>
      </c>
      <c r="L19" s="191">
        <v>781629</v>
      </c>
      <c r="M19" s="190">
        <v>10.377965115345024</v>
      </c>
      <c r="N19" s="189">
        <v>227959</v>
      </c>
      <c r="O19" s="190">
        <v>2.8157752785061749</v>
      </c>
      <c r="P19" s="192">
        <v>73556</v>
      </c>
      <c r="Q19" s="190">
        <v>2.0076105569593583</v>
      </c>
      <c r="R19" s="192">
        <v>154403</v>
      </c>
      <c r="S19" s="190">
        <v>3.4838827299120494</v>
      </c>
      <c r="T19" s="201" t="s">
        <v>1869</v>
      </c>
    </row>
    <row r="20" spans="1:20" ht="24.95" customHeight="1">
      <c r="A20" s="186" t="s">
        <v>1870</v>
      </c>
      <c r="B20" s="187">
        <v>1708889</v>
      </c>
      <c r="C20" s="188">
        <v>7.1991957272504639</v>
      </c>
      <c r="D20" s="187">
        <v>837325</v>
      </c>
      <c r="E20" s="188">
        <v>7.1118394024228797</v>
      </c>
      <c r="F20" s="187">
        <v>871564</v>
      </c>
      <c r="G20" s="188">
        <v>7.2851656666285516</v>
      </c>
      <c r="H20" s="189">
        <v>1353498</v>
      </c>
      <c r="I20" s="190">
        <v>8.653282562219335</v>
      </c>
      <c r="J20" s="191">
        <v>711539</v>
      </c>
      <c r="K20" s="190">
        <v>8.7737963079077339</v>
      </c>
      <c r="L20" s="191">
        <v>641959</v>
      </c>
      <c r="M20" s="190">
        <v>8.5235170489858696</v>
      </c>
      <c r="N20" s="189">
        <v>355391</v>
      </c>
      <c r="O20" s="190">
        <v>4.3898297150083483</v>
      </c>
      <c r="P20" s="192">
        <v>125786</v>
      </c>
      <c r="Q20" s="190">
        <v>3.4331570710436923</v>
      </c>
      <c r="R20" s="192">
        <v>229605</v>
      </c>
      <c r="S20" s="190">
        <v>5.1807082388389869</v>
      </c>
      <c r="T20" s="201" t="s">
        <v>1870</v>
      </c>
    </row>
    <row r="21" spans="1:20" ht="24.95" customHeight="1">
      <c r="A21" s="186" t="s">
        <v>1871</v>
      </c>
      <c r="B21" s="187">
        <v>1489829</v>
      </c>
      <c r="C21" s="188">
        <v>6.2763412785346695</v>
      </c>
      <c r="D21" s="187">
        <v>722178</v>
      </c>
      <c r="E21" s="188">
        <v>6.1338356742757592</v>
      </c>
      <c r="F21" s="187">
        <v>767651</v>
      </c>
      <c r="G21" s="188">
        <v>6.4165852526642597</v>
      </c>
      <c r="H21" s="189">
        <v>934749</v>
      </c>
      <c r="I21" s="190">
        <v>5.9761057805419453</v>
      </c>
      <c r="J21" s="191">
        <v>510857</v>
      </c>
      <c r="K21" s="190">
        <v>6.2992404639363713</v>
      </c>
      <c r="L21" s="191">
        <v>423892</v>
      </c>
      <c r="M21" s="190">
        <v>5.6281642424652008</v>
      </c>
      <c r="N21" s="189">
        <v>555080</v>
      </c>
      <c r="O21" s="190">
        <v>6.8564107650639263</v>
      </c>
      <c r="P21" s="192">
        <v>211321</v>
      </c>
      <c r="Q21" s="190">
        <v>5.7677180720431851</v>
      </c>
      <c r="R21" s="192">
        <v>343759</v>
      </c>
      <c r="S21" s="190">
        <v>7.7564298838224399</v>
      </c>
      <c r="T21" s="201" t="s">
        <v>1871</v>
      </c>
    </row>
    <row r="22" spans="1:20" ht="24.95" customHeight="1">
      <c r="A22" s="186" t="s">
        <v>1872</v>
      </c>
      <c r="B22" s="187">
        <v>958017</v>
      </c>
      <c r="C22" s="188">
        <v>4.0359273733011962</v>
      </c>
      <c r="D22" s="187">
        <v>458260</v>
      </c>
      <c r="E22" s="188">
        <v>3.8922419903314824</v>
      </c>
      <c r="F22" s="187">
        <v>499757</v>
      </c>
      <c r="G22" s="188">
        <v>4.1773324025054785</v>
      </c>
      <c r="H22" s="189">
        <v>471869</v>
      </c>
      <c r="I22" s="190">
        <v>3.0167874569093382</v>
      </c>
      <c r="J22" s="191">
        <v>255926</v>
      </c>
      <c r="K22" s="190">
        <v>3.1557547708524689</v>
      </c>
      <c r="L22" s="191">
        <v>215943</v>
      </c>
      <c r="M22" s="190">
        <v>2.8671517061201035</v>
      </c>
      <c r="N22" s="189">
        <v>486148</v>
      </c>
      <c r="O22" s="190">
        <v>6.0049549265228395</v>
      </c>
      <c r="P22" s="192">
        <v>202334</v>
      </c>
      <c r="Q22" s="190">
        <v>5.5224301815190433</v>
      </c>
      <c r="R22" s="192">
        <v>283814</v>
      </c>
      <c r="S22" s="190">
        <v>6.4038567457060962</v>
      </c>
      <c r="T22" s="201" t="s">
        <v>1872</v>
      </c>
    </row>
    <row r="23" spans="1:20" ht="24.95" customHeight="1">
      <c r="A23" s="186" t="s">
        <v>1873</v>
      </c>
      <c r="B23" s="187">
        <v>666098</v>
      </c>
      <c r="C23" s="188">
        <v>2.8061330346968583</v>
      </c>
      <c r="D23" s="187">
        <v>309283</v>
      </c>
      <c r="E23" s="188">
        <v>2.6269023687332345</v>
      </c>
      <c r="F23" s="187">
        <v>356815</v>
      </c>
      <c r="G23" s="188">
        <v>2.9825192267441825</v>
      </c>
      <c r="H23" s="189">
        <v>333994</v>
      </c>
      <c r="I23" s="190">
        <v>2.13531490706738</v>
      </c>
      <c r="J23" s="191">
        <v>172140</v>
      </c>
      <c r="K23" s="190">
        <v>2.1226121076191715</v>
      </c>
      <c r="L23" s="191">
        <v>161854</v>
      </c>
      <c r="M23" s="190">
        <v>2.1489928927650501</v>
      </c>
      <c r="N23" s="189">
        <v>332104</v>
      </c>
      <c r="O23" s="190">
        <v>4.1021860645686932</v>
      </c>
      <c r="P23" s="192">
        <v>137143</v>
      </c>
      <c r="Q23" s="190">
        <v>3.7431308746135907</v>
      </c>
      <c r="R23" s="192">
        <v>194961</v>
      </c>
      <c r="S23" s="190">
        <v>4.3990159576328383</v>
      </c>
      <c r="T23" s="201" t="s">
        <v>1873</v>
      </c>
    </row>
    <row r="24" spans="1:20" ht="24.95" customHeight="1">
      <c r="A24" s="186" t="s">
        <v>1874</v>
      </c>
      <c r="B24" s="187">
        <v>555624</v>
      </c>
      <c r="C24" s="188">
        <v>2.3407289336860448</v>
      </c>
      <c r="D24" s="187">
        <v>245316</v>
      </c>
      <c r="E24" s="188">
        <v>2.0835971634010342</v>
      </c>
      <c r="F24" s="187">
        <v>310308</v>
      </c>
      <c r="G24" s="188">
        <v>2.5937799033463662</v>
      </c>
      <c r="H24" s="189">
        <v>302697</v>
      </c>
      <c r="I24" s="190">
        <v>1.9352246340490389</v>
      </c>
      <c r="J24" s="191">
        <v>147020</v>
      </c>
      <c r="K24" s="190">
        <v>1.8128641342057077</v>
      </c>
      <c r="L24" s="191">
        <v>155677</v>
      </c>
      <c r="M24" s="190">
        <v>2.06697867563968</v>
      </c>
      <c r="N24" s="189">
        <v>252927</v>
      </c>
      <c r="O24" s="190">
        <v>3.1241828305385235</v>
      </c>
      <c r="P24" s="192">
        <v>98296</v>
      </c>
      <c r="Q24" s="190">
        <v>2.6828550669813076</v>
      </c>
      <c r="R24" s="192">
        <v>154631</v>
      </c>
      <c r="S24" s="190">
        <v>3.4890272236227933</v>
      </c>
      <c r="T24" s="201" t="s">
        <v>1874</v>
      </c>
    </row>
    <row r="25" spans="1:20" ht="24.95" customHeight="1">
      <c r="A25" s="186" t="s">
        <v>1875</v>
      </c>
      <c r="B25" s="187">
        <v>382850</v>
      </c>
      <c r="C25" s="188">
        <v>1.6128678247550547</v>
      </c>
      <c r="D25" s="187">
        <v>170109</v>
      </c>
      <c r="E25" s="188">
        <v>1.444824756106355</v>
      </c>
      <c r="F25" s="187">
        <v>212741</v>
      </c>
      <c r="G25" s="188">
        <v>1.7782439718531564</v>
      </c>
      <c r="H25" s="189">
        <v>231999</v>
      </c>
      <c r="I25" s="190">
        <v>1.4832330015650734</v>
      </c>
      <c r="J25" s="191">
        <v>116369</v>
      </c>
      <c r="K25" s="190">
        <v>1.4349148852767244</v>
      </c>
      <c r="L25" s="191">
        <v>115630</v>
      </c>
      <c r="M25" s="190">
        <v>1.5352604704883583</v>
      </c>
      <c r="N25" s="189">
        <v>150851</v>
      </c>
      <c r="O25" s="190">
        <v>1.8633285658295351</v>
      </c>
      <c r="P25" s="192">
        <v>53740</v>
      </c>
      <c r="Q25" s="190">
        <v>1.4667599017210819</v>
      </c>
      <c r="R25" s="192">
        <v>97111</v>
      </c>
      <c r="S25" s="190">
        <v>2.1911707401053673</v>
      </c>
      <c r="T25" s="201" t="s">
        <v>1875</v>
      </c>
    </row>
    <row r="26" spans="1:20" ht="24.95" customHeight="1">
      <c r="A26" s="186" t="s">
        <v>1876</v>
      </c>
      <c r="B26" s="187">
        <v>233957</v>
      </c>
      <c r="C26" s="188">
        <v>0.98561242699808871</v>
      </c>
      <c r="D26" s="187">
        <v>113090</v>
      </c>
      <c r="E26" s="188">
        <v>0.96053255070612176</v>
      </c>
      <c r="F26" s="187">
        <v>120867</v>
      </c>
      <c r="G26" s="188">
        <v>1.0102942740044256</v>
      </c>
      <c r="H26" s="189">
        <v>159558</v>
      </c>
      <c r="I26" s="190">
        <v>1.0200978938000593</v>
      </c>
      <c r="J26" s="191">
        <v>89865</v>
      </c>
      <c r="K26" s="190">
        <v>1.108101179570099</v>
      </c>
      <c r="L26" s="191">
        <v>69693</v>
      </c>
      <c r="M26" s="190">
        <v>0.92533864887784456</v>
      </c>
      <c r="N26" s="189">
        <v>74399</v>
      </c>
      <c r="O26" s="190">
        <v>0.91898483914028795</v>
      </c>
      <c r="P26" s="192">
        <v>23225</v>
      </c>
      <c r="Q26" s="190">
        <v>0.63389465421421898</v>
      </c>
      <c r="R26" s="192">
        <v>51174</v>
      </c>
      <c r="S26" s="190">
        <v>1.1546680752350615</v>
      </c>
      <c r="T26" s="201" t="s">
        <v>1886</v>
      </c>
    </row>
    <row r="27" spans="1:20" ht="24.95" customHeight="1">
      <c r="A27" s="186" t="s">
        <v>1894</v>
      </c>
      <c r="B27" s="187">
        <v>83850</v>
      </c>
      <c r="C27" s="188">
        <v>0.35324269846078443</v>
      </c>
      <c r="D27" s="187">
        <v>38157</v>
      </c>
      <c r="E27" s="188">
        <v>0.32408736879736044</v>
      </c>
      <c r="F27" s="187">
        <v>45693</v>
      </c>
      <c r="G27" s="188">
        <v>0.38193531950064297</v>
      </c>
      <c r="H27" s="189">
        <v>56313</v>
      </c>
      <c r="I27" s="190">
        <v>0.36002439673073577</v>
      </c>
      <c r="J27" s="191">
        <v>29918</v>
      </c>
      <c r="K27" s="190">
        <v>0.36891082279394893</v>
      </c>
      <c r="L27" s="191">
        <v>26395</v>
      </c>
      <c r="M27" s="190">
        <v>0.35045576510023535</v>
      </c>
      <c r="N27" s="189">
        <v>27537</v>
      </c>
      <c r="O27" s="190">
        <v>0.34014012977870822</v>
      </c>
      <c r="P27" s="192">
        <v>8239</v>
      </c>
      <c r="Q27" s="190">
        <v>0.22487225214514317</v>
      </c>
      <c r="R27" s="192">
        <v>19298</v>
      </c>
      <c r="S27" s="190">
        <v>0.43543175276285256</v>
      </c>
      <c r="T27" s="201" t="s">
        <v>1887</v>
      </c>
    </row>
    <row r="28" spans="1:20" ht="24.95" customHeight="1">
      <c r="A28" s="186" t="s">
        <v>1877</v>
      </c>
      <c r="B28" s="187">
        <v>17008</v>
      </c>
      <c r="C28" s="188">
        <v>7.1651184441514873E-2</v>
      </c>
      <c r="D28" s="187">
        <v>6990</v>
      </c>
      <c r="E28" s="188">
        <v>5.9369727910830235E-2</v>
      </c>
      <c r="F28" s="187">
        <v>10018</v>
      </c>
      <c r="G28" s="188">
        <v>8.373772855267636E-2</v>
      </c>
      <c r="H28" s="189">
        <v>11067</v>
      </c>
      <c r="I28" s="190">
        <v>7.0754355097740362E-2</v>
      </c>
      <c r="J28" s="191">
        <v>5331</v>
      </c>
      <c r="K28" s="190">
        <v>6.5735129230381092E-2</v>
      </c>
      <c r="L28" s="191">
        <v>5736</v>
      </c>
      <c r="M28" s="190">
        <v>7.6158903906609218E-2</v>
      </c>
      <c r="N28" s="189">
        <v>5941</v>
      </c>
      <c r="O28" s="190">
        <v>7.3383902059603642E-2</v>
      </c>
      <c r="P28" s="192">
        <v>1659</v>
      </c>
      <c r="Q28" s="190">
        <v>4.5280139132029683E-2</v>
      </c>
      <c r="R28" s="192">
        <v>4282</v>
      </c>
      <c r="S28" s="190">
        <v>9.6617202058790291E-2</v>
      </c>
      <c r="T28" s="201" t="s">
        <v>1877</v>
      </c>
    </row>
    <row r="29" spans="1:20" ht="24.95" customHeight="1">
      <c r="A29" s="186" t="s">
        <v>1878</v>
      </c>
      <c r="B29" s="192">
        <v>2509</v>
      </c>
      <c r="C29" s="188">
        <v>1.0569897798904092E-2</v>
      </c>
      <c r="D29" s="192">
        <v>1008</v>
      </c>
      <c r="E29" s="188">
        <v>8.5614714927205841E-3</v>
      </c>
      <c r="F29" s="192">
        <v>1501</v>
      </c>
      <c r="G29" s="188">
        <v>1.2546449446752567E-2</v>
      </c>
      <c r="H29" s="192">
        <v>1562</v>
      </c>
      <c r="I29" s="190">
        <v>9.9862928221442528E-3</v>
      </c>
      <c r="J29" s="191">
        <v>749</v>
      </c>
      <c r="K29" s="190">
        <v>9.2357178378457035E-3</v>
      </c>
      <c r="L29" s="191">
        <v>813</v>
      </c>
      <c r="M29" s="190">
        <v>1.0794488995131326E-2</v>
      </c>
      <c r="N29" s="192">
        <v>947</v>
      </c>
      <c r="O29" s="190">
        <v>1.1697450808019635E-2</v>
      </c>
      <c r="P29" s="192">
        <v>259</v>
      </c>
      <c r="Q29" s="190">
        <v>7.0690512568991485E-3</v>
      </c>
      <c r="R29" s="192">
        <v>688</v>
      </c>
      <c r="S29" s="190">
        <v>1.5523735407857944E-2</v>
      </c>
      <c r="T29" s="202" t="s">
        <v>1878</v>
      </c>
    </row>
    <row r="30" spans="1:20" ht="24.95" customHeight="1" thickBot="1">
      <c r="A30" s="204" t="s">
        <v>1895</v>
      </c>
      <c r="B30" s="193">
        <v>39.517416971430649</v>
      </c>
      <c r="C30" s="194"/>
      <c r="D30" s="194">
        <v>38.801058496848519</v>
      </c>
      <c r="E30" s="194"/>
      <c r="F30" s="194">
        <v>40.222406504293374</v>
      </c>
      <c r="G30" s="194"/>
      <c r="H30" s="194">
        <v>44.204733004122382</v>
      </c>
      <c r="I30" s="194"/>
      <c r="J30" s="195">
        <v>44.244606815515859</v>
      </c>
      <c r="K30" s="196"/>
      <c r="L30" s="194">
        <v>44.161798104285914</v>
      </c>
      <c r="M30" s="194"/>
      <c r="N30" s="194">
        <v>30.461295951557979</v>
      </c>
      <c r="O30" s="194"/>
      <c r="P30" s="194">
        <v>26.75195845472177</v>
      </c>
      <c r="Q30" s="194"/>
      <c r="R30" s="194">
        <v>33.527794593904268</v>
      </c>
      <c r="S30" s="194"/>
      <c r="T30" s="203" t="s">
        <v>1888</v>
      </c>
    </row>
  </sheetData>
  <mergeCells count="19">
    <mergeCell ref="P6:P7"/>
    <mergeCell ref="R6:R7"/>
    <mergeCell ref="H5:J5"/>
    <mergeCell ref="K5:M5"/>
    <mergeCell ref="F6:F7"/>
    <mergeCell ref="H6:H7"/>
    <mergeCell ref="J6:J7"/>
    <mergeCell ref="L6:L7"/>
    <mergeCell ref="N6:N7"/>
    <mergeCell ref="T5:T7"/>
    <mergeCell ref="A1:J1"/>
    <mergeCell ref="K1:T1"/>
    <mergeCell ref="A3:J3"/>
    <mergeCell ref="K3:T3"/>
    <mergeCell ref="A5:A7"/>
    <mergeCell ref="B5:G5"/>
    <mergeCell ref="N5:S5"/>
    <mergeCell ref="B6:B7"/>
    <mergeCell ref="D6:D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E35EC-FCBB-47BD-8FDA-BA2B7799F038}">
  <dimension ref="A1:X30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J1"/>
    </sheetView>
  </sheetViews>
  <sheetFormatPr defaultRowHeight="15.75"/>
  <cols>
    <col min="1" max="1" width="16.75" style="176" bestFit="1" customWidth="1"/>
    <col min="2" max="2" width="9.5" style="176" bestFit="1" customWidth="1"/>
    <col min="3" max="3" width="6.75" style="176" bestFit="1" customWidth="1"/>
    <col min="4" max="4" width="9.5" style="176" bestFit="1" customWidth="1"/>
    <col min="5" max="5" width="6.75" style="176" bestFit="1" customWidth="1"/>
    <col min="6" max="6" width="9.5" style="176" bestFit="1" customWidth="1"/>
    <col min="7" max="7" width="6.75" style="176" bestFit="1" customWidth="1"/>
    <col min="8" max="8" width="9.5" style="176" bestFit="1" customWidth="1"/>
    <col min="9" max="9" width="6.75" style="176" bestFit="1" customWidth="1"/>
    <col min="10" max="10" width="8.625" style="176" bestFit="1" customWidth="1"/>
    <col min="11" max="11" width="6.75" style="176" bestFit="1" customWidth="1"/>
    <col min="12" max="12" width="8.625" style="176" bestFit="1" customWidth="1"/>
    <col min="13" max="13" width="6.75" style="176" bestFit="1" customWidth="1"/>
    <col min="14" max="14" width="8.625" style="176" bestFit="1" customWidth="1"/>
    <col min="15" max="15" width="6.75" style="176" bestFit="1" customWidth="1"/>
    <col min="16" max="16" width="8.625" style="176" bestFit="1" customWidth="1"/>
    <col min="17" max="17" width="6.75" style="176" bestFit="1" customWidth="1"/>
    <col min="18" max="18" width="8.625" style="176" bestFit="1" customWidth="1"/>
    <col min="19" max="19" width="8" style="176" customWidth="1"/>
    <col min="20" max="16384" width="9" style="176"/>
  </cols>
  <sheetData>
    <row r="1" spans="1:19" ht="24.75">
      <c r="A1" s="292" t="s">
        <v>1783</v>
      </c>
      <c r="B1" s="293"/>
      <c r="C1" s="293"/>
      <c r="D1" s="293"/>
      <c r="E1" s="293"/>
      <c r="F1" s="293"/>
      <c r="G1" s="293"/>
      <c r="H1" s="293"/>
      <c r="I1" s="293"/>
      <c r="J1" s="293"/>
      <c r="K1" s="294" t="s">
        <v>1782</v>
      </c>
      <c r="L1" s="293"/>
      <c r="M1" s="293"/>
      <c r="N1" s="293"/>
      <c r="O1" s="293"/>
      <c r="P1" s="293"/>
      <c r="Q1" s="293"/>
      <c r="R1" s="293"/>
      <c r="S1" s="293"/>
    </row>
    <row r="2" spans="1:19" ht="23.25">
      <c r="A2" s="100"/>
      <c r="B2" s="114"/>
      <c r="C2" s="114"/>
      <c r="D2" s="140"/>
      <c r="E2" s="140"/>
      <c r="F2" s="140"/>
      <c r="G2" s="140"/>
      <c r="H2" s="114"/>
      <c r="I2" s="114"/>
      <c r="J2" s="32"/>
      <c r="K2" s="114"/>
      <c r="L2" s="114"/>
      <c r="M2" s="114"/>
      <c r="N2" s="114"/>
      <c r="O2" s="114"/>
      <c r="P2" s="114"/>
      <c r="Q2" s="114"/>
      <c r="R2" s="114"/>
      <c r="S2" s="114"/>
    </row>
    <row r="3" spans="1:19" ht="16.5">
      <c r="A3" s="295" t="s">
        <v>1848</v>
      </c>
      <c r="B3" s="295"/>
      <c r="C3" s="295"/>
      <c r="D3" s="295"/>
      <c r="E3" s="295"/>
      <c r="F3" s="295"/>
      <c r="G3" s="295"/>
      <c r="H3" s="295"/>
      <c r="I3" s="295"/>
      <c r="J3" s="295"/>
      <c r="K3" s="296" t="s">
        <v>1849</v>
      </c>
      <c r="L3" s="297"/>
      <c r="M3" s="297"/>
      <c r="N3" s="297"/>
      <c r="O3" s="297"/>
      <c r="P3" s="297"/>
      <c r="Q3" s="297"/>
      <c r="R3" s="297"/>
      <c r="S3" s="297"/>
    </row>
    <row r="4" spans="1:19" ht="16.5" thickBot="1">
      <c r="A4" s="141" t="s">
        <v>1785</v>
      </c>
      <c r="B4" s="142"/>
      <c r="C4" s="142"/>
      <c r="D4" s="143"/>
      <c r="E4" s="143"/>
      <c r="F4" s="142"/>
      <c r="G4" s="142"/>
      <c r="H4" s="142"/>
      <c r="I4" s="142"/>
      <c r="J4" s="143"/>
      <c r="K4" s="142"/>
      <c r="L4" s="143"/>
      <c r="M4" s="11"/>
      <c r="N4" s="142"/>
      <c r="O4" s="144"/>
      <c r="P4" s="11"/>
      <c r="Q4" s="142"/>
      <c r="R4" s="142"/>
      <c r="S4" s="145" t="s">
        <v>1786</v>
      </c>
    </row>
    <row r="5" spans="1:19" ht="27" customHeight="1">
      <c r="A5" s="298" t="s">
        <v>1787</v>
      </c>
      <c r="B5" s="117" t="s">
        <v>1762</v>
      </c>
      <c r="C5" s="146"/>
      <c r="D5" s="147"/>
      <c r="E5" s="148"/>
      <c r="F5" s="148"/>
      <c r="G5" s="147"/>
      <c r="H5" s="149"/>
      <c r="I5" s="168"/>
      <c r="J5" s="301" t="s">
        <v>1812</v>
      </c>
      <c r="K5" s="302"/>
      <c r="L5" s="302"/>
      <c r="M5" s="303"/>
      <c r="N5" s="119" t="s">
        <v>1814</v>
      </c>
      <c r="O5" s="118"/>
      <c r="P5" s="118"/>
      <c r="Q5" s="118"/>
      <c r="R5" s="146"/>
      <c r="S5" s="118"/>
    </row>
    <row r="6" spans="1:19">
      <c r="A6" s="299"/>
      <c r="B6" s="269" t="s">
        <v>1765</v>
      </c>
      <c r="C6" s="151"/>
      <c r="D6" s="269" t="s">
        <v>1766</v>
      </c>
      <c r="E6" s="151"/>
      <c r="F6" s="269" t="s">
        <v>1767</v>
      </c>
      <c r="G6" s="124"/>
      <c r="H6" s="269" t="s">
        <v>1765</v>
      </c>
      <c r="I6" s="151"/>
      <c r="J6" s="174" t="s">
        <v>1789</v>
      </c>
      <c r="K6" s="151"/>
      <c r="L6" s="269" t="s">
        <v>1767</v>
      </c>
      <c r="M6" s="124"/>
      <c r="N6" s="269" t="s">
        <v>1765</v>
      </c>
      <c r="O6" s="151"/>
      <c r="P6" s="269" t="s">
        <v>1766</v>
      </c>
      <c r="Q6" s="151"/>
      <c r="R6" s="269" t="s">
        <v>1767</v>
      </c>
      <c r="S6" s="169"/>
    </row>
    <row r="7" spans="1:19" ht="23.25">
      <c r="A7" s="300"/>
      <c r="B7" s="270"/>
      <c r="C7" s="126" t="s">
        <v>1770</v>
      </c>
      <c r="D7" s="270"/>
      <c r="E7" s="126" t="s">
        <v>1770</v>
      </c>
      <c r="F7" s="270"/>
      <c r="G7" s="126" t="s">
        <v>1770</v>
      </c>
      <c r="H7" s="270"/>
      <c r="I7" s="126" t="s">
        <v>1770</v>
      </c>
      <c r="J7" s="175" t="s">
        <v>1780</v>
      </c>
      <c r="K7" s="152" t="s">
        <v>1770</v>
      </c>
      <c r="L7" s="270"/>
      <c r="M7" s="126" t="s">
        <v>1770</v>
      </c>
      <c r="N7" s="270"/>
      <c r="O7" s="126" t="s">
        <v>1770</v>
      </c>
      <c r="P7" s="270"/>
      <c r="Q7" s="126" t="s">
        <v>1770</v>
      </c>
      <c r="R7" s="270"/>
      <c r="S7" s="126" t="s">
        <v>1770</v>
      </c>
    </row>
    <row r="8" spans="1:19" ht="25.5" customHeight="1">
      <c r="A8" s="153" t="s">
        <v>1790</v>
      </c>
      <c r="B8" s="154">
        <v>23621599</v>
      </c>
      <c r="C8" s="155">
        <v>100</v>
      </c>
      <c r="D8" s="154">
        <v>11728872</v>
      </c>
      <c r="E8" s="155">
        <v>100</v>
      </c>
      <c r="F8" s="154">
        <v>11892727</v>
      </c>
      <c r="G8" s="155">
        <v>100</v>
      </c>
      <c r="H8" s="156">
        <v>15501531</v>
      </c>
      <c r="I8" s="157">
        <v>100</v>
      </c>
      <c r="J8" s="156">
        <v>8052525</v>
      </c>
      <c r="K8" s="157">
        <v>100</v>
      </c>
      <c r="L8" s="156">
        <v>7449006</v>
      </c>
      <c r="M8" s="157">
        <v>100</v>
      </c>
      <c r="N8" s="156">
        <v>8120068</v>
      </c>
      <c r="O8" s="157">
        <v>100</v>
      </c>
      <c r="P8" s="156">
        <v>3676347</v>
      </c>
      <c r="Q8" s="157">
        <v>100</v>
      </c>
      <c r="R8" s="156">
        <v>4443721</v>
      </c>
      <c r="S8" s="157">
        <v>100</v>
      </c>
    </row>
    <row r="9" spans="1:19" ht="25.5" customHeight="1">
      <c r="A9" s="16" t="s">
        <v>1791</v>
      </c>
      <c r="B9" s="159">
        <v>984060</v>
      </c>
      <c r="C9" s="160">
        <v>4.1659330513569381</v>
      </c>
      <c r="D9" s="159">
        <v>510169</v>
      </c>
      <c r="E9" s="160">
        <v>4.3496851189099859</v>
      </c>
      <c r="F9" s="159">
        <v>473891</v>
      </c>
      <c r="G9" s="160">
        <v>3.9847126735525</v>
      </c>
      <c r="H9" s="161">
        <v>14034</v>
      </c>
      <c r="I9" s="162">
        <v>9.0532993160482023E-2</v>
      </c>
      <c r="J9" s="163">
        <v>7341</v>
      </c>
      <c r="K9" s="162">
        <v>9.1163951679752622E-2</v>
      </c>
      <c r="L9" s="163">
        <v>6693</v>
      </c>
      <c r="M9" s="162">
        <v>8.9850914336758486E-2</v>
      </c>
      <c r="N9" s="161">
        <v>970026</v>
      </c>
      <c r="O9" s="162">
        <v>11.946032964255965</v>
      </c>
      <c r="P9" s="164">
        <v>502828</v>
      </c>
      <c r="Q9" s="162">
        <v>13.677381378852433</v>
      </c>
      <c r="R9" s="164">
        <v>467198</v>
      </c>
      <c r="S9" s="162">
        <v>10.513666362042082</v>
      </c>
    </row>
    <row r="10" spans="1:19" ht="25.5" customHeight="1">
      <c r="A10" s="16" t="s">
        <v>1792</v>
      </c>
      <c r="B10" s="159">
        <v>996123</v>
      </c>
      <c r="C10" s="160">
        <v>4.2170007204000033</v>
      </c>
      <c r="D10" s="159">
        <v>520206</v>
      </c>
      <c r="E10" s="160">
        <v>4.4352602705528721</v>
      </c>
      <c r="F10" s="159">
        <v>475917</v>
      </c>
      <c r="G10" s="160">
        <v>4.001748295407773</v>
      </c>
      <c r="H10" s="161">
        <v>31454</v>
      </c>
      <c r="I10" s="162">
        <v>0.20290899008620503</v>
      </c>
      <c r="J10" s="163">
        <v>16214</v>
      </c>
      <c r="K10" s="162">
        <v>0.20135299176345309</v>
      </c>
      <c r="L10" s="163">
        <v>15240</v>
      </c>
      <c r="M10" s="162">
        <v>0.20459105550458678</v>
      </c>
      <c r="N10" s="161">
        <v>964669</v>
      </c>
      <c r="O10" s="162">
        <v>11.880060610329863</v>
      </c>
      <c r="P10" s="164">
        <v>503992</v>
      </c>
      <c r="Q10" s="162">
        <v>13.709043243197664</v>
      </c>
      <c r="R10" s="164">
        <v>460677</v>
      </c>
      <c r="S10" s="162">
        <v>10.366919975398996</v>
      </c>
    </row>
    <row r="11" spans="1:19" ht="25.5" customHeight="1">
      <c r="A11" s="16" t="s">
        <v>1793</v>
      </c>
      <c r="B11" s="159">
        <v>1234252</v>
      </c>
      <c r="C11" s="160">
        <v>5.2250992830756289</v>
      </c>
      <c r="D11" s="159">
        <v>645500</v>
      </c>
      <c r="E11" s="160">
        <v>5.5035130402991861</v>
      </c>
      <c r="F11" s="159">
        <v>588752</v>
      </c>
      <c r="G11" s="160">
        <v>4.9505214405409292</v>
      </c>
      <c r="H11" s="161">
        <v>60231</v>
      </c>
      <c r="I11" s="162">
        <v>0.38854871818790027</v>
      </c>
      <c r="J11" s="163">
        <v>30539</v>
      </c>
      <c r="K11" s="162">
        <v>0.37924750311237782</v>
      </c>
      <c r="L11" s="163">
        <v>29692</v>
      </c>
      <c r="M11" s="162">
        <v>0.39860351837547187</v>
      </c>
      <c r="N11" s="161">
        <v>1174021</v>
      </c>
      <c r="O11" s="162">
        <v>14.458265620435689</v>
      </c>
      <c r="P11" s="164">
        <v>614961</v>
      </c>
      <c r="Q11" s="162">
        <v>16.727501511690818</v>
      </c>
      <c r="R11" s="164">
        <v>559060</v>
      </c>
      <c r="S11" s="162">
        <v>12.580897855648454</v>
      </c>
    </row>
    <row r="12" spans="1:19" ht="25.5" customHeight="1">
      <c r="A12" s="16" t="s">
        <v>1794</v>
      </c>
      <c r="B12" s="159">
        <v>1511472</v>
      </c>
      <c r="C12" s="160">
        <v>6.3986862193368026</v>
      </c>
      <c r="D12" s="159">
        <v>787871</v>
      </c>
      <c r="E12" s="160">
        <v>6.7173637840024174</v>
      </c>
      <c r="F12" s="159">
        <v>723601</v>
      </c>
      <c r="G12" s="160">
        <v>6.0843993139672676</v>
      </c>
      <c r="H12" s="161">
        <v>221249</v>
      </c>
      <c r="I12" s="162">
        <v>1.4272719255923818</v>
      </c>
      <c r="J12" s="163">
        <v>128041</v>
      </c>
      <c r="K12" s="162">
        <v>1.5900726790665041</v>
      </c>
      <c r="L12" s="163">
        <v>93208</v>
      </c>
      <c r="M12" s="162">
        <v>1.2512810434036434</v>
      </c>
      <c r="N12" s="161">
        <v>1290223</v>
      </c>
      <c r="O12" s="162">
        <v>15.889312749597664</v>
      </c>
      <c r="P12" s="164">
        <v>659830</v>
      </c>
      <c r="Q12" s="162">
        <v>17.947979339273466</v>
      </c>
      <c r="R12" s="164">
        <v>630393</v>
      </c>
      <c r="S12" s="162">
        <v>14.186151650834963</v>
      </c>
    </row>
    <row r="13" spans="1:19" ht="25.5" customHeight="1">
      <c r="A13" s="16" t="s">
        <v>1795</v>
      </c>
      <c r="B13" s="159">
        <v>1694736</v>
      </c>
      <c r="C13" s="160">
        <v>7.1745185412723327</v>
      </c>
      <c r="D13" s="159">
        <v>882606</v>
      </c>
      <c r="E13" s="160">
        <v>7.5250714646728181</v>
      </c>
      <c r="F13" s="159">
        <v>812130</v>
      </c>
      <c r="G13" s="160">
        <v>6.8287954478396751</v>
      </c>
      <c r="H13" s="161">
        <v>1019261</v>
      </c>
      <c r="I13" s="162">
        <v>6.575227956516037</v>
      </c>
      <c r="J13" s="163">
        <v>547324</v>
      </c>
      <c r="K13" s="162">
        <v>6.796923946215629</v>
      </c>
      <c r="L13" s="163">
        <v>471937</v>
      </c>
      <c r="M13" s="162">
        <v>6.3355701418417443</v>
      </c>
      <c r="N13" s="161">
        <v>675475</v>
      </c>
      <c r="O13" s="162">
        <v>8.3185879724159939</v>
      </c>
      <c r="P13" s="164">
        <v>335282</v>
      </c>
      <c r="Q13" s="162">
        <v>9.119976977146063</v>
      </c>
      <c r="R13" s="164">
        <v>340193</v>
      </c>
      <c r="S13" s="162">
        <v>7.655588638440622</v>
      </c>
    </row>
    <row r="14" spans="1:19" ht="25.5" customHeight="1">
      <c r="A14" s="16" t="s">
        <v>1796</v>
      </c>
      <c r="B14" s="159">
        <v>1693041</v>
      </c>
      <c r="C14" s="160">
        <v>7.1673429051098525</v>
      </c>
      <c r="D14" s="159">
        <v>851940</v>
      </c>
      <c r="E14" s="160">
        <v>7.2636140969054823</v>
      </c>
      <c r="F14" s="159">
        <v>841101</v>
      </c>
      <c r="G14" s="160">
        <v>7.0723981135697471</v>
      </c>
      <c r="H14" s="161">
        <v>1571293</v>
      </c>
      <c r="I14" s="162">
        <v>10.136372981481635</v>
      </c>
      <c r="J14" s="163">
        <v>809268</v>
      </c>
      <c r="K14" s="162">
        <v>10.049866346270269</v>
      </c>
      <c r="L14" s="163">
        <v>762025</v>
      </c>
      <c r="M14" s="162">
        <v>10.229888390477871</v>
      </c>
      <c r="N14" s="161">
        <v>121748</v>
      </c>
      <c r="O14" s="162">
        <v>1.4993470498030312</v>
      </c>
      <c r="P14" s="164">
        <v>42672</v>
      </c>
      <c r="Q14" s="162">
        <v>1.1607174186767462</v>
      </c>
      <c r="R14" s="164">
        <v>79076</v>
      </c>
      <c r="S14" s="162">
        <v>1.7794996580568403</v>
      </c>
    </row>
    <row r="15" spans="1:19" ht="25.5" customHeight="1">
      <c r="A15" s="16" t="s">
        <v>1797</v>
      </c>
      <c r="B15" s="159">
        <v>2071423</v>
      </c>
      <c r="C15" s="160">
        <v>8.769190434567955</v>
      </c>
      <c r="D15" s="159">
        <v>1010004</v>
      </c>
      <c r="E15" s="160">
        <v>8.6112628733607117</v>
      </c>
      <c r="F15" s="159">
        <v>1061419</v>
      </c>
      <c r="G15" s="160">
        <v>8.924942109576719</v>
      </c>
      <c r="H15" s="161">
        <v>1942029</v>
      </c>
      <c r="I15" s="162">
        <v>12.527981913528413</v>
      </c>
      <c r="J15" s="163">
        <v>987113</v>
      </c>
      <c r="K15" s="162">
        <v>12.258428256975296</v>
      </c>
      <c r="L15" s="163">
        <v>954916</v>
      </c>
      <c r="M15" s="162">
        <v>12.819374826654725</v>
      </c>
      <c r="N15" s="161">
        <v>129394</v>
      </c>
      <c r="O15" s="162">
        <v>1.5935088228325183</v>
      </c>
      <c r="P15" s="164">
        <v>22891</v>
      </c>
      <c r="Q15" s="162">
        <v>0.62265613120850671</v>
      </c>
      <c r="R15" s="164">
        <v>106503</v>
      </c>
      <c r="S15" s="162">
        <v>2.3967076240835103</v>
      </c>
    </row>
    <row r="16" spans="1:19" ht="25.5" customHeight="1">
      <c r="A16" s="16" t="s">
        <v>1834</v>
      </c>
      <c r="B16" s="159">
        <v>2049727</v>
      </c>
      <c r="C16" s="160">
        <v>8.6773422916882126</v>
      </c>
      <c r="D16" s="159">
        <v>998394</v>
      </c>
      <c r="E16" s="160">
        <v>8.512276372357034</v>
      </c>
      <c r="F16" s="159">
        <v>1051333</v>
      </c>
      <c r="G16" s="160">
        <v>8.8401339743189258</v>
      </c>
      <c r="H16" s="161">
        <v>1911525</v>
      </c>
      <c r="I16" s="162">
        <v>12.331201350369843</v>
      </c>
      <c r="J16" s="163">
        <v>970771</v>
      </c>
      <c r="K16" s="162">
        <v>12.055485701689843</v>
      </c>
      <c r="L16" s="163">
        <v>940754</v>
      </c>
      <c r="M16" s="162">
        <v>12.629255500666799</v>
      </c>
      <c r="N16" s="161">
        <v>138202</v>
      </c>
      <c r="O16" s="162">
        <v>1.7019808208502689</v>
      </c>
      <c r="P16" s="164">
        <v>27623</v>
      </c>
      <c r="Q16" s="162">
        <v>0.75137085808276538</v>
      </c>
      <c r="R16" s="164">
        <v>110579</v>
      </c>
      <c r="S16" s="162">
        <v>2.4884325546090764</v>
      </c>
    </row>
    <row r="17" spans="1:24" ht="25.5" customHeight="1">
      <c r="A17" s="16" t="s">
        <v>1799</v>
      </c>
      <c r="B17" s="159">
        <v>1823615</v>
      </c>
      <c r="C17" s="160">
        <v>7.7201166610270544</v>
      </c>
      <c r="D17" s="159">
        <v>891765</v>
      </c>
      <c r="E17" s="160">
        <v>7.6031608154646078</v>
      </c>
      <c r="F17" s="159">
        <v>931850</v>
      </c>
      <c r="G17" s="160">
        <v>7.8354611183793246</v>
      </c>
      <c r="H17" s="161">
        <v>1687254</v>
      </c>
      <c r="I17" s="162">
        <v>10.884434576171863</v>
      </c>
      <c r="J17" s="163">
        <v>859043</v>
      </c>
      <c r="K17" s="162">
        <v>10.66799544242334</v>
      </c>
      <c r="L17" s="163">
        <v>828211</v>
      </c>
      <c r="M17" s="162">
        <v>11.118409624049168</v>
      </c>
      <c r="N17" s="161">
        <v>136361</v>
      </c>
      <c r="O17" s="162">
        <v>1.6793085969230799</v>
      </c>
      <c r="P17" s="164">
        <v>32722</v>
      </c>
      <c r="Q17" s="162">
        <v>0.89006832053666307</v>
      </c>
      <c r="R17" s="164">
        <v>103639</v>
      </c>
      <c r="S17" s="162">
        <v>2.3322571331548492</v>
      </c>
    </row>
    <row r="18" spans="1:24" ht="25.5" customHeight="1">
      <c r="A18" s="16" t="s">
        <v>1800</v>
      </c>
      <c r="B18" s="159">
        <v>1840501</v>
      </c>
      <c r="C18" s="160">
        <v>7.7916020841772822</v>
      </c>
      <c r="D18" s="159">
        <v>912915</v>
      </c>
      <c r="E18" s="160">
        <v>7.7834850614790581</v>
      </c>
      <c r="F18" s="159">
        <v>927586</v>
      </c>
      <c r="G18" s="160">
        <v>7.7996072725792827</v>
      </c>
      <c r="H18" s="161">
        <v>1687329</v>
      </c>
      <c r="I18" s="162">
        <v>10.884918399350362</v>
      </c>
      <c r="J18" s="163">
        <v>869415</v>
      </c>
      <c r="K18" s="162">
        <v>10.796799761565472</v>
      </c>
      <c r="L18" s="163">
        <v>817914</v>
      </c>
      <c r="M18" s="162">
        <v>10.980176415484159</v>
      </c>
      <c r="N18" s="161">
        <v>153172</v>
      </c>
      <c r="O18" s="162">
        <v>1.8863388828763503</v>
      </c>
      <c r="P18" s="164">
        <v>43500</v>
      </c>
      <c r="Q18" s="162">
        <v>1.1832397757883029</v>
      </c>
      <c r="R18" s="164">
        <v>109672</v>
      </c>
      <c r="S18" s="162">
        <v>2.4680217322374647</v>
      </c>
    </row>
    <row r="19" spans="1:24" ht="25.5" customHeight="1">
      <c r="A19" s="16" t="s">
        <v>1801</v>
      </c>
      <c r="B19" s="159">
        <v>1849882</v>
      </c>
      <c r="C19" s="160">
        <v>7.8313157377703346</v>
      </c>
      <c r="D19" s="159">
        <v>915717</v>
      </c>
      <c r="E19" s="160">
        <v>7.8073748268375684</v>
      </c>
      <c r="F19" s="159">
        <v>934165</v>
      </c>
      <c r="G19" s="160">
        <v>7.8549267968566001</v>
      </c>
      <c r="H19" s="161">
        <v>1619505</v>
      </c>
      <c r="I19" s="162">
        <v>10.447387422571358</v>
      </c>
      <c r="J19" s="163">
        <v>842014</v>
      </c>
      <c r="K19" s="162">
        <v>10.456521401672147</v>
      </c>
      <c r="L19" s="163">
        <v>777491</v>
      </c>
      <c r="M19" s="162">
        <v>10.437513407829178</v>
      </c>
      <c r="N19" s="161">
        <v>230377</v>
      </c>
      <c r="O19" s="162">
        <v>2.8371314131852099</v>
      </c>
      <c r="P19" s="164">
        <v>73703</v>
      </c>
      <c r="Q19" s="162">
        <v>2.0047889929867884</v>
      </c>
      <c r="R19" s="164">
        <v>156674</v>
      </c>
      <c r="S19" s="162">
        <v>3.5257389021497976</v>
      </c>
    </row>
    <row r="20" spans="1:24" ht="25.5" customHeight="1">
      <c r="A20" s="16" t="s">
        <v>1802</v>
      </c>
      <c r="B20" s="159">
        <v>1683387</v>
      </c>
      <c r="C20" s="160">
        <v>7.1264735295862067</v>
      </c>
      <c r="D20" s="159">
        <v>825686</v>
      </c>
      <c r="E20" s="160">
        <v>7.0397733047133606</v>
      </c>
      <c r="F20" s="159">
        <v>857701</v>
      </c>
      <c r="G20" s="160">
        <v>7.2119792205774162</v>
      </c>
      <c r="H20" s="161">
        <v>1322181</v>
      </c>
      <c r="I20" s="162">
        <v>8.5293575195895173</v>
      </c>
      <c r="J20" s="163">
        <v>698054</v>
      </c>
      <c r="K20" s="162">
        <v>8.6687591780218014</v>
      </c>
      <c r="L20" s="163">
        <v>624127</v>
      </c>
      <c r="M20" s="162">
        <v>8.3786615287999489</v>
      </c>
      <c r="N20" s="161">
        <v>361206</v>
      </c>
      <c r="O20" s="162">
        <v>4.4483125018164866</v>
      </c>
      <c r="P20" s="164">
        <v>127632</v>
      </c>
      <c r="Q20" s="162">
        <v>3.4717071049060384</v>
      </c>
      <c r="R20" s="164">
        <v>233574</v>
      </c>
      <c r="S20" s="162">
        <v>5.2562705894451973</v>
      </c>
    </row>
    <row r="21" spans="1:24" ht="25.5" customHeight="1">
      <c r="A21" s="16" t="s">
        <v>1839</v>
      </c>
      <c r="B21" s="159">
        <v>1418123</v>
      </c>
      <c r="C21" s="160">
        <v>6.0035012871059239</v>
      </c>
      <c r="D21" s="159">
        <v>688047</v>
      </c>
      <c r="E21" s="160">
        <v>5.8662674466905251</v>
      </c>
      <c r="F21" s="159">
        <v>730076</v>
      </c>
      <c r="G21" s="160">
        <v>6.138844354200681</v>
      </c>
      <c r="H21" s="161">
        <v>890572</v>
      </c>
      <c r="I21" s="162">
        <v>5.7450583429469004</v>
      </c>
      <c r="J21" s="163">
        <v>487100</v>
      </c>
      <c r="K21" s="162">
        <v>6.049034309114222</v>
      </c>
      <c r="L21" s="163">
        <v>403472</v>
      </c>
      <c r="M21" s="162">
        <v>5.4164542222143464</v>
      </c>
      <c r="N21" s="161">
        <v>527551</v>
      </c>
      <c r="O21" s="162">
        <v>6.4968790901751072</v>
      </c>
      <c r="P21" s="164">
        <v>200947</v>
      </c>
      <c r="Q21" s="162">
        <v>5.4659421431110831</v>
      </c>
      <c r="R21" s="164">
        <v>326604</v>
      </c>
      <c r="S21" s="162">
        <v>7.3497863614749885</v>
      </c>
    </row>
    <row r="22" spans="1:24" ht="25.5" customHeight="1">
      <c r="A22" s="16" t="s">
        <v>1804</v>
      </c>
      <c r="B22" s="159">
        <v>848669</v>
      </c>
      <c r="C22" s="160">
        <v>3.5927669418145651</v>
      </c>
      <c r="D22" s="159">
        <v>405660</v>
      </c>
      <c r="E22" s="160">
        <v>3.4586446164643965</v>
      </c>
      <c r="F22" s="159">
        <v>443009</v>
      </c>
      <c r="G22" s="160">
        <v>3.7250413635157011</v>
      </c>
      <c r="H22" s="161">
        <v>422542</v>
      </c>
      <c r="I22" s="162">
        <v>2.7258081798501066</v>
      </c>
      <c r="J22" s="163">
        <v>230107</v>
      </c>
      <c r="K22" s="162">
        <v>2.8575757293519732</v>
      </c>
      <c r="L22" s="163">
        <v>192435</v>
      </c>
      <c r="M22" s="162">
        <v>2.5833648140436454</v>
      </c>
      <c r="N22" s="161">
        <v>426127</v>
      </c>
      <c r="O22" s="162">
        <v>5.2478255108208449</v>
      </c>
      <c r="P22" s="164">
        <v>175553</v>
      </c>
      <c r="Q22" s="162">
        <v>4.7752021231945729</v>
      </c>
      <c r="R22" s="164">
        <v>250574</v>
      </c>
      <c r="S22" s="162">
        <v>5.6388328610189529</v>
      </c>
    </row>
    <row r="23" spans="1:24" ht="25.5" customHeight="1">
      <c r="A23" s="16" t="s">
        <v>1805</v>
      </c>
      <c r="B23" s="159">
        <v>690057</v>
      </c>
      <c r="C23" s="160">
        <v>2.9212967335530502</v>
      </c>
      <c r="D23" s="159">
        <v>319956</v>
      </c>
      <c r="E23" s="160">
        <v>2.7279349625437126</v>
      </c>
      <c r="F23" s="159">
        <v>370101</v>
      </c>
      <c r="G23" s="160">
        <v>3.1119944147376795</v>
      </c>
      <c r="H23" s="161">
        <v>350569</v>
      </c>
      <c r="I23" s="162">
        <v>2.2615121048366125</v>
      </c>
      <c r="J23" s="163">
        <v>180299</v>
      </c>
      <c r="K23" s="162">
        <v>2.2390368238533878</v>
      </c>
      <c r="L23" s="163">
        <v>170270</v>
      </c>
      <c r="M23" s="162">
        <v>2.2858083346959313</v>
      </c>
      <c r="N23" s="161">
        <v>339488</v>
      </c>
      <c r="O23" s="162">
        <v>4.1808516874489232</v>
      </c>
      <c r="P23" s="164">
        <v>139657</v>
      </c>
      <c r="Q23" s="162">
        <v>3.7987981003969424</v>
      </c>
      <c r="R23" s="164">
        <v>199831</v>
      </c>
      <c r="S23" s="162">
        <v>4.4969294876973596</v>
      </c>
      <c r="X23" s="173"/>
    </row>
    <row r="24" spans="1:24" ht="25.5" customHeight="1">
      <c r="A24" s="16" t="s">
        <v>1806</v>
      </c>
      <c r="B24" s="159">
        <v>535509</v>
      </c>
      <c r="C24" s="160">
        <v>2.2670311184268264</v>
      </c>
      <c r="D24" s="159">
        <v>236631</v>
      </c>
      <c r="E24" s="160">
        <v>2.0175085890612499</v>
      </c>
      <c r="F24" s="159">
        <v>298878</v>
      </c>
      <c r="G24" s="160">
        <v>2.5131157891709783</v>
      </c>
      <c r="H24" s="161">
        <v>297826</v>
      </c>
      <c r="I24" s="162">
        <v>1.9212682927899187</v>
      </c>
      <c r="J24" s="163">
        <v>145670</v>
      </c>
      <c r="K24" s="162">
        <v>1.808997798827076</v>
      </c>
      <c r="L24" s="163">
        <v>152156</v>
      </c>
      <c r="M24" s="162">
        <v>2.0426349502202039</v>
      </c>
      <c r="N24" s="161">
        <v>237683</v>
      </c>
      <c r="O24" s="162">
        <v>2.9271060291613322</v>
      </c>
      <c r="P24" s="164">
        <v>90961</v>
      </c>
      <c r="Q24" s="162">
        <v>2.4742223734593063</v>
      </c>
      <c r="R24" s="164">
        <v>146722</v>
      </c>
      <c r="S24" s="162">
        <v>3.3017824476379145</v>
      </c>
    </row>
    <row r="25" spans="1:24" ht="25.5" customHeight="1">
      <c r="A25" s="16" t="s">
        <v>1807</v>
      </c>
      <c r="B25" s="159">
        <v>379956</v>
      </c>
      <c r="C25" s="160">
        <v>1.6085109225670964</v>
      </c>
      <c r="D25" s="159">
        <v>175290</v>
      </c>
      <c r="E25" s="160">
        <v>1.4945171198048712</v>
      </c>
      <c r="F25" s="159">
        <v>204666</v>
      </c>
      <c r="G25" s="160">
        <v>1.7209341473994988</v>
      </c>
      <c r="H25" s="161">
        <v>238130</v>
      </c>
      <c r="I25" s="162">
        <v>1.536170846608635</v>
      </c>
      <c r="J25" s="163">
        <v>125451</v>
      </c>
      <c r="K25" s="162">
        <v>1.5579088546760178</v>
      </c>
      <c r="L25" s="163">
        <v>112679</v>
      </c>
      <c r="M25" s="162">
        <v>1.5126716235696414</v>
      </c>
      <c r="N25" s="161">
        <v>141826</v>
      </c>
      <c r="O25" s="162">
        <v>1.7466109889720134</v>
      </c>
      <c r="P25" s="164">
        <v>49839</v>
      </c>
      <c r="Q25" s="162">
        <v>1.355666372080764</v>
      </c>
      <c r="R25" s="164">
        <v>91987</v>
      </c>
      <c r="S25" s="162">
        <v>2.0700444514855905</v>
      </c>
    </row>
    <row r="26" spans="1:24" ht="25.5" customHeight="1">
      <c r="A26" s="16" t="s">
        <v>1844</v>
      </c>
      <c r="B26" s="159">
        <v>223202</v>
      </c>
      <c r="C26" s="160">
        <v>0.94490639689548528</v>
      </c>
      <c r="D26" s="159">
        <v>109126</v>
      </c>
      <c r="E26" s="160">
        <v>0.93040490168193501</v>
      </c>
      <c r="F26" s="159">
        <v>114076</v>
      </c>
      <c r="G26" s="160">
        <v>0.95920809415704233</v>
      </c>
      <c r="H26" s="161">
        <v>152450</v>
      </c>
      <c r="I26" s="162">
        <v>0.98345124749290891</v>
      </c>
      <c r="J26" s="163">
        <v>86753</v>
      </c>
      <c r="K26" s="162">
        <v>1.0773390955011004</v>
      </c>
      <c r="L26" s="163">
        <v>65697</v>
      </c>
      <c r="M26" s="162">
        <v>0.88195659931002879</v>
      </c>
      <c r="N26" s="161">
        <v>70752</v>
      </c>
      <c r="O26" s="162">
        <v>0.87132275246956048</v>
      </c>
      <c r="P26" s="164">
        <v>22373</v>
      </c>
      <c r="Q26" s="162">
        <v>0.60856605755659077</v>
      </c>
      <c r="R26" s="164">
        <v>48379</v>
      </c>
      <c r="S26" s="162">
        <v>1.0887047139098067</v>
      </c>
    </row>
    <row r="27" spans="1:24" ht="25.5" customHeight="1">
      <c r="A27" s="16" t="s">
        <v>1809</v>
      </c>
      <c r="B27" s="159">
        <v>76444</v>
      </c>
      <c r="C27" s="160">
        <v>0.32361907422101277</v>
      </c>
      <c r="D27" s="159">
        <v>34285</v>
      </c>
      <c r="E27" s="160">
        <v>0.29231284986314116</v>
      </c>
      <c r="F27" s="159">
        <v>42159</v>
      </c>
      <c r="G27" s="160">
        <v>0.3544939692973697</v>
      </c>
      <c r="H27" s="161">
        <v>50915</v>
      </c>
      <c r="I27" s="162">
        <v>0.32845142844277769</v>
      </c>
      <c r="J27" s="163">
        <v>26620</v>
      </c>
      <c r="K27" s="162">
        <v>0.33057953871611701</v>
      </c>
      <c r="L27" s="163">
        <v>24295</v>
      </c>
      <c r="M27" s="162">
        <v>0.32615089852256801</v>
      </c>
      <c r="N27" s="161">
        <v>25529</v>
      </c>
      <c r="O27" s="162">
        <v>0.31439391886865975</v>
      </c>
      <c r="P27" s="164">
        <v>7665</v>
      </c>
      <c r="Q27" s="162">
        <v>0.20849500876821475</v>
      </c>
      <c r="R27" s="164">
        <v>17864</v>
      </c>
      <c r="S27" s="162">
        <v>0.40200543643491571</v>
      </c>
    </row>
    <row r="28" spans="1:24" ht="25.5" customHeight="1">
      <c r="A28" s="16" t="s">
        <v>1810</v>
      </c>
      <c r="B28" s="159">
        <v>15116</v>
      </c>
      <c r="C28" s="160">
        <v>6.3992280962859457E-2</v>
      </c>
      <c r="D28" s="159">
        <v>6194</v>
      </c>
      <c r="E28" s="160">
        <v>5.2809852473451838E-2</v>
      </c>
      <c r="F28" s="159">
        <v>8922</v>
      </c>
      <c r="G28" s="160">
        <v>7.5020640766411267E-2</v>
      </c>
      <c r="H28" s="161">
        <v>9740</v>
      </c>
      <c r="I28" s="162">
        <v>6.2832503447562693E-2</v>
      </c>
      <c r="J28" s="163">
        <v>4717</v>
      </c>
      <c r="K28" s="162">
        <v>5.8577899478734929E-2</v>
      </c>
      <c r="L28" s="163">
        <v>5023</v>
      </c>
      <c r="M28" s="162">
        <v>6.7431815734877915E-2</v>
      </c>
      <c r="N28" s="161">
        <v>5376</v>
      </c>
      <c r="O28" s="162">
        <v>6.6206342114376385E-2</v>
      </c>
      <c r="P28" s="164">
        <v>1477</v>
      </c>
      <c r="Q28" s="162">
        <v>4.0175750548030423E-2</v>
      </c>
      <c r="R28" s="164">
        <v>3899</v>
      </c>
      <c r="S28" s="162">
        <v>8.7741782168592491E-2</v>
      </c>
    </row>
    <row r="29" spans="1:24" ht="25.5" customHeight="1">
      <c r="A29" s="19" t="s">
        <v>1823</v>
      </c>
      <c r="B29" s="159">
        <v>2304</v>
      </c>
      <c r="C29" s="160">
        <v>9.7537850845745028E-3</v>
      </c>
      <c r="D29" s="159">
        <v>910</v>
      </c>
      <c r="E29" s="160">
        <v>7.7586318616146557E-3</v>
      </c>
      <c r="F29" s="159">
        <v>1394</v>
      </c>
      <c r="G29" s="160">
        <v>1.1721449588475378E-2</v>
      </c>
      <c r="H29" s="161">
        <v>1442</v>
      </c>
      <c r="I29" s="162">
        <v>9.3023069785816651E-3</v>
      </c>
      <c r="J29" s="163">
        <v>671</v>
      </c>
      <c r="K29" s="162">
        <v>8.3327900254889006E-3</v>
      </c>
      <c r="L29" s="163">
        <v>771</v>
      </c>
      <c r="M29" s="162">
        <v>1.0350374264700552E-2</v>
      </c>
      <c r="N29" s="161">
        <v>862</v>
      </c>
      <c r="O29" s="162">
        <v>1.0615674647059606E-2</v>
      </c>
      <c r="P29" s="164">
        <v>239</v>
      </c>
      <c r="Q29" s="162">
        <v>6.5010185382391814E-3</v>
      </c>
      <c r="R29" s="164">
        <v>623</v>
      </c>
      <c r="S29" s="162">
        <v>1.4019782070026448E-2</v>
      </c>
    </row>
    <row r="30" spans="1:24" ht="25.5" customHeight="1" thickBot="1">
      <c r="A30" s="177" t="s">
        <v>1847</v>
      </c>
      <c r="B30" s="291">
        <v>39.137447680828039</v>
      </c>
      <c r="C30" s="290"/>
      <c r="D30" s="290">
        <v>38.465782984075538</v>
      </c>
      <c r="E30" s="290"/>
      <c r="F30" s="290">
        <v>39.799858350401891</v>
      </c>
      <c r="G30" s="290"/>
      <c r="H30" s="290">
        <v>44.033745053956281</v>
      </c>
      <c r="I30" s="290"/>
      <c r="J30" s="290">
        <v>44.118501836380517</v>
      </c>
      <c r="K30" s="290"/>
      <c r="L30" s="290">
        <v>43.942121270945414</v>
      </c>
      <c r="M30" s="290"/>
      <c r="N30" s="290">
        <v>29.790222323261332</v>
      </c>
      <c r="O30" s="290"/>
      <c r="P30" s="290">
        <v>26.08429128153572</v>
      </c>
      <c r="Q30" s="290"/>
      <c r="R30" s="290">
        <v>32.856186290723471</v>
      </c>
      <c r="S30" s="290"/>
    </row>
  </sheetData>
  <mergeCells count="23">
    <mergeCell ref="A1:J1"/>
    <mergeCell ref="K1:S1"/>
    <mergeCell ref="A3:J3"/>
    <mergeCell ref="K3:S3"/>
    <mergeCell ref="A5:A7"/>
    <mergeCell ref="J5:M5"/>
    <mergeCell ref="B6:B7"/>
    <mergeCell ref="D6:D7"/>
    <mergeCell ref="F6:F7"/>
    <mergeCell ref="H6:H7"/>
    <mergeCell ref="B30:C30"/>
    <mergeCell ref="D30:E30"/>
    <mergeCell ref="F30:G30"/>
    <mergeCell ref="H30:I30"/>
    <mergeCell ref="L30:M30"/>
    <mergeCell ref="N30:O30"/>
    <mergeCell ref="P30:Q30"/>
    <mergeCell ref="R30:S30"/>
    <mergeCell ref="J30:K30"/>
    <mergeCell ref="L6:L7"/>
    <mergeCell ref="N6:N7"/>
    <mergeCell ref="P6:P7"/>
    <mergeCell ref="R6:R7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F1699-F9FC-4E76-82F8-7841EF7B81BC}">
  <dimension ref="A1:X30"/>
  <sheetViews>
    <sheetView zoomScale="70" zoomScaleNormal="70" workbookViewId="0">
      <selection sqref="A1:J1"/>
    </sheetView>
  </sheetViews>
  <sheetFormatPr defaultRowHeight="15.75"/>
  <cols>
    <col min="1" max="1" width="16.75" style="176" bestFit="1" customWidth="1"/>
    <col min="2" max="2" width="9.5" style="176" bestFit="1" customWidth="1"/>
    <col min="3" max="3" width="6.75" style="176" bestFit="1" customWidth="1"/>
    <col min="4" max="4" width="9.5" style="176" bestFit="1" customWidth="1"/>
    <col min="5" max="5" width="6.75" style="176" bestFit="1" customWidth="1"/>
    <col min="6" max="6" width="9.5" style="176" bestFit="1" customWidth="1"/>
    <col min="7" max="7" width="6.75" style="176" bestFit="1" customWidth="1"/>
    <col min="8" max="8" width="9.5" style="176" bestFit="1" customWidth="1"/>
    <col min="9" max="9" width="6.75" style="176" bestFit="1" customWidth="1"/>
    <col min="10" max="10" width="8.625" style="176" bestFit="1" customWidth="1"/>
    <col min="11" max="11" width="6.75" style="176" bestFit="1" customWidth="1"/>
    <col min="12" max="12" width="8.625" style="176" bestFit="1" customWidth="1"/>
    <col min="13" max="13" width="6.75" style="176" bestFit="1" customWidth="1"/>
    <col min="14" max="14" width="8.625" style="176" bestFit="1" customWidth="1"/>
    <col min="15" max="15" width="6.75" style="176" bestFit="1" customWidth="1"/>
    <col min="16" max="16" width="8.625" style="176" bestFit="1" customWidth="1"/>
    <col min="17" max="17" width="6.75" style="176" bestFit="1" customWidth="1"/>
    <col min="18" max="18" width="8.625" style="176" bestFit="1" customWidth="1"/>
    <col min="19" max="19" width="8" style="176" customWidth="1"/>
    <col min="20" max="16384" width="9" style="176"/>
  </cols>
  <sheetData>
    <row r="1" spans="1:19" ht="24.75">
      <c r="A1" s="292" t="s">
        <v>1824</v>
      </c>
      <c r="B1" s="293"/>
      <c r="C1" s="293"/>
      <c r="D1" s="293"/>
      <c r="E1" s="293"/>
      <c r="F1" s="293"/>
      <c r="G1" s="293"/>
      <c r="H1" s="293"/>
      <c r="I1" s="293"/>
      <c r="J1" s="293"/>
      <c r="K1" s="294" t="s">
        <v>1821</v>
      </c>
      <c r="L1" s="293"/>
      <c r="M1" s="293"/>
      <c r="N1" s="293"/>
      <c r="O1" s="293"/>
      <c r="P1" s="293"/>
      <c r="Q1" s="293"/>
      <c r="R1" s="293"/>
      <c r="S1" s="293"/>
    </row>
    <row r="2" spans="1:19" ht="23.25">
      <c r="A2" s="100"/>
      <c r="B2" s="114"/>
      <c r="C2" s="114"/>
      <c r="D2" s="140"/>
      <c r="E2" s="140"/>
      <c r="F2" s="140"/>
      <c r="G2" s="140"/>
      <c r="H2" s="114"/>
      <c r="I2" s="114"/>
      <c r="J2" s="32"/>
      <c r="K2" s="114"/>
      <c r="L2" s="114"/>
      <c r="M2" s="114"/>
      <c r="N2" s="114"/>
      <c r="O2" s="114"/>
      <c r="P2" s="114"/>
      <c r="Q2" s="114"/>
      <c r="R2" s="114"/>
      <c r="S2" s="114"/>
    </row>
    <row r="3" spans="1:19" ht="16.5">
      <c r="A3" s="295" t="s">
        <v>1826</v>
      </c>
      <c r="B3" s="295"/>
      <c r="C3" s="295"/>
      <c r="D3" s="295"/>
      <c r="E3" s="295"/>
      <c r="F3" s="295"/>
      <c r="G3" s="295"/>
      <c r="H3" s="295"/>
      <c r="I3" s="295"/>
      <c r="J3" s="295"/>
      <c r="K3" s="296" t="s">
        <v>1822</v>
      </c>
      <c r="L3" s="297"/>
      <c r="M3" s="297"/>
      <c r="N3" s="297"/>
      <c r="O3" s="297"/>
      <c r="P3" s="297"/>
      <c r="Q3" s="297"/>
      <c r="R3" s="297"/>
      <c r="S3" s="297"/>
    </row>
    <row r="4" spans="1:19" ht="16.5" thickBot="1">
      <c r="A4" s="141" t="s">
        <v>1825</v>
      </c>
      <c r="B4" s="142"/>
      <c r="C4" s="142"/>
      <c r="D4" s="143"/>
      <c r="E4" s="143"/>
      <c r="F4" s="142"/>
      <c r="G4" s="142"/>
      <c r="H4" s="142"/>
      <c r="I4" s="142"/>
      <c r="J4" s="143"/>
      <c r="K4" s="142"/>
      <c r="L4" s="143"/>
      <c r="M4" s="11"/>
      <c r="N4" s="142"/>
      <c r="O4" s="144"/>
      <c r="P4" s="11"/>
      <c r="Q4" s="142"/>
      <c r="R4" s="142"/>
      <c r="S4" s="145" t="s">
        <v>1786</v>
      </c>
    </row>
    <row r="5" spans="1:19" ht="27" customHeight="1">
      <c r="A5" s="298" t="s">
        <v>1787</v>
      </c>
      <c r="B5" s="117" t="s">
        <v>1813</v>
      </c>
      <c r="C5" s="146"/>
      <c r="D5" s="147"/>
      <c r="E5" s="148"/>
      <c r="F5" s="148"/>
      <c r="G5" s="147"/>
      <c r="H5" s="149"/>
      <c r="I5" s="168"/>
      <c r="J5" s="301" t="s">
        <v>1812</v>
      </c>
      <c r="K5" s="302"/>
      <c r="L5" s="302"/>
      <c r="M5" s="303"/>
      <c r="N5" s="119" t="s">
        <v>1814</v>
      </c>
      <c r="O5" s="118"/>
      <c r="P5" s="118"/>
      <c r="Q5" s="118"/>
      <c r="R5" s="146"/>
      <c r="S5" s="118"/>
    </row>
    <row r="6" spans="1:19">
      <c r="A6" s="299"/>
      <c r="B6" s="269" t="s">
        <v>1815</v>
      </c>
      <c r="C6" s="151"/>
      <c r="D6" s="269" t="s">
        <v>1816</v>
      </c>
      <c r="E6" s="151"/>
      <c r="F6" s="269" t="s">
        <v>1817</v>
      </c>
      <c r="G6" s="124"/>
      <c r="H6" s="269" t="s">
        <v>1815</v>
      </c>
      <c r="I6" s="151"/>
      <c r="J6" s="174" t="s">
        <v>1818</v>
      </c>
      <c r="K6" s="151"/>
      <c r="L6" s="269" t="s">
        <v>1817</v>
      </c>
      <c r="M6" s="124"/>
      <c r="N6" s="269" t="s">
        <v>1815</v>
      </c>
      <c r="O6" s="151"/>
      <c r="P6" s="269" t="s">
        <v>1816</v>
      </c>
      <c r="Q6" s="151"/>
      <c r="R6" s="269" t="s">
        <v>1817</v>
      </c>
      <c r="S6" s="169"/>
    </row>
    <row r="7" spans="1:19" ht="23.25">
      <c r="A7" s="300"/>
      <c r="B7" s="270"/>
      <c r="C7" s="126" t="s">
        <v>1819</v>
      </c>
      <c r="D7" s="270"/>
      <c r="E7" s="126" t="s">
        <v>1819</v>
      </c>
      <c r="F7" s="270"/>
      <c r="G7" s="126" t="s">
        <v>1819</v>
      </c>
      <c r="H7" s="270"/>
      <c r="I7" s="126" t="s">
        <v>1819</v>
      </c>
      <c r="J7" s="175" t="s">
        <v>1820</v>
      </c>
      <c r="K7" s="152" t="s">
        <v>1819</v>
      </c>
      <c r="L7" s="270"/>
      <c r="M7" s="126" t="s">
        <v>1819</v>
      </c>
      <c r="N7" s="270"/>
      <c r="O7" s="126" t="s">
        <v>1819</v>
      </c>
      <c r="P7" s="270"/>
      <c r="Q7" s="126" t="s">
        <v>1819</v>
      </c>
      <c r="R7" s="270"/>
      <c r="S7" s="126" t="s">
        <v>1819</v>
      </c>
    </row>
    <row r="8" spans="1:19" ht="25.5" customHeight="1">
      <c r="A8" s="153" t="s">
        <v>1790</v>
      </c>
      <c r="B8" s="154">
        <v>23462863</v>
      </c>
      <c r="C8" s="155">
        <v>100</v>
      </c>
      <c r="D8" s="154">
        <v>11656518</v>
      </c>
      <c r="E8" s="155">
        <v>100</v>
      </c>
      <c r="F8" s="154">
        <v>11806345</v>
      </c>
      <c r="G8" s="155">
        <v>100</v>
      </c>
      <c r="H8" s="156">
        <v>15306878</v>
      </c>
      <c r="I8" s="157">
        <v>100</v>
      </c>
      <c r="J8" s="156">
        <v>7962412</v>
      </c>
      <c r="K8" s="157">
        <v>100</v>
      </c>
      <c r="L8" s="156">
        <v>7344466</v>
      </c>
      <c r="M8" s="157">
        <v>100</v>
      </c>
      <c r="N8" s="156">
        <v>8155985</v>
      </c>
      <c r="O8" s="157">
        <v>100</v>
      </c>
      <c r="P8" s="156">
        <v>3694106</v>
      </c>
      <c r="Q8" s="157">
        <v>100</v>
      </c>
      <c r="R8" s="156">
        <v>4461879</v>
      </c>
      <c r="S8" s="157">
        <v>100</v>
      </c>
    </row>
    <row r="9" spans="1:19" ht="25.5" customHeight="1">
      <c r="A9" s="16" t="s">
        <v>1827</v>
      </c>
      <c r="B9" s="159">
        <v>965445</v>
      </c>
      <c r="C9" s="160">
        <v>4.1147791725161582</v>
      </c>
      <c r="D9" s="159">
        <v>501441</v>
      </c>
      <c r="E9" s="160">
        <v>4.3018077954325644</v>
      </c>
      <c r="F9" s="159">
        <v>464004</v>
      </c>
      <c r="G9" s="160">
        <v>3.9301240138247699</v>
      </c>
      <c r="H9" s="161">
        <v>14161</v>
      </c>
      <c r="I9" s="162">
        <v>9.2513966597238179E-2</v>
      </c>
      <c r="J9" s="163">
        <v>7336</v>
      </c>
      <c r="K9" s="162">
        <v>9.2132886366593433E-2</v>
      </c>
      <c r="L9" s="163">
        <v>6825</v>
      </c>
      <c r="M9" s="162">
        <v>9.2927110017256537E-2</v>
      </c>
      <c r="N9" s="161">
        <v>951284</v>
      </c>
      <c r="O9" s="162">
        <v>11.663631063568655</v>
      </c>
      <c r="P9" s="164">
        <v>494105</v>
      </c>
      <c r="Q9" s="162">
        <v>13.375495992805837</v>
      </c>
      <c r="R9" s="164">
        <v>457179</v>
      </c>
      <c r="S9" s="162">
        <v>10.246333439342484</v>
      </c>
    </row>
    <row r="10" spans="1:19" ht="25.5" customHeight="1">
      <c r="A10" s="16" t="s">
        <v>1828</v>
      </c>
      <c r="B10" s="159">
        <v>1018520</v>
      </c>
      <c r="C10" s="160">
        <v>4.3409877132215282</v>
      </c>
      <c r="D10" s="159">
        <v>532846</v>
      </c>
      <c r="E10" s="160">
        <v>4.5712278743961106</v>
      </c>
      <c r="F10" s="159">
        <v>485674</v>
      </c>
      <c r="G10" s="160">
        <v>4.1136693870965146</v>
      </c>
      <c r="H10" s="161">
        <v>33609</v>
      </c>
      <c r="I10" s="162">
        <v>0.21956796153990385</v>
      </c>
      <c r="J10" s="163">
        <v>17405</v>
      </c>
      <c r="K10" s="162">
        <v>0.21858954296763342</v>
      </c>
      <c r="L10" s="163">
        <v>16204</v>
      </c>
      <c r="M10" s="162">
        <v>0.22062870193694134</v>
      </c>
      <c r="N10" s="161">
        <v>984911</v>
      </c>
      <c r="O10" s="162">
        <v>12.075929516790431</v>
      </c>
      <c r="P10" s="164">
        <v>515441</v>
      </c>
      <c r="Q10" s="162">
        <v>13.953064692783585</v>
      </c>
      <c r="R10" s="164">
        <v>469470</v>
      </c>
      <c r="S10" s="162">
        <v>10.521800344653004</v>
      </c>
    </row>
    <row r="11" spans="1:19" ht="25.5" customHeight="1">
      <c r="A11" s="16" t="s">
        <v>1829</v>
      </c>
      <c r="B11" s="159">
        <v>1297529</v>
      </c>
      <c r="C11" s="160">
        <v>5.5301392673178889</v>
      </c>
      <c r="D11" s="159">
        <v>678049</v>
      </c>
      <c r="E11" s="160">
        <v>5.8169086171359234</v>
      </c>
      <c r="F11" s="159">
        <v>619480</v>
      </c>
      <c r="G11" s="160">
        <v>5.2470091294130405</v>
      </c>
      <c r="H11" s="161">
        <v>63013</v>
      </c>
      <c r="I11" s="162">
        <v>0.41166461247028951</v>
      </c>
      <c r="J11" s="163">
        <v>32075</v>
      </c>
      <c r="K11" s="162">
        <v>0.40283019768381745</v>
      </c>
      <c r="L11" s="163">
        <v>30938</v>
      </c>
      <c r="M11" s="162">
        <v>0.42124233402401207</v>
      </c>
      <c r="N11" s="161">
        <v>1234516</v>
      </c>
      <c r="O11" s="162">
        <v>15.136320137910994</v>
      </c>
      <c r="P11" s="164">
        <v>645974</v>
      </c>
      <c r="Q11" s="162">
        <v>17.486612457790869</v>
      </c>
      <c r="R11" s="164">
        <v>588542</v>
      </c>
      <c r="S11" s="162">
        <v>13.190451825340849</v>
      </c>
    </row>
    <row r="12" spans="1:19" ht="25.5" customHeight="1">
      <c r="A12" s="16" t="s">
        <v>1830</v>
      </c>
      <c r="B12" s="159">
        <v>1544644</v>
      </c>
      <c r="C12" s="160">
        <v>6.5833568563222657</v>
      </c>
      <c r="D12" s="159">
        <v>802678</v>
      </c>
      <c r="E12" s="160">
        <v>6.8860872517847946</v>
      </c>
      <c r="F12" s="159">
        <v>741966</v>
      </c>
      <c r="G12" s="160">
        <v>6.2844682245013175</v>
      </c>
      <c r="H12" s="161">
        <v>214493</v>
      </c>
      <c r="I12" s="162">
        <v>1.4012850954975926</v>
      </c>
      <c r="J12" s="163">
        <v>122146</v>
      </c>
      <c r="K12" s="162">
        <v>1.5340326524173831</v>
      </c>
      <c r="L12" s="163">
        <v>92347</v>
      </c>
      <c r="M12" s="162">
        <v>1.2573684730789141</v>
      </c>
      <c r="N12" s="161">
        <v>1330151</v>
      </c>
      <c r="O12" s="162">
        <v>16.308894633817989</v>
      </c>
      <c r="P12" s="164">
        <v>680532</v>
      </c>
      <c r="Q12" s="162">
        <v>18.422102668412872</v>
      </c>
      <c r="R12" s="164">
        <v>649619</v>
      </c>
      <c r="S12" s="162">
        <v>14.559314584729885</v>
      </c>
    </row>
    <row r="13" spans="1:19" ht="25.5" customHeight="1">
      <c r="A13" s="16" t="s">
        <v>1831</v>
      </c>
      <c r="B13" s="159">
        <v>1654715</v>
      </c>
      <c r="C13" s="160">
        <v>7.0524854532884582</v>
      </c>
      <c r="D13" s="159">
        <v>857881</v>
      </c>
      <c r="E13" s="160">
        <v>7.3596677841530376</v>
      </c>
      <c r="F13" s="159">
        <v>796834</v>
      </c>
      <c r="G13" s="160">
        <v>6.749201382815766</v>
      </c>
      <c r="H13" s="161">
        <v>977336</v>
      </c>
      <c r="I13" s="162">
        <v>6.3849466886715884</v>
      </c>
      <c r="J13" s="163">
        <v>525285</v>
      </c>
      <c r="K13" s="162">
        <v>6.5970587806810297</v>
      </c>
      <c r="L13" s="163">
        <v>452051</v>
      </c>
      <c r="M13" s="162">
        <v>6.1549879868733823</v>
      </c>
      <c r="N13" s="161">
        <v>677379</v>
      </c>
      <c r="O13" s="162">
        <v>8.3052997277459433</v>
      </c>
      <c r="P13" s="164">
        <v>332596</v>
      </c>
      <c r="Q13" s="162">
        <v>9.0034232910479552</v>
      </c>
      <c r="R13" s="164">
        <v>344783</v>
      </c>
      <c r="S13" s="162">
        <v>7.7273050210460656</v>
      </c>
    </row>
    <row r="14" spans="1:19" ht="25.5" customHeight="1">
      <c r="A14" s="16" t="s">
        <v>1832</v>
      </c>
      <c r="B14" s="159">
        <v>1732677</v>
      </c>
      <c r="C14" s="160">
        <v>7.3847637434527922</v>
      </c>
      <c r="D14" s="159">
        <v>864235</v>
      </c>
      <c r="E14" s="160">
        <v>7.4141780590052706</v>
      </c>
      <c r="F14" s="159">
        <v>868442</v>
      </c>
      <c r="G14" s="160">
        <v>7.3557227067309991</v>
      </c>
      <c r="H14" s="161">
        <v>1600020</v>
      </c>
      <c r="I14" s="162">
        <v>10.45294801461147</v>
      </c>
      <c r="J14" s="163">
        <v>818191</v>
      </c>
      <c r="K14" s="162">
        <v>10.275667724804997</v>
      </c>
      <c r="L14" s="163">
        <v>781829</v>
      </c>
      <c r="M14" s="162">
        <v>10.645144248744565</v>
      </c>
      <c r="N14" s="161">
        <v>132657</v>
      </c>
      <c r="O14" s="162">
        <v>1.6264988226437394</v>
      </c>
      <c r="P14" s="164">
        <v>46044</v>
      </c>
      <c r="Q14" s="162">
        <v>1.2464179425279081</v>
      </c>
      <c r="R14" s="164">
        <v>86613</v>
      </c>
      <c r="S14" s="162">
        <v>1.9411776966609808</v>
      </c>
    </row>
    <row r="15" spans="1:19" ht="25.5" customHeight="1">
      <c r="A15" s="16" t="s">
        <v>1833</v>
      </c>
      <c r="B15" s="159">
        <v>2101002</v>
      </c>
      <c r="C15" s="160">
        <v>8.9545849541038525</v>
      </c>
      <c r="D15" s="159">
        <v>1023959</v>
      </c>
      <c r="E15" s="160">
        <v>8.7844328812429229</v>
      </c>
      <c r="F15" s="159">
        <v>1077043</v>
      </c>
      <c r="G15" s="160">
        <v>9.1225777325666826</v>
      </c>
      <c r="H15" s="161">
        <v>1964828</v>
      </c>
      <c r="I15" s="162">
        <v>12.836242635500197</v>
      </c>
      <c r="J15" s="163">
        <v>999814</v>
      </c>
      <c r="K15" s="162">
        <v>12.556672525862766</v>
      </c>
      <c r="L15" s="163">
        <v>965014</v>
      </c>
      <c r="M15" s="162">
        <v>13.139335112995282</v>
      </c>
      <c r="N15" s="161">
        <v>136174</v>
      </c>
      <c r="O15" s="162">
        <v>1.6696205301996017</v>
      </c>
      <c r="P15" s="164">
        <v>24145</v>
      </c>
      <c r="Q15" s="162">
        <v>0.65360874863904828</v>
      </c>
      <c r="R15" s="164">
        <v>112029</v>
      </c>
      <c r="S15" s="162">
        <v>2.5108031840397285</v>
      </c>
    </row>
    <row r="16" spans="1:19" ht="25.5" customHeight="1">
      <c r="A16" s="16" t="s">
        <v>1834</v>
      </c>
      <c r="B16" s="159">
        <v>1979370</v>
      </c>
      <c r="C16" s="160">
        <v>8.4361827454731344</v>
      </c>
      <c r="D16" s="159">
        <v>963848</v>
      </c>
      <c r="E16" s="160">
        <v>8.2687471507357522</v>
      </c>
      <c r="F16" s="159">
        <v>1015522</v>
      </c>
      <c r="G16" s="160">
        <v>8.6014935189510382</v>
      </c>
      <c r="H16" s="161">
        <v>1839027</v>
      </c>
      <c r="I16" s="162">
        <v>12.014383338000082</v>
      </c>
      <c r="J16" s="163">
        <v>935229</v>
      </c>
      <c r="K16" s="162">
        <v>11.745548961797002</v>
      </c>
      <c r="L16" s="163">
        <v>903798</v>
      </c>
      <c r="M16" s="162">
        <v>12.305836802839035</v>
      </c>
      <c r="N16" s="161">
        <v>140343</v>
      </c>
      <c r="O16" s="162">
        <v>1.7207363672199005</v>
      </c>
      <c r="P16" s="164">
        <v>28619</v>
      </c>
      <c r="Q16" s="162">
        <v>0.7747205954566545</v>
      </c>
      <c r="R16" s="164">
        <v>111724</v>
      </c>
      <c r="S16" s="162">
        <v>2.5039674988945237</v>
      </c>
    </row>
    <row r="17" spans="1:24" ht="25.5" customHeight="1">
      <c r="A17" s="16" t="s">
        <v>1835</v>
      </c>
      <c r="B17" s="159">
        <v>1834948</v>
      </c>
      <c r="C17" s="160">
        <v>7.8206483155955864</v>
      </c>
      <c r="D17" s="159">
        <v>901180</v>
      </c>
      <c r="E17" s="160">
        <v>7.7311251953628011</v>
      </c>
      <c r="F17" s="159">
        <v>933768</v>
      </c>
      <c r="G17" s="160">
        <v>7.909035353447659</v>
      </c>
      <c r="H17" s="161">
        <v>1690772</v>
      </c>
      <c r="I17" s="162">
        <v>11.045831814952729</v>
      </c>
      <c r="J17" s="163">
        <v>865813</v>
      </c>
      <c r="K17" s="162">
        <v>10.873752827660764</v>
      </c>
      <c r="L17" s="163">
        <v>824959</v>
      </c>
      <c r="M17" s="162">
        <v>11.232389121278525</v>
      </c>
      <c r="N17" s="161">
        <v>144176</v>
      </c>
      <c r="O17" s="162">
        <v>1.767732530160367</v>
      </c>
      <c r="P17" s="164">
        <v>35367</v>
      </c>
      <c r="Q17" s="162">
        <v>0.95738996119764841</v>
      </c>
      <c r="R17" s="164">
        <v>108809</v>
      </c>
      <c r="S17" s="162">
        <v>2.4386362785723237</v>
      </c>
    </row>
    <row r="18" spans="1:24" ht="25.5" customHeight="1">
      <c r="A18" s="16" t="s">
        <v>1836</v>
      </c>
      <c r="B18" s="159">
        <v>1845805</v>
      </c>
      <c r="C18" s="160">
        <v>7.8669214409170785</v>
      </c>
      <c r="D18" s="159">
        <v>917325</v>
      </c>
      <c r="E18" s="160">
        <v>7.8696313942122345</v>
      </c>
      <c r="F18" s="159">
        <v>928480</v>
      </c>
      <c r="G18" s="160">
        <v>7.8642458779579965</v>
      </c>
      <c r="H18" s="161">
        <v>1687836</v>
      </c>
      <c r="I18" s="162">
        <v>11.026650895107416</v>
      </c>
      <c r="J18" s="163">
        <v>872200</v>
      </c>
      <c r="K18" s="162">
        <v>10.953967214959487</v>
      </c>
      <c r="L18" s="163">
        <v>815636</v>
      </c>
      <c r="M18" s="162">
        <v>11.105450008210264</v>
      </c>
      <c r="N18" s="161">
        <v>157969</v>
      </c>
      <c r="O18" s="162">
        <v>1.93684760332443</v>
      </c>
      <c r="P18" s="164">
        <v>45125</v>
      </c>
      <c r="Q18" s="162">
        <v>1.2215404755575503</v>
      </c>
      <c r="R18" s="164">
        <v>112844</v>
      </c>
      <c r="S18" s="162">
        <v>2.5290690312310127</v>
      </c>
    </row>
    <row r="19" spans="1:24" ht="25.5" customHeight="1">
      <c r="A19" s="16" t="s">
        <v>1837</v>
      </c>
      <c r="B19" s="159">
        <v>1837490</v>
      </c>
      <c r="C19" s="160">
        <v>7.8314824580444418</v>
      </c>
      <c r="D19" s="159">
        <v>909836</v>
      </c>
      <c r="E19" s="160">
        <v>7.8053840778180925</v>
      </c>
      <c r="F19" s="159">
        <v>927654</v>
      </c>
      <c r="G19" s="160">
        <v>7.857249639918197</v>
      </c>
      <c r="H19" s="161">
        <v>1603908</v>
      </c>
      <c r="I19" s="162">
        <v>10.478348360782649</v>
      </c>
      <c r="J19" s="163">
        <v>835344</v>
      </c>
      <c r="K19" s="162">
        <v>10.491092397630265</v>
      </c>
      <c r="L19" s="163">
        <v>768564</v>
      </c>
      <c r="M19" s="162">
        <v>10.46453207081359</v>
      </c>
      <c r="N19" s="161">
        <v>233582</v>
      </c>
      <c r="O19" s="162">
        <v>2.863933663438567</v>
      </c>
      <c r="P19" s="164">
        <v>74492</v>
      </c>
      <c r="Q19" s="162">
        <v>2.0165095424982389</v>
      </c>
      <c r="R19" s="164">
        <v>159090</v>
      </c>
      <c r="S19" s="162">
        <v>3.5655381959035641</v>
      </c>
    </row>
    <row r="20" spans="1:24" ht="25.5" customHeight="1">
      <c r="A20" s="16" t="s">
        <v>1838</v>
      </c>
      <c r="B20" s="159">
        <v>1644500</v>
      </c>
      <c r="C20" s="160">
        <v>7.0089485669332001</v>
      </c>
      <c r="D20" s="159">
        <v>806347</v>
      </c>
      <c r="E20" s="160">
        <v>6.9175632036942769</v>
      </c>
      <c r="F20" s="159">
        <v>838153</v>
      </c>
      <c r="G20" s="160">
        <v>7.0991742152207147</v>
      </c>
      <c r="H20" s="161">
        <v>1284276</v>
      </c>
      <c r="I20" s="162">
        <v>8.3901890378952508</v>
      </c>
      <c r="J20" s="163">
        <v>679277</v>
      </c>
      <c r="K20" s="162">
        <v>8.5310456178353995</v>
      </c>
      <c r="L20" s="163">
        <v>604999</v>
      </c>
      <c r="M20" s="162">
        <v>8.2374811184366568</v>
      </c>
      <c r="N20" s="161">
        <v>360224</v>
      </c>
      <c r="O20" s="162">
        <v>4.4166829634924536</v>
      </c>
      <c r="P20" s="164">
        <v>127070</v>
      </c>
      <c r="Q20" s="162">
        <v>3.4398038388719763</v>
      </c>
      <c r="R20" s="164">
        <v>233154</v>
      </c>
      <c r="S20" s="162">
        <v>5.2254666699836552</v>
      </c>
    </row>
    <row r="21" spans="1:24" ht="25.5" customHeight="1">
      <c r="A21" s="16" t="s">
        <v>1839</v>
      </c>
      <c r="B21" s="159">
        <v>1345871</v>
      </c>
      <c r="C21" s="160">
        <v>5.7361755042425981</v>
      </c>
      <c r="D21" s="159">
        <v>653615</v>
      </c>
      <c r="E21" s="160">
        <v>5.6072919889112685</v>
      </c>
      <c r="F21" s="159">
        <v>692256</v>
      </c>
      <c r="G21" s="160">
        <v>5.8634234388373372</v>
      </c>
      <c r="H21" s="161">
        <v>846010</v>
      </c>
      <c r="I21" s="162">
        <v>5.5269925062445786</v>
      </c>
      <c r="J21" s="163">
        <v>462973</v>
      </c>
      <c r="K21" s="162">
        <v>5.814481842939049</v>
      </c>
      <c r="L21" s="163">
        <v>383037</v>
      </c>
      <c r="M21" s="162">
        <v>5.2153144966563936</v>
      </c>
      <c r="N21" s="161">
        <v>499861</v>
      </c>
      <c r="O21" s="162">
        <v>6.1287631107708016</v>
      </c>
      <c r="P21" s="164">
        <v>190642</v>
      </c>
      <c r="Q21" s="162">
        <v>5.1607073538225485</v>
      </c>
      <c r="R21" s="164">
        <v>309219</v>
      </c>
      <c r="S21" s="162">
        <v>6.9302417210327762</v>
      </c>
    </row>
    <row r="22" spans="1:24" ht="25.5" customHeight="1">
      <c r="A22" s="16" t="s">
        <v>1840</v>
      </c>
      <c r="B22" s="159">
        <v>777402</v>
      </c>
      <c r="C22" s="160">
        <v>3.3133296648409876</v>
      </c>
      <c r="D22" s="159">
        <v>371639</v>
      </c>
      <c r="E22" s="160">
        <v>3.1882505564697796</v>
      </c>
      <c r="F22" s="159">
        <v>405763</v>
      </c>
      <c r="G22" s="160">
        <v>3.4368214718441656</v>
      </c>
      <c r="H22" s="161">
        <v>390985</v>
      </c>
      <c r="I22" s="162">
        <v>2.5543092458174685</v>
      </c>
      <c r="J22" s="163">
        <v>213971</v>
      </c>
      <c r="K22" s="162">
        <v>2.6872636080624814</v>
      </c>
      <c r="L22" s="163">
        <v>177014</v>
      </c>
      <c r="M22" s="162">
        <v>2.410168417962586</v>
      </c>
      <c r="N22" s="161">
        <v>386417</v>
      </c>
      <c r="O22" s="162">
        <v>4.7378336276979418</v>
      </c>
      <c r="P22" s="164">
        <v>157668</v>
      </c>
      <c r="Q22" s="162">
        <v>4.268096259284385</v>
      </c>
      <c r="R22" s="164">
        <v>228749</v>
      </c>
      <c r="S22" s="162">
        <v>5.1267414468209465</v>
      </c>
    </row>
    <row r="23" spans="1:24" ht="25.5" customHeight="1">
      <c r="A23" s="16" t="s">
        <v>1841</v>
      </c>
      <c r="B23" s="159">
        <v>688353</v>
      </c>
      <c r="C23" s="160">
        <v>2.933797976828318</v>
      </c>
      <c r="D23" s="159">
        <v>318235</v>
      </c>
      <c r="E23" s="160">
        <v>2.7301034494177419</v>
      </c>
      <c r="F23" s="159">
        <v>370118</v>
      </c>
      <c r="G23" s="160">
        <v>3.1349075433591009</v>
      </c>
      <c r="H23" s="161">
        <v>355943</v>
      </c>
      <c r="I23" s="162">
        <v>2.3253794797345351</v>
      </c>
      <c r="J23" s="163">
        <v>182745</v>
      </c>
      <c r="K23" s="162">
        <v>2.2950960085963903</v>
      </c>
      <c r="L23" s="163">
        <v>173198</v>
      </c>
      <c r="M23" s="162">
        <v>2.3582109305155745</v>
      </c>
      <c r="N23" s="161">
        <v>332410</v>
      </c>
      <c r="O23" s="162">
        <v>4.0756573240387279</v>
      </c>
      <c r="P23" s="164">
        <v>135490</v>
      </c>
      <c r="Q23" s="162">
        <v>3.667734493812576</v>
      </c>
      <c r="R23" s="164">
        <v>196920</v>
      </c>
      <c r="S23" s="162">
        <v>4.413387274733358</v>
      </c>
      <c r="X23" s="173"/>
    </row>
    <row r="24" spans="1:24" ht="25.5" customHeight="1">
      <c r="A24" s="16" t="s">
        <v>1842</v>
      </c>
      <c r="B24" s="159">
        <v>518724</v>
      </c>
      <c r="C24" s="160">
        <v>2.2108299400631544</v>
      </c>
      <c r="D24" s="159">
        <v>230524</v>
      </c>
      <c r="E24" s="160">
        <v>1.9776403210632885</v>
      </c>
      <c r="F24" s="159">
        <v>288200</v>
      </c>
      <c r="G24" s="160">
        <v>2.441060294273969</v>
      </c>
      <c r="H24" s="161">
        <v>294858</v>
      </c>
      <c r="I24" s="162">
        <v>1.9263105121762907</v>
      </c>
      <c r="J24" s="163">
        <v>145830</v>
      </c>
      <c r="K24" s="162">
        <v>1.8314802097655836</v>
      </c>
      <c r="L24" s="163">
        <v>149028</v>
      </c>
      <c r="M24" s="162">
        <v>2.0291196119636199</v>
      </c>
      <c r="N24" s="161">
        <v>223866</v>
      </c>
      <c r="O24" s="162">
        <v>2.7448064212967536</v>
      </c>
      <c r="P24" s="164">
        <v>84694</v>
      </c>
      <c r="Q24" s="162">
        <v>2.2926792030331562</v>
      </c>
      <c r="R24" s="164">
        <v>139172</v>
      </c>
      <c r="S24" s="162">
        <v>3.1191343377980441</v>
      </c>
    </row>
    <row r="25" spans="1:24" ht="25.5" customHeight="1">
      <c r="A25" s="16" t="s">
        <v>1843</v>
      </c>
      <c r="B25" s="159">
        <v>377833</v>
      </c>
      <c r="C25" s="160">
        <v>1.6103448244998917</v>
      </c>
      <c r="D25" s="159">
        <v>180772</v>
      </c>
      <c r="E25" s="160">
        <v>1.5508233247698839</v>
      </c>
      <c r="F25" s="159">
        <v>197061</v>
      </c>
      <c r="G25" s="160">
        <v>1.6691109738026459</v>
      </c>
      <c r="H25" s="161">
        <v>244104</v>
      </c>
      <c r="I25" s="162">
        <v>1.5947340796732032</v>
      </c>
      <c r="J25" s="163">
        <v>134566</v>
      </c>
      <c r="K25" s="162">
        <v>1.6900155380053179</v>
      </c>
      <c r="L25" s="163">
        <v>109538</v>
      </c>
      <c r="M25" s="162">
        <v>1.4914358647721973</v>
      </c>
      <c r="N25" s="161">
        <v>133729</v>
      </c>
      <c r="O25" s="162">
        <v>1.6396425447079661</v>
      </c>
      <c r="P25" s="164">
        <v>46206</v>
      </c>
      <c r="Q25" s="162">
        <v>1.2508033066728459</v>
      </c>
      <c r="R25" s="164">
        <v>87523</v>
      </c>
      <c r="S25" s="162">
        <v>1.9615726916843779</v>
      </c>
    </row>
    <row r="26" spans="1:24" ht="25.5" customHeight="1">
      <c r="A26" s="16" t="s">
        <v>1844</v>
      </c>
      <c r="B26" s="159">
        <v>211187</v>
      </c>
      <c r="C26" s="160">
        <v>0.90009049620244552</v>
      </c>
      <c r="D26" s="159">
        <v>104034</v>
      </c>
      <c r="E26" s="160">
        <v>0.89249636984217762</v>
      </c>
      <c r="F26" s="159">
        <v>107153</v>
      </c>
      <c r="G26" s="160">
        <v>0.90758825021630318</v>
      </c>
      <c r="H26" s="161">
        <v>144491</v>
      </c>
      <c r="I26" s="162">
        <v>0.9439612702211384</v>
      </c>
      <c r="J26" s="163">
        <v>82918</v>
      </c>
      <c r="K26" s="162">
        <v>1.0413678669227366</v>
      </c>
      <c r="L26" s="163">
        <v>61573</v>
      </c>
      <c r="M26" s="162">
        <v>0.83835911283407127</v>
      </c>
      <c r="N26" s="161">
        <v>66696</v>
      </c>
      <c r="O26" s="162">
        <v>0.81775530484668613</v>
      </c>
      <c r="P26" s="164">
        <v>21116</v>
      </c>
      <c r="Q26" s="162">
        <v>0.5716132671883265</v>
      </c>
      <c r="R26" s="164">
        <v>45580</v>
      </c>
      <c r="S26" s="162">
        <v>1.021542717765318</v>
      </c>
    </row>
    <row r="27" spans="1:24" ht="25.5" customHeight="1">
      <c r="A27" s="16" t="s">
        <v>1845</v>
      </c>
      <c r="B27" s="159">
        <v>70821</v>
      </c>
      <c r="C27" s="160">
        <v>0.30184295923306548</v>
      </c>
      <c r="D27" s="159">
        <v>31610</v>
      </c>
      <c r="E27" s="160">
        <v>0.27117875166494831</v>
      </c>
      <c r="F27" s="159">
        <v>39211</v>
      </c>
      <c r="G27" s="160">
        <v>0.33211802636633098</v>
      </c>
      <c r="H27" s="161">
        <v>46999</v>
      </c>
      <c r="I27" s="162">
        <v>0.30704497677449311</v>
      </c>
      <c r="J27" s="163">
        <v>24396</v>
      </c>
      <c r="K27" s="162">
        <v>0.30638957140122869</v>
      </c>
      <c r="L27" s="163">
        <v>22603</v>
      </c>
      <c r="M27" s="162">
        <v>0.30775552640586801</v>
      </c>
      <c r="N27" s="161">
        <v>23822</v>
      </c>
      <c r="O27" s="162">
        <v>0.29207998788619643</v>
      </c>
      <c r="P27" s="164">
        <v>7214</v>
      </c>
      <c r="Q27" s="162">
        <v>0.19528405519495109</v>
      </c>
      <c r="R27" s="164">
        <v>16608</v>
      </c>
      <c r="S27" s="162">
        <v>0.37221986521821859</v>
      </c>
    </row>
    <row r="28" spans="1:24" ht="25.5" customHeight="1">
      <c r="A28" s="16" t="s">
        <v>1846</v>
      </c>
      <c r="B28" s="159">
        <v>13962</v>
      </c>
      <c r="C28" s="160">
        <v>5.9506804433883453E-2</v>
      </c>
      <c r="D28" s="159">
        <v>5646</v>
      </c>
      <c r="E28" s="160">
        <v>4.8436419863976531E-2</v>
      </c>
      <c r="F28" s="159">
        <v>8316</v>
      </c>
      <c r="G28" s="160">
        <v>7.043670162103513E-2</v>
      </c>
      <c r="H28" s="161">
        <v>8938</v>
      </c>
      <c r="I28" s="162">
        <v>5.8392050945986505E-2</v>
      </c>
      <c r="J28" s="163">
        <v>4309</v>
      </c>
      <c r="K28" s="162">
        <v>5.4116767632722343E-2</v>
      </c>
      <c r="L28" s="163">
        <v>4629</v>
      </c>
      <c r="M28" s="162">
        <v>6.3027046486429372E-2</v>
      </c>
      <c r="N28" s="161">
        <v>5024</v>
      </c>
      <c r="O28" s="162">
        <v>6.1598936241300105E-2</v>
      </c>
      <c r="P28" s="164">
        <v>1337</v>
      </c>
      <c r="Q28" s="162">
        <v>3.6192789270259165E-2</v>
      </c>
      <c r="R28" s="164">
        <v>3687</v>
      </c>
      <c r="S28" s="162">
        <v>8.2633347968423171E-2</v>
      </c>
    </row>
    <row r="29" spans="1:24" ht="25.5" customHeight="1">
      <c r="A29" s="19" t="s">
        <v>1823</v>
      </c>
      <c r="B29" s="159">
        <v>2065</v>
      </c>
      <c r="C29" s="160">
        <v>8.8011424692715466E-3</v>
      </c>
      <c r="D29" s="159">
        <v>818</v>
      </c>
      <c r="E29" s="160">
        <v>7.0175330231549418E-3</v>
      </c>
      <c r="F29" s="159">
        <v>1247</v>
      </c>
      <c r="G29" s="160">
        <v>1.0562117234419289E-2</v>
      </c>
      <c r="H29" s="161">
        <v>1271</v>
      </c>
      <c r="I29" s="162">
        <v>8.3034567858971623E-3</v>
      </c>
      <c r="J29" s="163">
        <v>589</v>
      </c>
      <c r="K29" s="162">
        <v>7.3972560073505373E-3</v>
      </c>
      <c r="L29" s="163">
        <v>682</v>
      </c>
      <c r="M29" s="162">
        <v>9.2859031548379409E-3</v>
      </c>
      <c r="N29" s="161">
        <v>794</v>
      </c>
      <c r="O29" s="162">
        <v>9.7351822005557892E-3</v>
      </c>
      <c r="P29" s="164">
        <v>229</v>
      </c>
      <c r="Q29" s="162">
        <v>6.199064130807291E-3</v>
      </c>
      <c r="R29" s="164">
        <v>565</v>
      </c>
      <c r="S29" s="162">
        <v>1.2662826580460832E-2</v>
      </c>
    </row>
    <row r="30" spans="1:24" ht="25.5" customHeight="1" thickBot="1">
      <c r="A30" s="177" t="s">
        <v>1847</v>
      </c>
      <c r="B30" s="291">
        <v>38.775152461146789</v>
      </c>
      <c r="C30" s="290"/>
      <c r="D30" s="290">
        <v>38.150595057632131</v>
      </c>
      <c r="E30" s="290"/>
      <c r="F30" s="290">
        <v>39.391783994115031</v>
      </c>
      <c r="G30" s="290"/>
      <c r="H30" s="290">
        <v>43.917624155624679</v>
      </c>
      <c r="I30" s="290"/>
      <c r="J30" s="290">
        <v>44.056271767901485</v>
      </c>
      <c r="K30" s="290"/>
      <c r="L30" s="290">
        <v>43.76731106114454</v>
      </c>
      <c r="M30" s="290"/>
      <c r="N30" s="290">
        <v>29.123934754661761</v>
      </c>
      <c r="O30" s="290"/>
      <c r="P30" s="290">
        <v>25.421282172195383</v>
      </c>
      <c r="Q30" s="290"/>
      <c r="R30" s="290">
        <v>32.189457401242841</v>
      </c>
      <c r="S30" s="290"/>
    </row>
  </sheetData>
  <mergeCells count="23">
    <mergeCell ref="R6:R7"/>
    <mergeCell ref="A1:J1"/>
    <mergeCell ref="A3:J3"/>
    <mergeCell ref="A5:A7"/>
    <mergeCell ref="B6:B7"/>
    <mergeCell ref="D6:D7"/>
    <mergeCell ref="N30:O30"/>
    <mergeCell ref="F6:F7"/>
    <mergeCell ref="H6:H7"/>
    <mergeCell ref="L6:L7"/>
    <mergeCell ref="N6:N7"/>
    <mergeCell ref="P6:P7"/>
    <mergeCell ref="P30:Q30"/>
    <mergeCell ref="R30:S30"/>
    <mergeCell ref="K1:S1"/>
    <mergeCell ref="K3:S3"/>
    <mergeCell ref="J5:M5"/>
    <mergeCell ref="B30:C30"/>
    <mergeCell ref="D30:E30"/>
    <mergeCell ref="F30:G30"/>
    <mergeCell ref="H30:I30"/>
    <mergeCell ref="L30:M30"/>
    <mergeCell ref="J30:K30"/>
  </mergeCells>
  <phoneticPr fontId="14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A8D9E-E459-48F3-A520-AE6FD36C825F}">
  <dimension ref="A1:S30"/>
  <sheetViews>
    <sheetView zoomScale="70" zoomScaleNormal="70" workbookViewId="0">
      <selection activeCell="X16" sqref="X16"/>
    </sheetView>
  </sheetViews>
  <sheetFormatPr defaultColWidth="8.75" defaultRowHeight="15.75"/>
  <cols>
    <col min="1" max="1" width="15.875" style="142" customWidth="1"/>
    <col min="2" max="2" width="8.75" style="167" customWidth="1"/>
    <col min="3" max="3" width="6.75" style="167" bestFit="1" customWidth="1"/>
    <col min="4" max="4" width="8.75" style="167" customWidth="1"/>
    <col min="5" max="5" width="6.75" style="167" bestFit="1" customWidth="1"/>
    <col min="6" max="6" width="8.75" style="167" customWidth="1"/>
    <col min="7" max="7" width="6.75" style="167" bestFit="1" customWidth="1"/>
    <col min="8" max="8" width="8.75" style="173" customWidth="1"/>
    <col min="9" max="9" width="6.75" style="173" bestFit="1" customWidth="1"/>
    <col min="10" max="10" width="8.75" style="173" customWidth="1"/>
    <col min="11" max="11" width="7.75" style="173" customWidth="1"/>
    <col min="12" max="12" width="8.75" style="173" customWidth="1"/>
    <col min="13" max="13" width="7.5" style="173" customWidth="1"/>
    <col min="14" max="14" width="8.75" style="173" customWidth="1"/>
    <col min="15" max="15" width="6.875" style="173" customWidth="1"/>
    <col min="16" max="16" width="8.75" style="173" customWidth="1"/>
    <col min="17" max="17" width="7" style="173" customWidth="1"/>
    <col min="18" max="18" width="8.75" style="173" customWidth="1"/>
    <col min="19" max="19" width="7.625" style="173" customWidth="1"/>
    <col min="20" max="16384" width="8.75" style="173"/>
  </cols>
  <sheetData>
    <row r="1" spans="1:19" ht="24.75" customHeight="1">
      <c r="A1" s="292" t="s">
        <v>1783</v>
      </c>
      <c r="B1" s="304"/>
      <c r="C1" s="304"/>
      <c r="D1" s="304"/>
      <c r="E1" s="304"/>
      <c r="F1" s="304"/>
      <c r="G1" s="304"/>
      <c r="H1" s="304"/>
      <c r="I1" s="304"/>
      <c r="J1" s="294" t="s">
        <v>1782</v>
      </c>
      <c r="K1" s="276"/>
      <c r="L1" s="276"/>
      <c r="M1" s="276"/>
      <c r="N1" s="276"/>
      <c r="O1" s="276"/>
      <c r="P1" s="276"/>
      <c r="Q1" s="276"/>
      <c r="R1" s="276"/>
      <c r="S1" s="276"/>
    </row>
    <row r="2" spans="1:19" ht="24.75" customHeight="1">
      <c r="A2" s="100"/>
      <c r="B2" s="114"/>
      <c r="C2" s="114"/>
      <c r="D2" s="140"/>
      <c r="E2" s="140"/>
      <c r="F2" s="140"/>
      <c r="G2" s="140"/>
      <c r="H2" s="114"/>
      <c r="I2" s="114"/>
      <c r="J2" s="32"/>
      <c r="K2" s="114"/>
      <c r="L2" s="114"/>
      <c r="M2" s="114"/>
      <c r="N2" s="114"/>
      <c r="O2" s="114"/>
      <c r="P2" s="114"/>
      <c r="Q2" s="114"/>
      <c r="R2" s="114"/>
      <c r="S2" s="114"/>
    </row>
    <row r="3" spans="1:19" ht="21" customHeight="1">
      <c r="A3" s="295" t="s">
        <v>1784</v>
      </c>
      <c r="B3" s="295"/>
      <c r="C3" s="295"/>
      <c r="D3" s="295"/>
      <c r="E3" s="295"/>
      <c r="F3" s="295"/>
      <c r="G3" s="295"/>
      <c r="H3" s="295"/>
      <c r="I3" s="295"/>
      <c r="J3" s="296" t="s">
        <v>1779</v>
      </c>
      <c r="K3" s="305"/>
      <c r="L3" s="305"/>
      <c r="M3" s="305"/>
      <c r="N3" s="305"/>
      <c r="O3" s="305"/>
      <c r="P3" s="305"/>
      <c r="Q3" s="305"/>
      <c r="R3" s="305"/>
      <c r="S3" s="305"/>
    </row>
    <row r="4" spans="1:19" s="142" customFormat="1" ht="21" customHeight="1" thickBot="1">
      <c r="A4" s="141" t="s">
        <v>1785</v>
      </c>
      <c r="D4" s="143"/>
      <c r="E4" s="143"/>
      <c r="J4" s="143"/>
      <c r="L4" s="143"/>
      <c r="M4" s="11"/>
      <c r="O4" s="144"/>
      <c r="P4" s="11"/>
      <c r="S4" s="145" t="s">
        <v>1786</v>
      </c>
    </row>
    <row r="5" spans="1:19" s="142" customFormat="1" ht="30.75" customHeight="1">
      <c r="A5" s="298" t="s">
        <v>1787</v>
      </c>
      <c r="B5" s="117" t="s">
        <v>1762</v>
      </c>
      <c r="C5" s="146"/>
      <c r="D5" s="147"/>
      <c r="E5" s="148"/>
      <c r="F5" s="148"/>
      <c r="G5" s="147"/>
      <c r="H5" s="149"/>
      <c r="I5" s="171"/>
      <c r="J5" s="171"/>
      <c r="K5" s="283" t="s">
        <v>1788</v>
      </c>
      <c r="L5" s="283"/>
      <c r="M5" s="150"/>
      <c r="N5" s="119" t="s">
        <v>1764</v>
      </c>
      <c r="O5" s="118"/>
      <c r="P5" s="118"/>
      <c r="Q5" s="118"/>
      <c r="R5" s="146"/>
      <c r="S5" s="118"/>
    </row>
    <row r="6" spans="1:19" ht="26.25" customHeight="1">
      <c r="A6" s="299"/>
      <c r="B6" s="269" t="s">
        <v>1765</v>
      </c>
      <c r="C6" s="151"/>
      <c r="D6" s="269" t="s">
        <v>1766</v>
      </c>
      <c r="E6" s="151"/>
      <c r="F6" s="269" t="s">
        <v>1767</v>
      </c>
      <c r="G6" s="124"/>
      <c r="H6" s="269" t="s">
        <v>1765</v>
      </c>
      <c r="I6" s="151"/>
      <c r="J6" s="170" t="s">
        <v>1789</v>
      </c>
      <c r="K6" s="151"/>
      <c r="L6" s="269" t="s">
        <v>1767</v>
      </c>
      <c r="M6" s="124"/>
      <c r="N6" s="269" t="s">
        <v>1765</v>
      </c>
      <c r="O6" s="151"/>
      <c r="P6" s="269" t="s">
        <v>1766</v>
      </c>
      <c r="Q6" s="151"/>
      <c r="R6" s="269" t="s">
        <v>1767</v>
      </c>
      <c r="S6" s="169"/>
    </row>
    <row r="7" spans="1:19" ht="25.5" customHeight="1">
      <c r="A7" s="300"/>
      <c r="B7" s="270"/>
      <c r="C7" s="126" t="s">
        <v>1770</v>
      </c>
      <c r="D7" s="270"/>
      <c r="E7" s="126" t="s">
        <v>1770</v>
      </c>
      <c r="F7" s="270"/>
      <c r="G7" s="126" t="s">
        <v>1770</v>
      </c>
      <c r="H7" s="270"/>
      <c r="I7" s="152" t="s">
        <v>1770</v>
      </c>
      <c r="J7" s="172" t="s">
        <v>1780</v>
      </c>
      <c r="K7" s="152" t="s">
        <v>1770</v>
      </c>
      <c r="L7" s="270"/>
      <c r="M7" s="126" t="s">
        <v>1770</v>
      </c>
      <c r="N7" s="270"/>
      <c r="O7" s="126" t="s">
        <v>1770</v>
      </c>
      <c r="P7" s="270"/>
      <c r="Q7" s="126" t="s">
        <v>1770</v>
      </c>
      <c r="R7" s="270"/>
      <c r="S7" s="126" t="s">
        <v>1770</v>
      </c>
    </row>
    <row r="8" spans="1:19" s="158" customFormat="1" ht="23.25" customHeight="1">
      <c r="A8" s="153" t="s">
        <v>1790</v>
      </c>
      <c r="B8" s="154">
        <f>SUM(D8,F8)</f>
        <v>23280949</v>
      </c>
      <c r="C8" s="155">
        <f>(B8/B8)*100</f>
        <v>100</v>
      </c>
      <c r="D8" s="154">
        <f>SUM(D9:D29)</f>
        <v>11558126</v>
      </c>
      <c r="E8" s="155">
        <f>(D8/D8)*100</f>
        <v>100</v>
      </c>
      <c r="F8" s="154">
        <f>SUM(F9:F29)</f>
        <v>11722823</v>
      </c>
      <c r="G8" s="155">
        <f>(F8/F8)*100</f>
        <v>100</v>
      </c>
      <c r="H8" s="156">
        <f>SUM(H9:H29)</f>
        <v>15147476</v>
      </c>
      <c r="I8" s="157">
        <f>(H8/H8)*100</f>
        <v>100</v>
      </c>
      <c r="J8" s="156">
        <f>SUM(J9:J29)</f>
        <v>7865956</v>
      </c>
      <c r="K8" s="157">
        <f>(J8/J8)*100</f>
        <v>100</v>
      </c>
      <c r="L8" s="156">
        <f>SUM(L9:L29)</f>
        <v>7281520</v>
      </c>
      <c r="M8" s="157">
        <f>(L8/L8)*100</f>
        <v>100</v>
      </c>
      <c r="N8" s="156">
        <f t="shared" ref="N8:N29" si="0">P8+R8</f>
        <v>8133473</v>
      </c>
      <c r="O8" s="157">
        <f>(N8/N8)*100</f>
        <v>100</v>
      </c>
      <c r="P8" s="156">
        <f>SUM(P9:P29)</f>
        <v>3692170</v>
      </c>
      <c r="Q8" s="157">
        <f>(P8/P8)*100</f>
        <v>100</v>
      </c>
      <c r="R8" s="156">
        <f>SUM(R9:R29)</f>
        <v>4441303</v>
      </c>
      <c r="S8" s="157">
        <f>(R8/R8)*100</f>
        <v>100</v>
      </c>
    </row>
    <row r="9" spans="1:19" ht="23.25" customHeight="1">
      <c r="A9" s="16" t="s">
        <v>1791</v>
      </c>
      <c r="B9" s="159">
        <f>SUM(D9,F9)</f>
        <v>956478</v>
      </c>
      <c r="C9" s="160">
        <f>(B9/$B$8)*100</f>
        <v>4.1084149963130798</v>
      </c>
      <c r="D9" s="159">
        <f>SUM(J9,P9)</f>
        <v>497719</v>
      </c>
      <c r="E9" s="160">
        <f>(D9/$D$8)*100</f>
        <v>4.3062257670490869</v>
      </c>
      <c r="F9" s="159">
        <f>SUM(L9,R9)</f>
        <v>458759</v>
      </c>
      <c r="G9" s="160">
        <f>(F9/$F$8)*100</f>
        <v>3.9133833207240265</v>
      </c>
      <c r="H9" s="161">
        <f>J9+L9</f>
        <v>14390</v>
      </c>
      <c r="I9" s="162">
        <f>(H9/$H$8)*100</f>
        <v>9.4999325300135815E-2</v>
      </c>
      <c r="J9" s="163">
        <v>7460</v>
      </c>
      <c r="K9" s="162">
        <f>(J9/$J$8)*100</f>
        <v>9.4839076140268264E-2</v>
      </c>
      <c r="L9" s="163">
        <v>6930</v>
      </c>
      <c r="M9" s="162">
        <f>(L9/$L$8)*100</f>
        <v>9.517243652424219E-2</v>
      </c>
      <c r="N9" s="161">
        <f t="shared" si="0"/>
        <v>942088</v>
      </c>
      <c r="O9" s="162">
        <f>(N9/$N$8)*100</f>
        <v>11.58285027810383</v>
      </c>
      <c r="P9" s="164">
        <v>490259</v>
      </c>
      <c r="Q9" s="162">
        <f>(P9/$P$8)*100</f>
        <v>13.278343088210997</v>
      </c>
      <c r="R9" s="164">
        <v>451829</v>
      </c>
      <c r="S9" s="162">
        <f>(R9/$R$8)*100</f>
        <v>10.173343273359192</v>
      </c>
    </row>
    <row r="10" spans="1:19" ht="23.25" customHeight="1">
      <c r="A10" s="16" t="s">
        <v>1792</v>
      </c>
      <c r="B10" s="159">
        <f t="shared" ref="B10:B25" si="1">SUM(D10,F10)</f>
        <v>1046409</v>
      </c>
      <c r="C10" s="160">
        <f t="shared" ref="C10:C25" si="2">(B10/$B$8)*100</f>
        <v>4.4947007959168674</v>
      </c>
      <c r="D10" s="159">
        <f t="shared" ref="D10:D29" si="3">SUM(J10,P10)</f>
        <v>547861</v>
      </c>
      <c r="E10" s="160">
        <f t="shared" ref="E10:E25" si="4">(D10/$D$8)*100</f>
        <v>4.7400504199383189</v>
      </c>
      <c r="F10" s="159">
        <f t="shared" ref="F10:F29" si="5">SUM(L10,R10)</f>
        <v>498548</v>
      </c>
      <c r="G10" s="160">
        <f t="shared" ref="G10:G25" si="6">(F10/$F$8)*100</f>
        <v>4.2527981527998842</v>
      </c>
      <c r="H10" s="161">
        <f t="shared" ref="H10:H29" si="7">J10+L10</f>
        <v>34935</v>
      </c>
      <c r="I10" s="162">
        <f t="shared" ref="I10:I25" si="8">(H10/$H$8)*100</f>
        <v>0.23063248292982935</v>
      </c>
      <c r="J10" s="163">
        <v>18055</v>
      </c>
      <c r="K10" s="162">
        <f t="shared" ref="K10:K28" si="9">(J10/$J$8)*100</f>
        <v>0.22953344768264658</v>
      </c>
      <c r="L10" s="163">
        <v>16880</v>
      </c>
      <c r="M10" s="162">
        <f>(L10/$L$8)*100</f>
        <v>0.23181972994649469</v>
      </c>
      <c r="N10" s="161">
        <f t="shared" si="0"/>
        <v>1011474</v>
      </c>
      <c r="O10" s="162">
        <f t="shared" ref="O10:O28" si="10">(N10/$N$8)*100</f>
        <v>12.435942186074755</v>
      </c>
      <c r="P10" s="164">
        <v>529806</v>
      </c>
      <c r="Q10" s="162">
        <f t="shared" ref="Q10:Q28" si="11">(P10/$P$8)*100</f>
        <v>14.349447614817304</v>
      </c>
      <c r="R10" s="164">
        <v>481668</v>
      </c>
      <c r="S10" s="162">
        <f t="shared" ref="S10:S28" si="12">(R10/$R$8)*100</f>
        <v>10.845195655419142</v>
      </c>
    </row>
    <row r="11" spans="1:19" ht="23.25" customHeight="1">
      <c r="A11" s="16" t="s">
        <v>1793</v>
      </c>
      <c r="B11" s="159">
        <f t="shared" si="1"/>
        <v>1336059</v>
      </c>
      <c r="C11" s="160">
        <f t="shared" si="2"/>
        <v>5.7388511095488415</v>
      </c>
      <c r="D11" s="159">
        <f t="shared" si="3"/>
        <v>697306</v>
      </c>
      <c r="E11" s="160">
        <f t="shared" si="4"/>
        <v>6.0330368435159816</v>
      </c>
      <c r="F11" s="159">
        <f t="shared" si="5"/>
        <v>638753</v>
      </c>
      <c r="G11" s="160">
        <f t="shared" si="6"/>
        <v>5.4487984677410894</v>
      </c>
      <c r="H11" s="161">
        <f t="shared" si="7"/>
        <v>64566</v>
      </c>
      <c r="I11" s="162">
        <f t="shared" si="8"/>
        <v>0.42624923122505687</v>
      </c>
      <c r="J11" s="163">
        <v>32776</v>
      </c>
      <c r="K11" s="162">
        <f t="shared" si="9"/>
        <v>0.41668171039858343</v>
      </c>
      <c r="L11" s="163">
        <v>31790</v>
      </c>
      <c r="M11" s="162">
        <f t="shared" ref="M11:M28" si="13">(L11/$L$8)*100</f>
        <v>0.4365846691350157</v>
      </c>
      <c r="N11" s="161">
        <f t="shared" si="0"/>
        <v>1271493</v>
      </c>
      <c r="O11" s="162">
        <f t="shared" si="10"/>
        <v>15.632842206521126</v>
      </c>
      <c r="P11" s="164">
        <v>664530</v>
      </c>
      <c r="Q11" s="162">
        <f t="shared" si="11"/>
        <v>17.99835868879277</v>
      </c>
      <c r="R11" s="164">
        <v>606963</v>
      </c>
      <c r="S11" s="162">
        <f t="shared" si="12"/>
        <v>13.666327201724361</v>
      </c>
    </row>
    <row r="12" spans="1:19" ht="23.25" customHeight="1">
      <c r="A12" s="16" t="s">
        <v>1794</v>
      </c>
      <c r="B12" s="159">
        <f t="shared" si="1"/>
        <v>1601637</v>
      </c>
      <c r="C12" s="160">
        <f t="shared" si="2"/>
        <v>6.8796035762975132</v>
      </c>
      <c r="D12" s="159">
        <f t="shared" si="3"/>
        <v>833684</v>
      </c>
      <c r="E12" s="160">
        <f t="shared" si="4"/>
        <v>7.212968607540704</v>
      </c>
      <c r="F12" s="159">
        <f t="shared" si="5"/>
        <v>767953</v>
      </c>
      <c r="G12" s="160">
        <f t="shared" si="6"/>
        <v>6.5509220773869909</v>
      </c>
      <c r="H12" s="161">
        <f t="shared" si="7"/>
        <v>218419</v>
      </c>
      <c r="I12" s="162">
        <f t="shared" si="8"/>
        <v>1.4419498007456819</v>
      </c>
      <c r="J12" s="163">
        <v>128251</v>
      </c>
      <c r="K12" s="162">
        <f t="shared" si="9"/>
        <v>1.6304566158264806</v>
      </c>
      <c r="L12" s="163">
        <v>90168</v>
      </c>
      <c r="M12" s="162">
        <f t="shared" si="13"/>
        <v>1.2383128797284082</v>
      </c>
      <c r="N12" s="161">
        <f t="shared" si="0"/>
        <v>1383218</v>
      </c>
      <c r="O12" s="162">
        <f t="shared" si="10"/>
        <v>17.006486650905462</v>
      </c>
      <c r="P12" s="164">
        <v>705433</v>
      </c>
      <c r="Q12" s="162">
        <f t="shared" si="11"/>
        <v>19.106189584986609</v>
      </c>
      <c r="R12" s="164">
        <v>677785</v>
      </c>
      <c r="S12" s="162">
        <f t="shared" si="12"/>
        <v>15.260949320503464</v>
      </c>
    </row>
    <row r="13" spans="1:19" ht="23.25" customHeight="1">
      <c r="A13" s="16" t="s">
        <v>1795</v>
      </c>
      <c r="B13" s="159">
        <f t="shared" si="1"/>
        <v>1656301</v>
      </c>
      <c r="C13" s="160">
        <f t="shared" si="2"/>
        <v>7.1144050012737878</v>
      </c>
      <c r="D13" s="159">
        <f t="shared" si="3"/>
        <v>856767</v>
      </c>
      <c r="E13" s="160">
        <f t="shared" si="4"/>
        <v>7.412680913843646</v>
      </c>
      <c r="F13" s="159">
        <f t="shared" si="5"/>
        <v>799534</v>
      </c>
      <c r="G13" s="160">
        <f t="shared" si="6"/>
        <v>6.8203196448500512</v>
      </c>
      <c r="H13" s="161">
        <f t="shared" si="7"/>
        <v>978969</v>
      </c>
      <c r="I13" s="162">
        <f t="shared" si="8"/>
        <v>6.4629183106149162</v>
      </c>
      <c r="J13" s="163">
        <v>524342</v>
      </c>
      <c r="K13" s="162">
        <f t="shared" si="9"/>
        <v>6.6659666034236649</v>
      </c>
      <c r="L13" s="163">
        <v>454627</v>
      </c>
      <c r="M13" s="162">
        <f t="shared" si="13"/>
        <v>6.2435727705204407</v>
      </c>
      <c r="N13" s="161">
        <f t="shared" si="0"/>
        <v>677332</v>
      </c>
      <c r="O13" s="162">
        <f t="shared" si="10"/>
        <v>8.3277094544974819</v>
      </c>
      <c r="P13" s="164">
        <v>332425</v>
      </c>
      <c r="Q13" s="162">
        <f t="shared" si="11"/>
        <v>9.0035128393329664</v>
      </c>
      <c r="R13" s="164">
        <v>344907</v>
      </c>
      <c r="S13" s="162">
        <f t="shared" si="12"/>
        <v>7.7658966298854191</v>
      </c>
    </row>
    <row r="14" spans="1:19" ht="23.25" customHeight="1">
      <c r="A14" s="16" t="s">
        <v>1796</v>
      </c>
      <c r="B14" s="159">
        <f t="shared" si="1"/>
        <v>1765859</v>
      </c>
      <c r="C14" s="160">
        <f t="shared" si="2"/>
        <v>7.5849957834622632</v>
      </c>
      <c r="D14" s="159">
        <f t="shared" si="3"/>
        <v>870371</v>
      </c>
      <c r="E14" s="160">
        <f t="shared" si="4"/>
        <v>7.530381655296023</v>
      </c>
      <c r="F14" s="159">
        <f t="shared" si="5"/>
        <v>895488</v>
      </c>
      <c r="G14" s="160">
        <f t="shared" si="6"/>
        <v>7.638842623487534</v>
      </c>
      <c r="H14" s="161">
        <f t="shared" si="7"/>
        <v>1628945</v>
      </c>
      <c r="I14" s="162">
        <f t="shared" si="8"/>
        <v>10.753903818695603</v>
      </c>
      <c r="J14" s="163">
        <v>824827</v>
      </c>
      <c r="K14" s="162">
        <f t="shared" si="9"/>
        <v>10.486036280904699</v>
      </c>
      <c r="L14" s="163">
        <v>804118</v>
      </c>
      <c r="M14" s="162">
        <f t="shared" si="13"/>
        <v>11.04327118513717</v>
      </c>
      <c r="N14" s="161">
        <f t="shared" si="0"/>
        <v>136914</v>
      </c>
      <c r="O14" s="162">
        <f t="shared" si="10"/>
        <v>1.6833399459246989</v>
      </c>
      <c r="P14" s="164">
        <v>45544</v>
      </c>
      <c r="Q14" s="162">
        <f t="shared" si="11"/>
        <v>1.2335293336980693</v>
      </c>
      <c r="R14" s="164">
        <v>91370</v>
      </c>
      <c r="S14" s="162">
        <f t="shared" si="12"/>
        <v>2.0572791363255334</v>
      </c>
    </row>
    <row r="15" spans="1:19" ht="23.25" customHeight="1">
      <c r="A15" s="16" t="s">
        <v>1797</v>
      </c>
      <c r="B15" s="159">
        <f t="shared" si="1"/>
        <v>2103802</v>
      </c>
      <c r="C15" s="160">
        <f t="shared" si="2"/>
        <v>9.0365817991354227</v>
      </c>
      <c r="D15" s="159">
        <f t="shared" si="3"/>
        <v>1021342</v>
      </c>
      <c r="E15" s="160">
        <f t="shared" si="4"/>
        <v>8.8365709112359561</v>
      </c>
      <c r="F15" s="159">
        <f t="shared" si="5"/>
        <v>1082460</v>
      </c>
      <c r="G15" s="160">
        <f t="shared" si="6"/>
        <v>9.2337826818676696</v>
      </c>
      <c r="H15" s="161">
        <f t="shared" si="7"/>
        <v>1964746</v>
      </c>
      <c r="I15" s="162">
        <f t="shared" si="8"/>
        <v>12.970781402789481</v>
      </c>
      <c r="J15" s="163">
        <v>996583</v>
      </c>
      <c r="K15" s="162">
        <f t="shared" si="9"/>
        <v>12.669572522399058</v>
      </c>
      <c r="L15" s="163">
        <v>968163</v>
      </c>
      <c r="M15" s="162">
        <f t="shared" si="13"/>
        <v>13.296166185082237</v>
      </c>
      <c r="N15" s="161">
        <f t="shared" si="0"/>
        <v>139056</v>
      </c>
      <c r="O15" s="162">
        <f t="shared" si="10"/>
        <v>1.7096755592598636</v>
      </c>
      <c r="P15" s="164">
        <v>24759</v>
      </c>
      <c r="Q15" s="162">
        <f t="shared" si="11"/>
        <v>0.67058125709271243</v>
      </c>
      <c r="R15" s="164">
        <v>114297</v>
      </c>
      <c r="S15" s="162">
        <f t="shared" si="12"/>
        <v>2.5735015152084872</v>
      </c>
    </row>
    <row r="16" spans="1:19" ht="23.25" customHeight="1">
      <c r="A16" s="16" t="s">
        <v>1798</v>
      </c>
      <c r="B16" s="159">
        <f t="shared" si="1"/>
        <v>1912339</v>
      </c>
      <c r="C16" s="160">
        <f t="shared" si="2"/>
        <v>8.2141797570193553</v>
      </c>
      <c r="D16" s="159">
        <f t="shared" si="3"/>
        <v>926517</v>
      </c>
      <c r="E16" s="160">
        <f t="shared" si="4"/>
        <v>8.0161524454742921</v>
      </c>
      <c r="F16" s="159">
        <f t="shared" si="5"/>
        <v>985822</v>
      </c>
      <c r="G16" s="160">
        <f t="shared" si="6"/>
        <v>8.4094249311791192</v>
      </c>
      <c r="H16" s="161">
        <f t="shared" si="7"/>
        <v>1770863</v>
      </c>
      <c r="I16" s="162">
        <f t="shared" si="8"/>
        <v>11.690812383528451</v>
      </c>
      <c r="J16" s="163">
        <v>897829</v>
      </c>
      <c r="K16" s="162">
        <f t="shared" si="9"/>
        <v>11.414111647713259</v>
      </c>
      <c r="L16" s="163">
        <v>873034</v>
      </c>
      <c r="M16" s="162">
        <f t="shared" si="13"/>
        <v>11.989721926191235</v>
      </c>
      <c r="N16" s="161">
        <f t="shared" si="0"/>
        <v>141476</v>
      </c>
      <c r="O16" s="162">
        <f t="shared" si="10"/>
        <v>1.7394291466880138</v>
      </c>
      <c r="P16" s="164">
        <v>28688</v>
      </c>
      <c r="Q16" s="162">
        <f t="shared" si="11"/>
        <v>0.7769956421291544</v>
      </c>
      <c r="R16" s="164">
        <v>112788</v>
      </c>
      <c r="S16" s="162">
        <f t="shared" si="12"/>
        <v>2.5395249997579539</v>
      </c>
    </row>
    <row r="17" spans="1:19" ht="23.25" customHeight="1">
      <c r="A17" s="16" t="s">
        <v>1799</v>
      </c>
      <c r="B17" s="159">
        <f t="shared" si="1"/>
        <v>1839784</v>
      </c>
      <c r="C17" s="160">
        <f t="shared" si="2"/>
        <v>7.9025300901608437</v>
      </c>
      <c r="D17" s="159">
        <f t="shared" si="3"/>
        <v>903344</v>
      </c>
      <c r="E17" s="160">
        <f t="shared" si="4"/>
        <v>7.8156614662273114</v>
      </c>
      <c r="F17" s="159">
        <f t="shared" si="5"/>
        <v>936440</v>
      </c>
      <c r="G17" s="160">
        <f t="shared" si="6"/>
        <v>7.9881782741239045</v>
      </c>
      <c r="H17" s="161">
        <f t="shared" si="7"/>
        <v>1688753</v>
      </c>
      <c r="I17" s="162">
        <f t="shared" si="8"/>
        <v>11.148741876204326</v>
      </c>
      <c r="J17" s="163">
        <v>866100</v>
      </c>
      <c r="K17" s="162">
        <f t="shared" si="9"/>
        <v>11.010740461807821</v>
      </c>
      <c r="L17" s="163">
        <v>822653</v>
      </c>
      <c r="M17" s="162">
        <f t="shared" si="13"/>
        <v>11.297819685999626</v>
      </c>
      <c r="N17" s="161">
        <f t="shared" si="0"/>
        <v>151031</v>
      </c>
      <c r="O17" s="162">
        <f t="shared" si="10"/>
        <v>1.8569066375458552</v>
      </c>
      <c r="P17" s="164">
        <v>37244</v>
      </c>
      <c r="Q17" s="162">
        <f t="shared" si="11"/>
        <v>1.0087292838628774</v>
      </c>
      <c r="R17" s="164">
        <v>113787</v>
      </c>
      <c r="S17" s="162">
        <f t="shared" si="12"/>
        <v>2.562018398654629</v>
      </c>
    </row>
    <row r="18" spans="1:19" ht="23.25" customHeight="1">
      <c r="A18" s="16" t="s">
        <v>1800</v>
      </c>
      <c r="B18" s="159">
        <f t="shared" si="1"/>
        <v>1851949</v>
      </c>
      <c r="C18" s="160">
        <f t="shared" si="2"/>
        <v>7.9547831147261219</v>
      </c>
      <c r="D18" s="159">
        <f t="shared" si="3"/>
        <v>918091</v>
      </c>
      <c r="E18" s="160">
        <f t="shared" si="4"/>
        <v>7.9432513540689902</v>
      </c>
      <c r="F18" s="159">
        <f t="shared" si="5"/>
        <v>933858</v>
      </c>
      <c r="G18" s="160">
        <f t="shared" si="6"/>
        <v>7.9661528626679772</v>
      </c>
      <c r="H18" s="161">
        <f t="shared" si="7"/>
        <v>1689836</v>
      </c>
      <c r="I18" s="162">
        <f t="shared" si="8"/>
        <v>11.15589158220155</v>
      </c>
      <c r="J18" s="163">
        <v>871586</v>
      </c>
      <c r="K18" s="162">
        <f t="shared" si="9"/>
        <v>11.080484050508293</v>
      </c>
      <c r="L18" s="163">
        <v>818250</v>
      </c>
      <c r="M18" s="162">
        <f t="shared" si="13"/>
        <v>11.237351541985738</v>
      </c>
      <c r="N18" s="161">
        <f t="shared" si="0"/>
        <v>162113</v>
      </c>
      <c r="O18" s="162">
        <f t="shared" si="10"/>
        <v>1.9931583961734427</v>
      </c>
      <c r="P18" s="164">
        <v>46505</v>
      </c>
      <c r="Q18" s="162">
        <f t="shared" si="11"/>
        <v>1.259557387660915</v>
      </c>
      <c r="R18" s="164">
        <v>115608</v>
      </c>
      <c r="S18" s="162">
        <f t="shared" si="12"/>
        <v>2.6030198795263462</v>
      </c>
    </row>
    <row r="19" spans="1:19" ht="23.25" customHeight="1">
      <c r="A19" s="16" t="s">
        <v>1801</v>
      </c>
      <c r="B19" s="159">
        <f t="shared" si="1"/>
        <v>1799479</v>
      </c>
      <c r="C19" s="160">
        <f t="shared" si="2"/>
        <v>7.7294057042090509</v>
      </c>
      <c r="D19" s="159">
        <f t="shared" si="3"/>
        <v>889884</v>
      </c>
      <c r="E19" s="160">
        <f t="shared" si="4"/>
        <v>7.6992066014853959</v>
      </c>
      <c r="F19" s="159">
        <f t="shared" si="5"/>
        <v>909595</v>
      </c>
      <c r="G19" s="160">
        <f t="shared" si="6"/>
        <v>7.7591805318565328</v>
      </c>
      <c r="H19" s="161">
        <f t="shared" si="7"/>
        <v>1573361</v>
      </c>
      <c r="I19" s="162">
        <f t="shared" si="8"/>
        <v>10.38695159510403</v>
      </c>
      <c r="J19" s="163">
        <v>818227</v>
      </c>
      <c r="K19" s="162">
        <f t="shared" si="9"/>
        <v>10.402130395847625</v>
      </c>
      <c r="L19" s="163">
        <v>755134</v>
      </c>
      <c r="M19" s="162">
        <f t="shared" si="13"/>
        <v>10.370554499609971</v>
      </c>
      <c r="N19" s="161">
        <f t="shared" si="0"/>
        <v>226118</v>
      </c>
      <c r="O19" s="162">
        <f t="shared" si="10"/>
        <v>2.7800916041646659</v>
      </c>
      <c r="P19" s="164">
        <v>71657</v>
      </c>
      <c r="Q19" s="162">
        <f t="shared" si="11"/>
        <v>1.9407827916916069</v>
      </c>
      <c r="R19" s="164">
        <v>154461</v>
      </c>
      <c r="S19" s="162">
        <f t="shared" si="12"/>
        <v>3.4778307176970364</v>
      </c>
    </row>
    <row r="20" spans="1:19" ht="23.25" customHeight="1">
      <c r="A20" s="16" t="s">
        <v>1802</v>
      </c>
      <c r="B20" s="159">
        <f t="shared" si="1"/>
        <v>1595877</v>
      </c>
      <c r="C20" s="160">
        <f t="shared" si="2"/>
        <v>6.8548623168239411</v>
      </c>
      <c r="D20" s="159">
        <f t="shared" si="3"/>
        <v>782150</v>
      </c>
      <c r="E20" s="160">
        <f t="shared" si="4"/>
        <v>6.7671004797836609</v>
      </c>
      <c r="F20" s="159">
        <f t="shared" si="5"/>
        <v>813727</v>
      </c>
      <c r="G20" s="160">
        <f t="shared" si="6"/>
        <v>6.9413911649096809</v>
      </c>
      <c r="H20" s="161">
        <f t="shared" si="7"/>
        <v>1254746</v>
      </c>
      <c r="I20" s="162">
        <f t="shared" si="8"/>
        <v>8.2835318570565821</v>
      </c>
      <c r="J20" s="163">
        <v>661239</v>
      </c>
      <c r="K20" s="162">
        <f t="shared" si="9"/>
        <v>8.4063399286749121</v>
      </c>
      <c r="L20" s="163">
        <v>593507</v>
      </c>
      <c r="M20" s="162">
        <f t="shared" si="13"/>
        <v>8.1508668519759624</v>
      </c>
      <c r="N20" s="161">
        <f t="shared" si="0"/>
        <v>341131</v>
      </c>
      <c r="O20" s="162">
        <f t="shared" si="10"/>
        <v>4.1941615838646049</v>
      </c>
      <c r="P20" s="164">
        <v>120911</v>
      </c>
      <c r="Q20" s="162">
        <f t="shared" si="11"/>
        <v>3.2747950392316714</v>
      </c>
      <c r="R20" s="164">
        <v>220220</v>
      </c>
      <c r="S20" s="162">
        <f t="shared" si="12"/>
        <v>4.9584547597855853</v>
      </c>
    </row>
    <row r="21" spans="1:19" ht="23.25" customHeight="1">
      <c r="A21" s="16" t="s">
        <v>1803</v>
      </c>
      <c r="B21" s="159">
        <f t="shared" si="1"/>
        <v>1251782</v>
      </c>
      <c r="C21" s="160">
        <f t="shared" si="2"/>
        <v>5.3768512615185919</v>
      </c>
      <c r="D21" s="159">
        <f t="shared" si="3"/>
        <v>608673</v>
      </c>
      <c r="E21" s="160">
        <f t="shared" si="4"/>
        <v>5.2661910763042385</v>
      </c>
      <c r="F21" s="159">
        <f t="shared" si="5"/>
        <v>643109</v>
      </c>
      <c r="G21" s="160">
        <f t="shared" si="6"/>
        <v>5.4859567529084083</v>
      </c>
      <c r="H21" s="161">
        <f t="shared" si="7"/>
        <v>809639</v>
      </c>
      <c r="I21" s="162">
        <f t="shared" si="8"/>
        <v>5.3450423027572382</v>
      </c>
      <c r="J21" s="163">
        <v>439530</v>
      </c>
      <c r="K21" s="162">
        <f t="shared" si="9"/>
        <v>5.5877505544144919</v>
      </c>
      <c r="L21" s="163">
        <v>370109</v>
      </c>
      <c r="M21" s="162">
        <f t="shared" si="13"/>
        <v>5.0828535800217542</v>
      </c>
      <c r="N21" s="161">
        <f t="shared" si="0"/>
        <v>442143</v>
      </c>
      <c r="O21" s="162">
        <f t="shared" si="10"/>
        <v>5.4360910769606043</v>
      </c>
      <c r="P21" s="164">
        <v>169143</v>
      </c>
      <c r="Q21" s="162">
        <f t="shared" si="11"/>
        <v>4.581127087864318</v>
      </c>
      <c r="R21" s="164">
        <v>273000</v>
      </c>
      <c r="S21" s="162">
        <f t="shared" si="12"/>
        <v>6.1468447435358495</v>
      </c>
    </row>
    <row r="22" spans="1:19" ht="23.25" customHeight="1">
      <c r="A22" s="16" t="s">
        <v>1804</v>
      </c>
      <c r="B22" s="159">
        <f t="shared" si="1"/>
        <v>732594</v>
      </c>
      <c r="C22" s="160">
        <f t="shared" si="2"/>
        <v>3.1467531671496727</v>
      </c>
      <c r="D22" s="159">
        <f t="shared" si="3"/>
        <v>349612</v>
      </c>
      <c r="E22" s="160">
        <f t="shared" si="4"/>
        <v>3.0248156145728124</v>
      </c>
      <c r="F22" s="159">
        <f t="shared" si="5"/>
        <v>382982</v>
      </c>
      <c r="G22" s="160">
        <f t="shared" si="6"/>
        <v>3.2669775872245106</v>
      </c>
      <c r="H22" s="161">
        <f t="shared" si="7"/>
        <v>372330</v>
      </c>
      <c r="I22" s="162">
        <f t="shared" si="8"/>
        <v>2.4580332723418743</v>
      </c>
      <c r="J22" s="163">
        <v>203943</v>
      </c>
      <c r="K22" s="162">
        <f t="shared" si="9"/>
        <v>2.5927299873022425</v>
      </c>
      <c r="L22" s="163">
        <v>168387</v>
      </c>
      <c r="M22" s="162">
        <f t="shared" si="13"/>
        <v>2.3125254067831991</v>
      </c>
      <c r="N22" s="161">
        <f t="shared" si="0"/>
        <v>360264</v>
      </c>
      <c r="O22" s="162">
        <f t="shared" si="10"/>
        <v>4.4293993476095643</v>
      </c>
      <c r="P22" s="164">
        <v>145669</v>
      </c>
      <c r="Q22" s="162">
        <f t="shared" si="11"/>
        <v>3.9453492119810298</v>
      </c>
      <c r="R22" s="164">
        <v>214595</v>
      </c>
      <c r="S22" s="162">
        <f t="shared" si="12"/>
        <v>4.831802738970973</v>
      </c>
    </row>
    <row r="23" spans="1:19" ht="23.25" customHeight="1">
      <c r="A23" s="16" t="s">
        <v>1805</v>
      </c>
      <c r="B23" s="159">
        <f t="shared" si="1"/>
        <v>674603</v>
      </c>
      <c r="C23" s="160">
        <f t="shared" si="2"/>
        <v>2.8976610876128803</v>
      </c>
      <c r="D23" s="159">
        <f t="shared" si="3"/>
        <v>310956</v>
      </c>
      <c r="E23" s="160">
        <f t="shared" si="4"/>
        <v>2.6903669331862274</v>
      </c>
      <c r="F23" s="159">
        <f t="shared" si="5"/>
        <v>363647</v>
      </c>
      <c r="G23" s="160">
        <f t="shared" si="6"/>
        <v>3.1020429123599325</v>
      </c>
      <c r="H23" s="161">
        <f t="shared" si="7"/>
        <v>354260</v>
      </c>
      <c r="I23" s="162">
        <f t="shared" si="8"/>
        <v>2.3387394705230098</v>
      </c>
      <c r="J23" s="163">
        <v>181501</v>
      </c>
      <c r="K23" s="162">
        <f t="shared" si="9"/>
        <v>2.3074245520824168</v>
      </c>
      <c r="L23" s="163">
        <v>172759</v>
      </c>
      <c r="M23" s="162">
        <f t="shared" si="13"/>
        <v>2.3725678155110472</v>
      </c>
      <c r="N23" s="161">
        <f t="shared" si="0"/>
        <v>320343</v>
      </c>
      <c r="O23" s="162">
        <f t="shared" si="10"/>
        <v>3.9385758088826259</v>
      </c>
      <c r="P23" s="164">
        <v>129455</v>
      </c>
      <c r="Q23" s="162">
        <f t="shared" si="11"/>
        <v>3.506203668845151</v>
      </c>
      <c r="R23" s="164">
        <v>190888</v>
      </c>
      <c r="S23" s="162">
        <f t="shared" si="12"/>
        <v>4.2980179465350599</v>
      </c>
    </row>
    <row r="24" spans="1:19" ht="23.25" customHeight="1">
      <c r="A24" s="16" t="s">
        <v>1806</v>
      </c>
      <c r="B24" s="159">
        <f t="shared" si="1"/>
        <v>504753</v>
      </c>
      <c r="C24" s="160">
        <f t="shared" si="2"/>
        <v>2.168094608170827</v>
      </c>
      <c r="D24" s="159">
        <f t="shared" si="3"/>
        <v>226845</v>
      </c>
      <c r="E24" s="160">
        <f t="shared" si="4"/>
        <v>1.9626451554516711</v>
      </c>
      <c r="F24" s="159">
        <f t="shared" si="5"/>
        <v>277908</v>
      </c>
      <c r="G24" s="160">
        <f t="shared" si="6"/>
        <v>2.3706576479061403</v>
      </c>
      <c r="H24" s="161">
        <f t="shared" si="7"/>
        <v>293507</v>
      </c>
      <c r="I24" s="162">
        <f t="shared" si="8"/>
        <v>1.9376627498865158</v>
      </c>
      <c r="J24" s="163">
        <v>147979</v>
      </c>
      <c r="K24" s="162">
        <f t="shared" si="9"/>
        <v>1.8812589340698067</v>
      </c>
      <c r="L24" s="163">
        <v>145528</v>
      </c>
      <c r="M24" s="162">
        <f t="shared" si="13"/>
        <v>1.9985937002164382</v>
      </c>
      <c r="N24" s="161">
        <f t="shared" si="0"/>
        <v>211246</v>
      </c>
      <c r="O24" s="162">
        <f t="shared" si="10"/>
        <v>2.5972422850607608</v>
      </c>
      <c r="P24" s="164">
        <v>78866</v>
      </c>
      <c r="Q24" s="162">
        <f t="shared" si="11"/>
        <v>2.1360338229279798</v>
      </c>
      <c r="R24" s="164">
        <v>132380</v>
      </c>
      <c r="S24" s="162">
        <f t="shared" si="12"/>
        <v>2.9806568027445999</v>
      </c>
    </row>
    <row r="25" spans="1:19" ht="23.25" customHeight="1">
      <c r="A25" s="16" t="s">
        <v>1807</v>
      </c>
      <c r="B25" s="159">
        <f t="shared" si="1"/>
        <v>375440</v>
      </c>
      <c r="C25" s="160">
        <f t="shared" si="2"/>
        <v>1.6126490376315847</v>
      </c>
      <c r="D25" s="159">
        <f t="shared" si="3"/>
        <v>185568</v>
      </c>
      <c r="E25" s="160">
        <f t="shared" si="4"/>
        <v>1.6055197875503346</v>
      </c>
      <c r="F25" s="159">
        <f t="shared" si="5"/>
        <v>189872</v>
      </c>
      <c r="G25" s="160">
        <f t="shared" si="6"/>
        <v>1.619678127017699</v>
      </c>
      <c r="H25" s="161">
        <f t="shared" si="7"/>
        <v>249038</v>
      </c>
      <c r="I25" s="162">
        <f t="shared" si="8"/>
        <v>1.6440890878453942</v>
      </c>
      <c r="J25" s="163">
        <v>142407</v>
      </c>
      <c r="K25" s="162">
        <f t="shared" si="9"/>
        <v>1.8104220262610164</v>
      </c>
      <c r="L25" s="163">
        <v>106631</v>
      </c>
      <c r="M25" s="162">
        <f t="shared" si="13"/>
        <v>1.4644057834078599</v>
      </c>
      <c r="N25" s="161">
        <f t="shared" si="0"/>
        <v>126402</v>
      </c>
      <c r="O25" s="162">
        <f t="shared" si="10"/>
        <v>1.5540962636748166</v>
      </c>
      <c r="P25" s="164">
        <v>43161</v>
      </c>
      <c r="Q25" s="162">
        <f t="shared" si="11"/>
        <v>1.1689873434863507</v>
      </c>
      <c r="R25" s="164">
        <v>83241</v>
      </c>
      <c r="S25" s="162">
        <f t="shared" si="12"/>
        <v>1.8742472648229584</v>
      </c>
    </row>
    <row r="26" spans="1:19" ht="23.25" customHeight="1">
      <c r="A26" s="16" t="s">
        <v>1808</v>
      </c>
      <c r="B26" s="159">
        <f>SUM(D26,F26)</f>
        <v>196488</v>
      </c>
      <c r="C26" s="160">
        <f>(B26/$B$8)*100</f>
        <v>0.84398621379222982</v>
      </c>
      <c r="D26" s="159">
        <f t="shared" si="3"/>
        <v>96926</v>
      </c>
      <c r="E26" s="160">
        <f>(D26/$D$8)*100</f>
        <v>0.83859615304418733</v>
      </c>
      <c r="F26" s="159">
        <f t="shared" si="5"/>
        <v>99562</v>
      </c>
      <c r="G26" s="160">
        <f>(F26/$F$8)*100</f>
        <v>0.84930054817000999</v>
      </c>
      <c r="H26" s="161">
        <f t="shared" si="7"/>
        <v>134113</v>
      </c>
      <c r="I26" s="162">
        <f>(H26/$H$8)*100</f>
        <v>0.88538182862940329</v>
      </c>
      <c r="J26" s="163">
        <v>76948</v>
      </c>
      <c r="K26" s="162">
        <f t="shared" si="9"/>
        <v>0.97824091566238103</v>
      </c>
      <c r="L26" s="163">
        <v>57165</v>
      </c>
      <c r="M26" s="162">
        <f t="shared" si="13"/>
        <v>0.78506960085256927</v>
      </c>
      <c r="N26" s="161">
        <f t="shared" si="0"/>
        <v>62375</v>
      </c>
      <c r="O26" s="162">
        <f t="shared" si="10"/>
        <v>0.7668925685251553</v>
      </c>
      <c r="P26" s="164">
        <v>19978</v>
      </c>
      <c r="Q26" s="162">
        <f t="shared" si="11"/>
        <v>0.54109101151897121</v>
      </c>
      <c r="R26" s="164">
        <v>42397</v>
      </c>
      <c r="S26" s="162">
        <f t="shared" si="12"/>
        <v>0.95460724026259858</v>
      </c>
    </row>
    <row r="27" spans="1:19" ht="23.25" customHeight="1">
      <c r="A27" s="16" t="s">
        <v>1809</v>
      </c>
      <c r="B27" s="159">
        <f>SUM(D27,F27)</f>
        <v>64783</v>
      </c>
      <c r="C27" s="160">
        <f>(B27/$B$8)*100</f>
        <v>0.27826614799937921</v>
      </c>
      <c r="D27" s="159">
        <f t="shared" si="3"/>
        <v>28755</v>
      </c>
      <c r="E27" s="160">
        <f>(D27/$D$8)*100</f>
        <v>0.24878600562063435</v>
      </c>
      <c r="F27" s="159">
        <f t="shared" si="5"/>
        <v>36028</v>
      </c>
      <c r="G27" s="160">
        <f>(F27/$F$8)*100</f>
        <v>0.30733211616348727</v>
      </c>
      <c r="H27" s="161">
        <f t="shared" si="7"/>
        <v>42887</v>
      </c>
      <c r="I27" s="162">
        <f>(H27/$H$8)*100</f>
        <v>0.28312967784203785</v>
      </c>
      <c r="J27" s="163">
        <v>22066</v>
      </c>
      <c r="K27" s="162">
        <f t="shared" si="9"/>
        <v>0.28052534237415006</v>
      </c>
      <c r="L27" s="163">
        <v>20821</v>
      </c>
      <c r="M27" s="162">
        <f t="shared" si="13"/>
        <v>0.28594304485876576</v>
      </c>
      <c r="N27" s="161">
        <f t="shared" si="0"/>
        <v>21896</v>
      </c>
      <c r="O27" s="162">
        <f t="shared" si="10"/>
        <v>0.26920849187056994</v>
      </c>
      <c r="P27" s="164">
        <v>6689</v>
      </c>
      <c r="Q27" s="162">
        <f t="shared" si="11"/>
        <v>0.18116717269248164</v>
      </c>
      <c r="R27" s="164">
        <v>15207</v>
      </c>
      <c r="S27" s="162">
        <f t="shared" si="12"/>
        <v>0.34239951653827716</v>
      </c>
    </row>
    <row r="28" spans="1:19" ht="23.25" customHeight="1">
      <c r="A28" s="16" t="s">
        <v>1810</v>
      </c>
      <c r="B28" s="159">
        <f>SUM(D28,F28)</f>
        <v>12781</v>
      </c>
      <c r="C28" s="160">
        <f>(B28/$B$8)*100</f>
        <v>5.4898964814535697E-2</v>
      </c>
      <c r="D28" s="159">
        <f t="shared" si="3"/>
        <v>5079</v>
      </c>
      <c r="E28" s="160">
        <f>(D28/$D$8)*100</f>
        <v>4.3943109808631607E-2</v>
      </c>
      <c r="F28" s="159">
        <f t="shared" si="5"/>
        <v>7702</v>
      </c>
      <c r="G28" s="160">
        <f>(F28/$F$8)*100</f>
        <v>6.570089815396854E-2</v>
      </c>
      <c r="H28" s="161">
        <f t="shared" si="7"/>
        <v>8111</v>
      </c>
      <c r="I28" s="162">
        <f>(H28/$H$8)*100</f>
        <v>5.3546874740055699E-2</v>
      </c>
      <c r="J28" s="163">
        <v>3819</v>
      </c>
      <c r="K28" s="162">
        <f t="shared" si="9"/>
        <v>4.8550996217115887E-2</v>
      </c>
      <c r="L28" s="163">
        <v>4292</v>
      </c>
      <c r="M28" s="162">
        <f t="shared" si="13"/>
        <v>5.894373702194048E-2</v>
      </c>
      <c r="N28" s="161">
        <f t="shared" si="0"/>
        <v>4670</v>
      </c>
      <c r="O28" s="162">
        <f t="shared" si="10"/>
        <v>5.7417046813827255E-2</v>
      </c>
      <c r="P28" s="164">
        <v>1260</v>
      </c>
      <c r="Q28" s="162">
        <f t="shared" si="11"/>
        <v>3.4126272625583327E-2</v>
      </c>
      <c r="R28" s="164">
        <v>3410</v>
      </c>
      <c r="S28" s="162">
        <f t="shared" si="12"/>
        <v>7.6779269507169415E-2</v>
      </c>
    </row>
    <row r="29" spans="1:19" ht="23.25" customHeight="1">
      <c r="A29" s="19" t="s">
        <v>1781</v>
      </c>
      <c r="B29" s="159">
        <f>SUM(D29,F29)</f>
        <v>1752</v>
      </c>
      <c r="C29" s="160">
        <f>(B29/$B$8)*100</f>
        <v>7.5254664232115281E-3</v>
      </c>
      <c r="D29" s="159">
        <f t="shared" si="3"/>
        <v>676</v>
      </c>
      <c r="E29" s="160">
        <f>(D29/$D$8)*100</f>
        <v>5.8486990018970205E-3</v>
      </c>
      <c r="F29" s="159">
        <f t="shared" si="5"/>
        <v>1076</v>
      </c>
      <c r="G29" s="160">
        <f>(F29/$F$8)*100</f>
        <v>9.1786765013853744E-3</v>
      </c>
      <c r="H29" s="161">
        <f t="shared" si="7"/>
        <v>1062</v>
      </c>
      <c r="I29" s="162">
        <f>(H29/$H$8)*100</f>
        <v>7.0110690388286477E-3</v>
      </c>
      <c r="J29" s="163">
        <v>488</v>
      </c>
      <c r="K29" s="162">
        <f>(J29/$J$8)*100</f>
        <v>6.2039502890684868E-3</v>
      </c>
      <c r="L29" s="163">
        <v>574</v>
      </c>
      <c r="M29" s="162">
        <f>(L29/$L$8)*100</f>
        <v>7.8829694898867268E-3</v>
      </c>
      <c r="N29" s="161">
        <f t="shared" si="0"/>
        <v>690</v>
      </c>
      <c r="O29" s="162">
        <f>(N29/$N$8)*100</f>
        <v>8.4834608782742623E-3</v>
      </c>
      <c r="P29" s="164">
        <v>188</v>
      </c>
      <c r="Q29" s="162">
        <f>(P29/$P$8)*100</f>
        <v>5.0918565504838621E-3</v>
      </c>
      <c r="R29" s="164">
        <v>502</v>
      </c>
      <c r="S29" s="162">
        <f>(R29/$R$8)*100</f>
        <v>1.1302989235366288E-2</v>
      </c>
    </row>
    <row r="30" spans="1:19" ht="23.25" customHeight="1" thickBot="1">
      <c r="A30" s="165" t="s">
        <v>1811</v>
      </c>
      <c r="B30" s="291">
        <v>38.336880314553426</v>
      </c>
      <c r="C30" s="290"/>
      <c r="D30" s="290">
        <v>37.747106062003475</v>
      </c>
      <c r="E30" s="290"/>
      <c r="F30" s="290">
        <v>38.918368674697405</v>
      </c>
      <c r="G30" s="290"/>
      <c r="H30" s="290">
        <v>43.751825980777262</v>
      </c>
      <c r="I30" s="290"/>
      <c r="J30" s="139">
        <v>43.922492955719562</v>
      </c>
      <c r="K30" s="166"/>
      <c r="L30" s="290">
        <v>43.567460777420102</v>
      </c>
      <c r="M30" s="290"/>
      <c r="N30" s="290">
        <v>28.252447140354434</v>
      </c>
      <c r="O30" s="290"/>
      <c r="P30" s="290">
        <v>24.590799177719337</v>
      </c>
      <c r="Q30" s="290"/>
      <c r="R30" s="290">
        <v>31.296469752232621</v>
      </c>
      <c r="S30" s="290"/>
    </row>
  </sheetData>
  <mergeCells count="22">
    <mergeCell ref="A1:I1"/>
    <mergeCell ref="J1:S1"/>
    <mergeCell ref="A3:I3"/>
    <mergeCell ref="J3:S3"/>
    <mergeCell ref="A5:A7"/>
    <mergeCell ref="K5:L5"/>
    <mergeCell ref="B6:B7"/>
    <mergeCell ref="D6:D7"/>
    <mergeCell ref="F6:F7"/>
    <mergeCell ref="H6:H7"/>
    <mergeCell ref="L6:L7"/>
    <mergeCell ref="N6:N7"/>
    <mergeCell ref="P6:P7"/>
    <mergeCell ref="R6:R7"/>
    <mergeCell ref="P30:Q30"/>
    <mergeCell ref="R30:S30"/>
    <mergeCell ref="B30:C30"/>
    <mergeCell ref="D30:E30"/>
    <mergeCell ref="F30:G30"/>
    <mergeCell ref="H30:I30"/>
    <mergeCell ref="L30:M30"/>
    <mergeCell ref="N30:O30"/>
  </mergeCells>
  <phoneticPr fontId="37" type="noConversion"/>
  <pageMargins left="0.70866141732283472" right="0.70866141732283472" top="1.1417322834645669" bottom="0.74803149606299213" header="0.31496062992125984" footer="0.31496062992125984"/>
  <pageSetup paperSize="9" orientation="portrait" r:id="rId1"/>
  <headerFooter>
    <oddFooter>&amp;C501-1  &amp;"標楷體,標準"第&amp;"Times New Roman,標準" &amp;P &amp;"標楷體,標準"頁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014AB-00A4-4D76-8695-4C420E0E375F}">
  <dimension ref="A1:T30"/>
  <sheetViews>
    <sheetView zoomScale="70" zoomScaleNormal="70" workbookViewId="0">
      <selection activeCell="A29" sqref="A29:B29"/>
    </sheetView>
  </sheetViews>
  <sheetFormatPr defaultRowHeight="16.5"/>
  <cols>
    <col min="1" max="1" width="7.25" style="2" customWidth="1"/>
    <col min="2" max="2" width="8.875" style="4" customWidth="1"/>
    <col min="3" max="3" width="9.625" style="4" customWidth="1"/>
    <col min="4" max="4" width="6.875" style="4" customWidth="1"/>
    <col min="5" max="5" width="9.5" style="4" customWidth="1"/>
    <col min="6" max="6" width="6.625" style="4" customWidth="1"/>
    <col min="7" max="7" width="9.875" style="4" customWidth="1"/>
    <col min="8" max="8" width="6.875" style="4" customWidth="1"/>
    <col min="9" max="9" width="9.625" style="1" customWidth="1"/>
    <col min="10" max="10" width="6.875" style="1" customWidth="1"/>
    <col min="11" max="11" width="8.625" style="1" customWidth="1"/>
    <col min="12" max="12" width="6.875" style="1" customWidth="1"/>
    <col min="13" max="13" width="8.625" style="1" customWidth="1"/>
    <col min="14" max="14" width="6.875" style="1" customWidth="1"/>
    <col min="15" max="15" width="10.375" style="1" customWidth="1"/>
    <col min="16" max="16" width="6.875" style="1" customWidth="1"/>
    <col min="17" max="17" width="10.375" style="1" customWidth="1"/>
    <col min="18" max="18" width="6.875" style="1" customWidth="1"/>
    <col min="19" max="19" width="8.625" style="1" customWidth="1"/>
    <col min="20" max="20" width="6.875" style="1" customWidth="1"/>
    <col min="21" max="16384" width="9" style="1"/>
  </cols>
  <sheetData>
    <row r="1" spans="1:20" ht="30" customHeight="1">
      <c r="A1" s="69" t="s">
        <v>60</v>
      </c>
      <c r="B1" s="39"/>
      <c r="C1" s="40"/>
      <c r="D1" s="40"/>
      <c r="E1" s="41"/>
      <c r="F1" s="41"/>
      <c r="G1" s="41"/>
      <c r="H1" s="41"/>
      <c r="I1" s="40"/>
      <c r="J1" s="40"/>
      <c r="K1" s="32" t="s">
        <v>38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38"/>
      <c r="B2" s="39"/>
      <c r="C2" s="40"/>
      <c r="D2" s="40"/>
      <c r="E2" s="41"/>
      <c r="F2" s="41"/>
      <c r="G2" s="41"/>
      <c r="H2" s="41"/>
      <c r="I2" s="40"/>
      <c r="J2" s="40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138" t="s">
        <v>1772</v>
      </c>
      <c r="B3" s="39"/>
      <c r="C3" s="43"/>
      <c r="D3" s="75" t="s">
        <v>1777</v>
      </c>
      <c r="E3" s="40"/>
      <c r="F3" s="40"/>
      <c r="G3" s="44"/>
      <c r="H3" s="44"/>
      <c r="I3" s="82" t="s">
        <v>1771</v>
      </c>
      <c r="J3" s="43"/>
      <c r="K3" s="70"/>
      <c r="L3" s="71"/>
      <c r="M3" s="70"/>
      <c r="N3" s="11"/>
      <c r="O3" s="116" t="s">
        <v>1778</v>
      </c>
      <c r="P3" s="70"/>
      <c r="Q3" s="11"/>
      <c r="R3" s="72"/>
      <c r="S3" s="71"/>
      <c r="T3" s="20" t="s">
        <v>21</v>
      </c>
    </row>
    <row r="4" spans="1:20" s="133" customFormat="1" ht="27.75" customHeight="1">
      <c r="A4" s="128"/>
      <c r="B4" s="129"/>
      <c r="C4" s="117" t="s">
        <v>1762</v>
      </c>
      <c r="D4" s="130"/>
      <c r="E4" s="131"/>
      <c r="F4" s="132"/>
      <c r="G4" s="132"/>
      <c r="H4" s="131"/>
      <c r="I4" s="117" t="s">
        <v>1761</v>
      </c>
      <c r="J4" s="118"/>
      <c r="K4" s="119" t="s">
        <v>1763</v>
      </c>
      <c r="L4" s="130"/>
      <c r="M4" s="130"/>
      <c r="N4" s="120"/>
      <c r="O4" s="119" t="s">
        <v>1764</v>
      </c>
      <c r="P4" s="118"/>
      <c r="Q4" s="118"/>
      <c r="R4" s="118"/>
      <c r="S4" s="130"/>
      <c r="T4" s="118"/>
    </row>
    <row r="5" spans="1:20" s="134" customFormat="1" ht="24.75" customHeight="1">
      <c r="B5" s="135"/>
      <c r="C5" s="121" t="s">
        <v>1765</v>
      </c>
      <c r="D5" s="122"/>
      <c r="E5" s="121" t="s">
        <v>1766</v>
      </c>
      <c r="F5" s="122"/>
      <c r="G5" s="121" t="s">
        <v>1767</v>
      </c>
      <c r="H5" s="121"/>
      <c r="I5" s="121" t="s">
        <v>1768</v>
      </c>
      <c r="J5" s="123"/>
      <c r="K5" s="124" t="s">
        <v>1766</v>
      </c>
      <c r="L5" s="122"/>
      <c r="M5" s="121" t="s">
        <v>1767</v>
      </c>
      <c r="N5" s="122"/>
      <c r="O5" s="121" t="s">
        <v>1768</v>
      </c>
      <c r="P5" s="122"/>
      <c r="Q5" s="121" t="s">
        <v>1766</v>
      </c>
      <c r="R5" s="122"/>
      <c r="S5" s="121" t="s">
        <v>1767</v>
      </c>
      <c r="T5" s="122"/>
    </row>
    <row r="6" spans="1:20" s="134" customFormat="1" ht="21.95" customHeight="1">
      <c r="A6" s="136"/>
      <c r="B6" s="137"/>
      <c r="C6" s="125" t="s">
        <v>1769</v>
      </c>
      <c r="D6" s="126" t="s">
        <v>1770</v>
      </c>
      <c r="E6" s="125" t="s">
        <v>1769</v>
      </c>
      <c r="F6" s="126" t="s">
        <v>1770</v>
      </c>
      <c r="G6" s="125" t="s">
        <v>1769</v>
      </c>
      <c r="H6" s="126" t="s">
        <v>1770</v>
      </c>
      <c r="I6" s="125" t="s">
        <v>1769</v>
      </c>
      <c r="J6" s="125" t="s">
        <v>1770</v>
      </c>
      <c r="K6" s="127" t="s">
        <v>1769</v>
      </c>
      <c r="L6" s="126" t="s">
        <v>1770</v>
      </c>
      <c r="M6" s="125" t="s">
        <v>1769</v>
      </c>
      <c r="N6" s="126" t="s">
        <v>1770</v>
      </c>
      <c r="O6" s="125" t="s">
        <v>1769</v>
      </c>
      <c r="P6" s="126" t="s">
        <v>1770</v>
      </c>
      <c r="Q6" s="125" t="s">
        <v>1769</v>
      </c>
      <c r="R6" s="126" t="s">
        <v>1770</v>
      </c>
      <c r="S6" s="125" t="s">
        <v>1769</v>
      </c>
      <c r="T6" s="126" t="s">
        <v>1770</v>
      </c>
    </row>
    <row r="7" spans="1:20" s="23" customFormat="1" ht="24.95" customHeight="1">
      <c r="A7" s="113" t="s">
        <v>24</v>
      </c>
      <c r="B7" s="24" t="s">
        <v>0</v>
      </c>
      <c r="C7" s="25">
        <v>23198664</v>
      </c>
      <c r="D7" s="26">
        <v>100</v>
      </c>
      <c r="E7" s="25">
        <v>11529426</v>
      </c>
      <c r="F7" s="26">
        <v>100</v>
      </c>
      <c r="G7" s="25">
        <v>11669238</v>
      </c>
      <c r="H7" s="26">
        <v>100</v>
      </c>
      <c r="I7" s="21">
        <v>15044729</v>
      </c>
      <c r="J7" s="22">
        <v>100</v>
      </c>
      <c r="K7" s="21">
        <v>7819576</v>
      </c>
      <c r="L7" s="22">
        <v>100</v>
      </c>
      <c r="M7" s="21">
        <v>7225153</v>
      </c>
      <c r="N7" s="22">
        <v>100</v>
      </c>
      <c r="O7" s="21">
        <v>8153935</v>
      </c>
      <c r="P7" s="22">
        <v>100</v>
      </c>
      <c r="Q7" s="21">
        <v>3709850</v>
      </c>
      <c r="R7" s="22">
        <v>100</v>
      </c>
      <c r="S7" s="21">
        <v>4444085</v>
      </c>
      <c r="T7" s="22">
        <v>100</v>
      </c>
    </row>
    <row r="8" spans="1:20" ht="24.95" customHeight="1">
      <c r="A8" s="15" t="s">
        <v>1</v>
      </c>
      <c r="B8" s="16"/>
      <c r="C8" s="7">
        <v>928361</v>
      </c>
      <c r="D8" s="8">
        <v>4.0017864821870779</v>
      </c>
      <c r="E8" s="7">
        <v>484284</v>
      </c>
      <c r="F8" s="8">
        <v>4.200417262750114</v>
      </c>
      <c r="G8" s="7">
        <v>444077</v>
      </c>
      <c r="H8" s="8">
        <v>3.805535545680018</v>
      </c>
      <c r="I8" s="9">
        <v>12393</v>
      </c>
      <c r="J8" s="10">
        <v>8.2374365134792391E-2</v>
      </c>
      <c r="K8" s="9">
        <v>6378</v>
      </c>
      <c r="L8" s="10">
        <v>8.1564524726148835E-2</v>
      </c>
      <c r="M8" s="9">
        <v>6015</v>
      </c>
      <c r="N8" s="10">
        <v>8.3250832196909874E-2</v>
      </c>
      <c r="O8" s="9">
        <v>915968</v>
      </c>
      <c r="P8" s="10">
        <v>11.233447409134364</v>
      </c>
      <c r="Q8" s="9">
        <v>477906</v>
      </c>
      <c r="R8" s="10">
        <v>12.882084181301131</v>
      </c>
      <c r="S8" s="9">
        <v>438062</v>
      </c>
      <c r="T8" s="10">
        <v>9.8571922004192079</v>
      </c>
    </row>
    <row r="9" spans="1:20" ht="24.95" customHeight="1">
      <c r="A9" s="17" t="s">
        <v>2</v>
      </c>
      <c r="B9" s="16"/>
      <c r="C9" s="7">
        <v>1086665</v>
      </c>
      <c r="D9" s="8">
        <v>4.6841706056866039</v>
      </c>
      <c r="E9" s="7">
        <v>568878</v>
      </c>
      <c r="F9" s="8">
        <v>4.9341398262151124</v>
      </c>
      <c r="G9" s="7">
        <v>517787</v>
      </c>
      <c r="H9" s="8">
        <v>4.4371963276436732</v>
      </c>
      <c r="I9" s="9">
        <v>33054</v>
      </c>
      <c r="J9" s="10">
        <v>0.21970485477006596</v>
      </c>
      <c r="K9" s="9">
        <v>17026</v>
      </c>
      <c r="L9" s="10">
        <v>0.21773559077883509</v>
      </c>
      <c r="M9" s="9">
        <v>16028</v>
      </c>
      <c r="N9" s="10">
        <v>0.22183613274348654</v>
      </c>
      <c r="O9" s="9">
        <v>1053611</v>
      </c>
      <c r="P9" s="10">
        <v>12.921503543994403</v>
      </c>
      <c r="Q9" s="9">
        <v>551852</v>
      </c>
      <c r="R9" s="10">
        <v>14.8753184091001</v>
      </c>
      <c r="S9" s="9">
        <v>501759</v>
      </c>
      <c r="T9" s="10">
        <v>11.290490618428766</v>
      </c>
    </row>
    <row r="10" spans="1:20" ht="24.95" customHeight="1">
      <c r="A10" s="15" t="s">
        <v>3</v>
      </c>
      <c r="B10" s="16"/>
      <c r="C10" s="7">
        <v>1412560</v>
      </c>
      <c r="D10" s="8">
        <v>6.0889713304179933</v>
      </c>
      <c r="E10" s="7">
        <v>736730</v>
      </c>
      <c r="F10" s="8">
        <v>6.3899972123503801</v>
      </c>
      <c r="G10" s="7">
        <v>675830</v>
      </c>
      <c r="H10" s="8">
        <v>5.7915521133427905</v>
      </c>
      <c r="I10" s="9">
        <v>62150</v>
      </c>
      <c r="J10" s="10">
        <v>0.41310149222362191</v>
      </c>
      <c r="K10" s="9">
        <v>31733</v>
      </c>
      <c r="L10" s="10">
        <v>0.40581484213466307</v>
      </c>
      <c r="M10" s="9">
        <v>30417</v>
      </c>
      <c r="N10" s="10">
        <v>0.42098762476033375</v>
      </c>
      <c r="O10" s="9">
        <v>1350410</v>
      </c>
      <c r="P10" s="10">
        <v>16.561451618145103</v>
      </c>
      <c r="Q10" s="9">
        <v>704997</v>
      </c>
      <c r="R10" s="10">
        <v>19.003382886100518</v>
      </c>
      <c r="S10" s="9">
        <v>645413</v>
      </c>
      <c r="T10" s="10">
        <v>14.522967044959762</v>
      </c>
    </row>
    <row r="11" spans="1:20" ht="24.95" customHeight="1">
      <c r="A11" s="15" t="s">
        <v>4</v>
      </c>
      <c r="B11" s="16"/>
      <c r="C11" s="7">
        <v>1600160</v>
      </c>
      <c r="D11" s="8">
        <v>6.8976385881531792</v>
      </c>
      <c r="E11" s="7">
        <v>833490</v>
      </c>
      <c r="F11" s="8">
        <v>7.2292410741003064</v>
      </c>
      <c r="G11" s="7">
        <v>766670</v>
      </c>
      <c r="H11" s="8">
        <v>6.5700091128486706</v>
      </c>
      <c r="I11" s="9">
        <v>215576</v>
      </c>
      <c r="J11" s="10">
        <v>1.4329005195108533</v>
      </c>
      <c r="K11" s="9">
        <v>128250</v>
      </c>
      <c r="L11" s="10">
        <v>1.6401145023719956</v>
      </c>
      <c r="M11" s="9">
        <v>87326</v>
      </c>
      <c r="N11" s="10">
        <v>1.2086387651583295</v>
      </c>
      <c r="O11" s="9">
        <v>1384584</v>
      </c>
      <c r="P11" s="10">
        <v>16.980562145761525</v>
      </c>
      <c r="Q11" s="9">
        <v>705240</v>
      </c>
      <c r="R11" s="10">
        <v>19.009933016159682</v>
      </c>
      <c r="S11" s="9">
        <v>679344</v>
      </c>
      <c r="T11" s="10">
        <v>15.28647629377026</v>
      </c>
    </row>
    <row r="12" spans="1:20" ht="24.95" customHeight="1">
      <c r="A12" s="15" t="s">
        <v>5</v>
      </c>
      <c r="B12" s="16"/>
      <c r="C12" s="7">
        <v>1645217</v>
      </c>
      <c r="D12" s="8">
        <v>7.0918609795805487</v>
      </c>
      <c r="E12" s="7">
        <v>846501</v>
      </c>
      <c r="F12" s="8">
        <v>7.3420914449687267</v>
      </c>
      <c r="G12" s="7">
        <v>798716</v>
      </c>
      <c r="H12" s="8">
        <v>6.844628586716631</v>
      </c>
      <c r="I12" s="9">
        <v>962477</v>
      </c>
      <c r="J12" s="10">
        <v>6.3974366038763479</v>
      </c>
      <c r="K12" s="9">
        <v>514755</v>
      </c>
      <c r="L12" s="10">
        <v>6.582901681625704</v>
      </c>
      <c r="M12" s="9">
        <v>447722</v>
      </c>
      <c r="N12" s="10">
        <v>6.1967130661454508</v>
      </c>
      <c r="O12" s="9">
        <v>682740</v>
      </c>
      <c r="P12" s="10">
        <v>8.3731351795176199</v>
      </c>
      <c r="Q12" s="9">
        <v>331746</v>
      </c>
      <c r="R12" s="10">
        <v>8.9423022494170912</v>
      </c>
      <c r="S12" s="9">
        <v>350994</v>
      </c>
      <c r="T12" s="10">
        <v>7.8980037510533663</v>
      </c>
    </row>
    <row r="13" spans="1:20" ht="24.95" customHeight="1">
      <c r="A13" s="15" t="s">
        <v>6</v>
      </c>
      <c r="B13" s="16"/>
      <c r="C13" s="7">
        <v>1858723</v>
      </c>
      <c r="D13" s="8">
        <v>8.0121984610837931</v>
      </c>
      <c r="E13" s="7">
        <v>909972</v>
      </c>
      <c r="F13" s="8">
        <v>7.8926045407637808</v>
      </c>
      <c r="G13" s="7">
        <v>948751</v>
      </c>
      <c r="H13" s="8">
        <v>8.1303594973382154</v>
      </c>
      <c r="I13" s="9">
        <v>1709228</v>
      </c>
      <c r="J13" s="10">
        <v>11.360975661309686</v>
      </c>
      <c r="K13" s="9">
        <v>861488</v>
      </c>
      <c r="L13" s="10">
        <v>11.017067933095094</v>
      </c>
      <c r="M13" s="9">
        <v>847740</v>
      </c>
      <c r="N13" s="10">
        <v>11.733177138255757</v>
      </c>
      <c r="O13" s="9">
        <v>149495</v>
      </c>
      <c r="P13" s="10">
        <v>1.8334092680405227</v>
      </c>
      <c r="Q13" s="9">
        <v>48484</v>
      </c>
      <c r="R13" s="10">
        <v>1.3068992007763116</v>
      </c>
      <c r="S13" s="9">
        <v>101011</v>
      </c>
      <c r="T13" s="10">
        <v>2.2729313233207735</v>
      </c>
    </row>
    <row r="14" spans="1:20" ht="24.95" customHeight="1">
      <c r="A14" s="15" t="s">
        <v>7</v>
      </c>
      <c r="B14" s="16"/>
      <c r="C14" s="7">
        <v>2081058</v>
      </c>
      <c r="D14" s="8">
        <v>8.9705941686986801</v>
      </c>
      <c r="E14" s="7">
        <v>1011262</v>
      </c>
      <c r="F14" s="8">
        <v>8.7711391703281674</v>
      </c>
      <c r="G14" s="7">
        <v>1069796</v>
      </c>
      <c r="H14" s="8">
        <v>9.1676594478576927</v>
      </c>
      <c r="I14" s="9">
        <v>1939106</v>
      </c>
      <c r="J14" s="10">
        <v>12.88893937537858</v>
      </c>
      <c r="K14" s="9">
        <v>985936</v>
      </c>
      <c r="L14" s="10">
        <v>12.608560873377279</v>
      </c>
      <c r="M14" s="9">
        <v>953170</v>
      </c>
      <c r="N14" s="10">
        <v>13.192384991708824</v>
      </c>
      <c r="O14" s="9">
        <v>141952</v>
      </c>
      <c r="P14" s="10">
        <v>1.7409017854569604</v>
      </c>
      <c r="Q14" s="9">
        <v>25326</v>
      </c>
      <c r="R14" s="10">
        <v>0.68266911061094115</v>
      </c>
      <c r="S14" s="9">
        <v>116626</v>
      </c>
      <c r="T14" s="10">
        <v>2.6242972400392883</v>
      </c>
    </row>
    <row r="15" spans="1:20" ht="24.95" customHeight="1">
      <c r="A15" s="15" t="s">
        <v>8</v>
      </c>
      <c r="B15" s="16"/>
      <c r="C15" s="7">
        <v>1879552</v>
      </c>
      <c r="D15" s="8">
        <v>8.1019838038949139</v>
      </c>
      <c r="E15" s="7">
        <v>912505</v>
      </c>
      <c r="F15" s="8">
        <v>7.9145744115969006</v>
      </c>
      <c r="G15" s="7">
        <v>967047</v>
      </c>
      <c r="H15" s="8">
        <v>8.2871477983395323</v>
      </c>
      <c r="I15" s="9">
        <v>1731194</v>
      </c>
      <c r="J15" s="10">
        <v>11.506980285254723</v>
      </c>
      <c r="K15" s="9">
        <v>882591</v>
      </c>
      <c r="L15" s="10">
        <v>11.286941900686177</v>
      </c>
      <c r="M15" s="9">
        <v>848603</v>
      </c>
      <c r="N15" s="10">
        <v>11.745121521994067</v>
      </c>
      <c r="O15" s="9">
        <v>148358</v>
      </c>
      <c r="P15" s="10">
        <v>1.8194650803569075</v>
      </c>
      <c r="Q15" s="9">
        <v>29914</v>
      </c>
      <c r="R15" s="10">
        <v>0.8063398789708478</v>
      </c>
      <c r="S15" s="9">
        <v>118444</v>
      </c>
      <c r="T15" s="10">
        <v>2.6652055484987351</v>
      </c>
    </row>
    <row r="16" spans="1:20" ht="24.95" customHeight="1">
      <c r="A16" s="15" t="s">
        <v>9</v>
      </c>
      <c r="B16" s="16"/>
      <c r="C16" s="7">
        <v>1839496</v>
      </c>
      <c r="D16" s="8">
        <v>7.9293186883520539</v>
      </c>
      <c r="E16" s="7">
        <v>908404</v>
      </c>
      <c r="F16" s="8">
        <v>7.8790045575555965</v>
      </c>
      <c r="G16" s="7">
        <v>931092</v>
      </c>
      <c r="H16" s="8">
        <v>7.9790299932180657</v>
      </c>
      <c r="I16" s="9">
        <v>1680675</v>
      </c>
      <c r="J16" s="10">
        <v>11.171188261350537</v>
      </c>
      <c r="K16" s="7">
        <v>869307</v>
      </c>
      <c r="L16" s="10">
        <v>11.117060566966803</v>
      </c>
      <c r="M16" s="7">
        <v>811368</v>
      </c>
      <c r="N16" s="10">
        <v>11.229769113539879</v>
      </c>
      <c r="O16" s="9">
        <v>158821</v>
      </c>
      <c r="P16" s="10">
        <v>1.9477834934911793</v>
      </c>
      <c r="Q16" s="7">
        <v>39097</v>
      </c>
      <c r="R16" s="10">
        <v>1.0538701025647939</v>
      </c>
      <c r="S16" s="7">
        <v>119724</v>
      </c>
      <c r="T16" s="10">
        <v>2.6940078778871239</v>
      </c>
    </row>
    <row r="17" spans="1:20" ht="24.95" customHeight="1">
      <c r="A17" s="15" t="s">
        <v>10</v>
      </c>
      <c r="B17" s="16"/>
      <c r="C17" s="7">
        <v>1881473</v>
      </c>
      <c r="D17" s="8">
        <v>8.1102644531598891</v>
      </c>
      <c r="E17" s="7">
        <v>933101</v>
      </c>
      <c r="F17" s="8">
        <v>8.0932129665431738</v>
      </c>
      <c r="G17" s="7">
        <v>948372</v>
      </c>
      <c r="H17" s="8">
        <v>8.1271116417370184</v>
      </c>
      <c r="I17" s="9">
        <v>1711096</v>
      </c>
      <c r="J17" s="10">
        <v>11.373391970038144</v>
      </c>
      <c r="K17" s="14">
        <v>884162</v>
      </c>
      <c r="L17" s="10">
        <v>11.307032504064159</v>
      </c>
      <c r="M17" s="14">
        <v>826934</v>
      </c>
      <c r="N17" s="10">
        <v>11.44521091802485</v>
      </c>
      <c r="O17" s="9">
        <v>170377</v>
      </c>
      <c r="P17" s="10">
        <v>2.0895064775473435</v>
      </c>
      <c r="Q17" s="14">
        <v>48939</v>
      </c>
      <c r="R17" s="10">
        <v>1.3191638475949163</v>
      </c>
      <c r="S17" s="14">
        <v>121438</v>
      </c>
      <c r="T17" s="10">
        <v>2.7325759970837642</v>
      </c>
    </row>
    <row r="18" spans="1:20" ht="24.95" customHeight="1">
      <c r="A18" s="15" t="s">
        <v>11</v>
      </c>
      <c r="B18" s="16"/>
      <c r="C18" s="7">
        <v>1765665</v>
      </c>
      <c r="D18" s="8">
        <v>7.6110632922654506</v>
      </c>
      <c r="E18" s="7">
        <v>872742</v>
      </c>
      <c r="F18" s="8">
        <v>7.5696916741561981</v>
      </c>
      <c r="G18" s="7">
        <v>892923</v>
      </c>
      <c r="H18" s="8">
        <v>7.6519392268801099</v>
      </c>
      <c r="I18" s="9">
        <v>1546788</v>
      </c>
      <c r="J18" s="10">
        <v>10.281261962246047</v>
      </c>
      <c r="K18" s="14">
        <v>802869</v>
      </c>
      <c r="L18" s="10">
        <v>10.267423706860832</v>
      </c>
      <c r="M18" s="14">
        <v>743919</v>
      </c>
      <c r="N18" s="10">
        <v>10.296238709408644</v>
      </c>
      <c r="O18" s="9">
        <v>218877</v>
      </c>
      <c r="P18" s="10">
        <v>2.6843113171738553</v>
      </c>
      <c r="Q18" s="14">
        <v>69873</v>
      </c>
      <c r="R18" s="10">
        <v>1.883445422321657</v>
      </c>
      <c r="S18" s="14">
        <v>149004</v>
      </c>
      <c r="T18" s="10">
        <v>3.352861162646529</v>
      </c>
    </row>
    <row r="19" spans="1:20" ht="24.95" customHeight="1">
      <c r="A19" s="15" t="s">
        <v>12</v>
      </c>
      <c r="B19" s="16"/>
      <c r="C19" s="7">
        <v>1573711</v>
      </c>
      <c r="D19" s="8">
        <v>6.7836277123544706</v>
      </c>
      <c r="E19" s="7">
        <v>772016</v>
      </c>
      <c r="F19" s="8">
        <v>6.6960488752865919</v>
      </c>
      <c r="G19" s="7">
        <v>801695</v>
      </c>
      <c r="H19" s="8">
        <v>6.8701572459144291</v>
      </c>
      <c r="I19" s="9">
        <v>1249272</v>
      </c>
      <c r="J19" s="10">
        <v>8.3037188639290207</v>
      </c>
      <c r="K19" s="14">
        <v>654753</v>
      </c>
      <c r="L19" s="10">
        <v>8.3732545089401267</v>
      </c>
      <c r="M19" s="14">
        <v>594519</v>
      </c>
      <c r="N19" s="10">
        <v>8.2284624284080898</v>
      </c>
      <c r="O19" s="9">
        <v>324439</v>
      </c>
      <c r="P19" s="10">
        <v>3.9789255126512537</v>
      </c>
      <c r="Q19" s="14">
        <v>117263</v>
      </c>
      <c r="R19" s="10">
        <v>3.1608555601978519</v>
      </c>
      <c r="S19" s="14">
        <v>207176</v>
      </c>
      <c r="T19" s="10">
        <v>4.6618370260694837</v>
      </c>
    </row>
    <row r="20" spans="1:20" ht="24.95" customHeight="1">
      <c r="A20" s="15" t="s">
        <v>13</v>
      </c>
      <c r="B20" s="16"/>
      <c r="C20" s="7">
        <v>1150128</v>
      </c>
      <c r="D20" s="8">
        <v>4.9577337729448558</v>
      </c>
      <c r="E20" s="7">
        <v>559369</v>
      </c>
      <c r="F20" s="8">
        <v>4.8516639076394616</v>
      </c>
      <c r="G20" s="7">
        <v>590759</v>
      </c>
      <c r="H20" s="8">
        <v>5.062532789201831</v>
      </c>
      <c r="I20" s="9">
        <v>760121</v>
      </c>
      <c r="J20" s="10">
        <v>5.0524073913195782</v>
      </c>
      <c r="K20" s="14">
        <v>408050</v>
      </c>
      <c r="L20" s="10">
        <v>5.2183136272350312</v>
      </c>
      <c r="M20" s="14">
        <v>352071</v>
      </c>
      <c r="N20" s="10">
        <v>4.8728518274976329</v>
      </c>
      <c r="O20" s="9">
        <v>390007</v>
      </c>
      <c r="P20" s="10">
        <v>4.7830525997570499</v>
      </c>
      <c r="Q20" s="14">
        <v>151319</v>
      </c>
      <c r="R20" s="10">
        <v>4.0788441581196002</v>
      </c>
      <c r="S20" s="14">
        <v>238688</v>
      </c>
      <c r="T20" s="10">
        <v>5.3709143726998922</v>
      </c>
    </row>
    <row r="21" spans="1:20" ht="24.95" customHeight="1">
      <c r="A21" s="15" t="s">
        <v>14</v>
      </c>
      <c r="B21" s="16"/>
      <c r="C21" s="7">
        <v>711835</v>
      </c>
      <c r="D21" s="8">
        <v>3.0684310096477971</v>
      </c>
      <c r="E21" s="7">
        <v>339073</v>
      </c>
      <c r="F21" s="8">
        <v>2.9409356545590386</v>
      </c>
      <c r="G21" s="7">
        <v>372762</v>
      </c>
      <c r="H21" s="8">
        <v>3.1943988116447706</v>
      </c>
      <c r="I21" s="9">
        <v>362336</v>
      </c>
      <c r="J21" s="10">
        <v>2.4083916699330374</v>
      </c>
      <c r="K21" s="14">
        <v>197042</v>
      </c>
      <c r="L21" s="10">
        <v>2.5198552965020098</v>
      </c>
      <c r="M21" s="14">
        <v>165294</v>
      </c>
      <c r="N21" s="10">
        <v>2.2877577817383243</v>
      </c>
      <c r="O21" s="9">
        <v>349499</v>
      </c>
      <c r="P21" s="10">
        <v>4.2862617864871373</v>
      </c>
      <c r="Q21" s="14">
        <v>142031</v>
      </c>
      <c r="R21" s="10">
        <v>3.8284836314136692</v>
      </c>
      <c r="S21" s="14">
        <v>207468</v>
      </c>
      <c r="T21" s="10">
        <v>4.6684075574612098</v>
      </c>
    </row>
    <row r="22" spans="1:20" ht="24.95" customHeight="1">
      <c r="A22" s="15" t="s">
        <v>15</v>
      </c>
      <c r="B22" s="16"/>
      <c r="C22" s="7">
        <v>662180</v>
      </c>
      <c r="D22" s="8">
        <v>2.8543885113384118</v>
      </c>
      <c r="E22" s="7">
        <v>304573</v>
      </c>
      <c r="F22" s="8">
        <v>2.6417013301442758</v>
      </c>
      <c r="G22" s="7">
        <v>357607</v>
      </c>
      <c r="H22" s="8">
        <v>3.0645274352961178</v>
      </c>
      <c r="I22" s="9">
        <v>352721</v>
      </c>
      <c r="J22" s="10">
        <v>2.3444822435817887</v>
      </c>
      <c r="K22" s="14">
        <v>180779</v>
      </c>
      <c r="L22" s="10">
        <v>2.3118772680257855</v>
      </c>
      <c r="M22" s="14">
        <v>171942</v>
      </c>
      <c r="N22" s="10">
        <v>2.3797696740816421</v>
      </c>
      <c r="O22" s="9">
        <v>309459</v>
      </c>
      <c r="P22" s="10">
        <v>3.7952105333191892</v>
      </c>
      <c r="Q22" s="14">
        <v>123794</v>
      </c>
      <c r="R22" s="10">
        <v>3.33690041376336</v>
      </c>
      <c r="S22" s="14">
        <v>185665</v>
      </c>
      <c r="T22" s="10">
        <v>4.1778003796057011</v>
      </c>
    </row>
    <row r="23" spans="1:20" ht="24.95" customHeight="1">
      <c r="A23" s="15" t="s">
        <v>16</v>
      </c>
      <c r="B23" s="16"/>
      <c r="C23" s="7">
        <v>494910</v>
      </c>
      <c r="D23" s="8">
        <v>2.1333556104782585</v>
      </c>
      <c r="E23" s="7">
        <v>227098</v>
      </c>
      <c r="F23" s="8">
        <v>1.9697251190128635</v>
      </c>
      <c r="G23" s="7">
        <v>267812</v>
      </c>
      <c r="H23" s="8">
        <v>2.2950256049281021</v>
      </c>
      <c r="I23" s="9">
        <v>294161</v>
      </c>
      <c r="J23" s="10">
        <v>1.9552429292677853</v>
      </c>
      <c r="K23" s="14">
        <v>152430</v>
      </c>
      <c r="L23" s="10">
        <v>1.9493384296028327</v>
      </c>
      <c r="M23" s="14">
        <v>141731</v>
      </c>
      <c r="N23" s="10">
        <v>1.9616332000166641</v>
      </c>
      <c r="O23" s="9">
        <v>200749</v>
      </c>
      <c r="P23" s="10">
        <v>2.4619892113439708</v>
      </c>
      <c r="Q23" s="14">
        <v>74668</v>
      </c>
      <c r="R23" s="10">
        <v>2.0126959311023356</v>
      </c>
      <c r="S23" s="14">
        <v>126081</v>
      </c>
      <c r="T23" s="10">
        <v>2.8370519465761794</v>
      </c>
    </row>
    <row r="24" spans="1:20" ht="24.95" customHeight="1">
      <c r="A24" s="15" t="s">
        <v>17</v>
      </c>
      <c r="B24" s="16"/>
      <c r="C24" s="7">
        <v>370635</v>
      </c>
      <c r="D24" s="8">
        <v>1.5976566581592804</v>
      </c>
      <c r="E24" s="7">
        <v>187958</v>
      </c>
      <c r="F24" s="8">
        <v>1.6302459463289847</v>
      </c>
      <c r="G24" s="7">
        <v>182677</v>
      </c>
      <c r="H24" s="8">
        <v>1.5654578302370727</v>
      </c>
      <c r="I24" s="9">
        <v>250400</v>
      </c>
      <c r="J24" s="10">
        <v>1.6643702920803689</v>
      </c>
      <c r="K24" s="14">
        <v>147111</v>
      </c>
      <c r="L24" s="10">
        <v>1.881316838662352</v>
      </c>
      <c r="M24" s="14">
        <v>103289</v>
      </c>
      <c r="N24" s="10">
        <v>1.4295752629736698</v>
      </c>
      <c r="O24" s="9">
        <v>120235</v>
      </c>
      <c r="P24" s="10">
        <v>1.4745641214947138</v>
      </c>
      <c r="Q24" s="14">
        <v>40847</v>
      </c>
      <c r="R24" s="10">
        <v>1.1010418210978881</v>
      </c>
      <c r="S24" s="14">
        <v>79388</v>
      </c>
      <c r="T24" s="10">
        <v>1.7863744730355069</v>
      </c>
    </row>
    <row r="25" spans="1:20" ht="24.95" customHeight="1">
      <c r="A25" s="15" t="s">
        <v>18</v>
      </c>
      <c r="B25" s="16"/>
      <c r="C25" s="7">
        <v>184161</v>
      </c>
      <c r="D25" s="8">
        <v>0.79384312820772773</v>
      </c>
      <c r="E25" s="7">
        <v>90357</v>
      </c>
      <c r="F25" s="8">
        <v>0.78370770583028149</v>
      </c>
      <c r="G25" s="7">
        <v>93804</v>
      </c>
      <c r="H25" s="8">
        <v>0.80385711560600615</v>
      </c>
      <c r="I25" s="9">
        <v>124901</v>
      </c>
      <c r="J25" s="10">
        <v>0.83019773902208538</v>
      </c>
      <c r="K25" s="14">
        <v>71192</v>
      </c>
      <c r="L25" s="10">
        <v>0.91043299534399302</v>
      </c>
      <c r="M25" s="14">
        <v>53709</v>
      </c>
      <c r="N25" s="10">
        <v>0.74336142085849255</v>
      </c>
      <c r="O25" s="9">
        <v>59260</v>
      </c>
      <c r="P25" s="10">
        <v>0.72676566590241398</v>
      </c>
      <c r="Q25" s="14">
        <v>19165</v>
      </c>
      <c r="R25" s="10">
        <v>0.51659770610671585</v>
      </c>
      <c r="S25" s="14">
        <v>40095</v>
      </c>
      <c r="T25" s="10">
        <v>0.90221046627145962</v>
      </c>
    </row>
    <row r="26" spans="1:20" ht="24.95" customHeight="1">
      <c r="A26" s="15" t="s">
        <v>19</v>
      </c>
      <c r="B26" s="16"/>
      <c r="C26" s="7">
        <v>58966</v>
      </c>
      <c r="D26" s="8">
        <v>0.25417843027512271</v>
      </c>
      <c r="E26" s="7">
        <v>25876</v>
      </c>
      <c r="F26" s="8">
        <v>0.22443441676975071</v>
      </c>
      <c r="G26" s="7">
        <v>33090</v>
      </c>
      <c r="H26" s="8">
        <v>0.28356607346597951</v>
      </c>
      <c r="I26" s="9">
        <v>38819</v>
      </c>
      <c r="J26" s="10">
        <v>0.25802392319595785</v>
      </c>
      <c r="K26" s="14">
        <v>19844</v>
      </c>
      <c r="L26" s="10">
        <v>0.25377335037091525</v>
      </c>
      <c r="M26" s="14">
        <v>18975</v>
      </c>
      <c r="N26" s="10">
        <v>0.26262419633189776</v>
      </c>
      <c r="O26" s="9">
        <v>20147</v>
      </c>
      <c r="P26" s="10">
        <v>0.24708315678258411</v>
      </c>
      <c r="Q26" s="14">
        <v>6032</v>
      </c>
      <c r="R26" s="10">
        <v>0.16259417496664286</v>
      </c>
      <c r="S26" s="14">
        <v>14115</v>
      </c>
      <c r="T26" s="10">
        <v>0.31761318696649588</v>
      </c>
    </row>
    <row r="27" spans="1:20" ht="24.95" customHeight="1">
      <c r="A27" s="15" t="s">
        <v>20</v>
      </c>
      <c r="B27" s="16"/>
      <c r="C27" s="7">
        <v>11792</v>
      </c>
      <c r="D27" s="8">
        <v>5.0830513343354602E-2</v>
      </c>
      <c r="E27" s="7">
        <v>4771</v>
      </c>
      <c r="F27" s="8">
        <v>4.1381071356024139E-2</v>
      </c>
      <c r="G27" s="7">
        <v>7021</v>
      </c>
      <c r="H27" s="8">
        <v>6.0166739250669149E-2</v>
      </c>
      <c r="I27" s="9">
        <v>7455</v>
      </c>
      <c r="J27" s="10">
        <v>4.9552238528191496E-2</v>
      </c>
      <c r="K27" s="14">
        <v>3555</v>
      </c>
      <c r="L27" s="10">
        <v>4.5462823048206195E-2</v>
      </c>
      <c r="M27" s="14">
        <v>3900</v>
      </c>
      <c r="N27" s="10">
        <v>5.3978095688769497E-2</v>
      </c>
      <c r="O27" s="9">
        <v>4337</v>
      </c>
      <c r="P27" s="10">
        <v>5.318904308165321E-2</v>
      </c>
      <c r="Q27" s="14">
        <v>1216</v>
      </c>
      <c r="R27" s="10">
        <v>3.2777605563567264E-2</v>
      </c>
      <c r="S27" s="14">
        <v>3121</v>
      </c>
      <c r="T27" s="10">
        <v>7.0228179704033569E-2</v>
      </c>
    </row>
    <row r="28" spans="1:20" ht="24.95" customHeight="1">
      <c r="A28" s="18"/>
      <c r="B28" s="19"/>
      <c r="C28" s="7">
        <v>1416</v>
      </c>
      <c r="D28" s="8">
        <v>6.1037997705385098E-3</v>
      </c>
      <c r="E28" s="7">
        <v>466</v>
      </c>
      <c r="F28" s="8">
        <v>4.0418317442689686E-3</v>
      </c>
      <c r="G28" s="7">
        <v>950</v>
      </c>
      <c r="H28" s="8">
        <v>8.141062852604429E-3</v>
      </c>
      <c r="I28" s="9">
        <v>806</v>
      </c>
      <c r="J28" s="10">
        <v>5.3573580487890479E-3</v>
      </c>
      <c r="K28" s="14">
        <v>325</v>
      </c>
      <c r="L28" s="10">
        <v>4.1562355810596382E-3</v>
      </c>
      <c r="M28" s="14">
        <v>481</v>
      </c>
      <c r="N28" s="10">
        <v>6.6572984682815714E-3</v>
      </c>
      <c r="O28" s="9">
        <v>610</v>
      </c>
      <c r="P28" s="10">
        <v>7.481050560250971E-3</v>
      </c>
      <c r="Q28" s="14">
        <v>141</v>
      </c>
      <c r="R28" s="10">
        <v>3.8006927503807428E-3</v>
      </c>
      <c r="S28" s="14">
        <v>469</v>
      </c>
      <c r="T28" s="10">
        <v>1.0553353502464512E-2</v>
      </c>
    </row>
    <row r="29" spans="1:20" ht="24" customHeight="1" thickBot="1">
      <c r="A29" s="36" t="s">
        <v>23</v>
      </c>
      <c r="B29" s="34" t="s">
        <v>22</v>
      </c>
      <c r="C29" s="30">
        <v>37.97</v>
      </c>
      <c r="D29" s="30"/>
      <c r="E29" s="35">
        <v>37.42</v>
      </c>
      <c r="F29" s="29"/>
      <c r="G29" s="35">
        <v>38.51</v>
      </c>
      <c r="H29" s="29"/>
      <c r="I29" s="30">
        <v>43.6</v>
      </c>
      <c r="J29" s="73"/>
      <c r="K29" s="30">
        <v>43.77</v>
      </c>
      <c r="L29" s="73"/>
      <c r="M29" s="35">
        <v>43.41</v>
      </c>
      <c r="N29" s="73"/>
      <c r="O29" s="30">
        <v>27.58</v>
      </c>
      <c r="P29" s="73"/>
      <c r="Q29" s="30">
        <v>24.02</v>
      </c>
      <c r="R29" s="73"/>
      <c r="S29" s="35">
        <v>30.55</v>
      </c>
      <c r="T29" s="73"/>
    </row>
    <row r="30" spans="1:20" ht="23.1" customHeight="1">
      <c r="A30" s="4"/>
    </row>
  </sheetData>
  <phoneticPr fontId="37" type="noConversion"/>
  <pageMargins left="0.70866141732283472" right="0.70866141732283472" top="1.1399999999999999" bottom="0.74803149606299213" header="0.31496062992125984" footer="0.31496062992125984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9CD89-3424-446C-A542-CB2508975A5F}">
  <dimension ref="A1:T30"/>
  <sheetViews>
    <sheetView workbookViewId="0">
      <selection activeCell="K10" sqref="K10"/>
    </sheetView>
  </sheetViews>
  <sheetFormatPr defaultRowHeight="16.5"/>
  <cols>
    <col min="1" max="1" width="7.25" style="2" customWidth="1"/>
    <col min="2" max="2" width="8.875" style="4" customWidth="1"/>
    <col min="3" max="3" width="9.625" style="4" customWidth="1"/>
    <col min="4" max="4" width="6.875" style="4" customWidth="1"/>
    <col min="5" max="5" width="9.5" style="4" customWidth="1"/>
    <col min="6" max="6" width="6.625" style="4" customWidth="1"/>
    <col min="7" max="7" width="9.875" style="4" customWidth="1"/>
    <col min="8" max="8" width="6.875" style="4" customWidth="1"/>
    <col min="9" max="9" width="9.625" style="1" customWidth="1"/>
    <col min="10" max="10" width="6.875" style="1" customWidth="1"/>
    <col min="11" max="11" width="8.625" style="1" customWidth="1"/>
    <col min="12" max="12" width="6.875" style="1" customWidth="1"/>
    <col min="13" max="13" width="8.625" style="1" customWidth="1"/>
    <col min="14" max="14" width="6.875" style="1" customWidth="1"/>
    <col min="15" max="15" width="10.375" style="1" customWidth="1"/>
    <col min="16" max="16" width="6.875" style="1" customWidth="1"/>
    <col min="17" max="17" width="10.375" style="1" customWidth="1"/>
    <col min="18" max="18" width="6.875" style="1" customWidth="1"/>
    <col min="19" max="19" width="8.625" style="1" customWidth="1"/>
    <col min="20" max="20" width="6.875" style="1" customWidth="1"/>
    <col min="21" max="16384" width="9" style="1"/>
  </cols>
  <sheetData>
    <row r="1" spans="1:20" ht="30" customHeight="1">
      <c r="A1" s="69" t="s">
        <v>60</v>
      </c>
      <c r="B1" s="39"/>
      <c r="C1" s="40"/>
      <c r="D1" s="40"/>
      <c r="E1" s="41"/>
      <c r="F1" s="41"/>
      <c r="G1" s="41"/>
      <c r="H1" s="41"/>
      <c r="I1" s="40"/>
      <c r="J1" s="40"/>
      <c r="K1" s="32" t="s">
        <v>38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38"/>
      <c r="B2" s="39"/>
      <c r="C2" s="40"/>
      <c r="D2" s="40"/>
      <c r="E2" s="41"/>
      <c r="F2" s="41"/>
      <c r="G2" s="41"/>
      <c r="H2" s="41"/>
      <c r="I2" s="40"/>
      <c r="J2" s="40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138" t="s">
        <v>1772</v>
      </c>
      <c r="B3" s="39"/>
      <c r="C3" s="43"/>
      <c r="D3" s="75" t="s">
        <v>1775</v>
      </c>
      <c r="E3" s="40"/>
      <c r="F3" s="40"/>
      <c r="G3" s="44"/>
      <c r="H3" s="44"/>
      <c r="I3" s="82" t="s">
        <v>1771</v>
      </c>
      <c r="J3" s="43"/>
      <c r="K3" s="70"/>
      <c r="L3" s="71"/>
      <c r="M3" s="70"/>
      <c r="N3" s="11"/>
      <c r="O3" s="116" t="s">
        <v>1776</v>
      </c>
      <c r="P3" s="70"/>
      <c r="Q3" s="11"/>
      <c r="R3" s="72"/>
      <c r="S3" s="71"/>
      <c r="T3" s="20" t="s">
        <v>21</v>
      </c>
    </row>
    <row r="4" spans="1:20" s="133" customFormat="1" ht="27.75" customHeight="1">
      <c r="A4" s="128"/>
      <c r="B4" s="129"/>
      <c r="C4" s="117" t="s">
        <v>1762</v>
      </c>
      <c r="D4" s="130"/>
      <c r="E4" s="131"/>
      <c r="F4" s="132"/>
      <c r="G4" s="132"/>
      <c r="H4" s="131"/>
      <c r="I4" s="117" t="s">
        <v>1761</v>
      </c>
      <c r="J4" s="118"/>
      <c r="K4" s="119" t="s">
        <v>1763</v>
      </c>
      <c r="L4" s="130"/>
      <c r="M4" s="130"/>
      <c r="N4" s="120"/>
      <c r="O4" s="119" t="s">
        <v>1764</v>
      </c>
      <c r="P4" s="118"/>
      <c r="Q4" s="118"/>
      <c r="R4" s="118"/>
      <c r="S4" s="130"/>
      <c r="T4" s="118"/>
    </row>
    <row r="5" spans="1:20" s="134" customFormat="1" ht="24.75" customHeight="1">
      <c r="B5" s="135"/>
      <c r="C5" s="121" t="s">
        <v>1765</v>
      </c>
      <c r="D5" s="122"/>
      <c r="E5" s="121" t="s">
        <v>1766</v>
      </c>
      <c r="F5" s="122"/>
      <c r="G5" s="121" t="s">
        <v>1767</v>
      </c>
      <c r="H5" s="121"/>
      <c r="I5" s="121" t="s">
        <v>1768</v>
      </c>
      <c r="J5" s="123"/>
      <c r="K5" s="124" t="s">
        <v>1766</v>
      </c>
      <c r="L5" s="122"/>
      <c r="M5" s="121" t="s">
        <v>1767</v>
      </c>
      <c r="N5" s="122"/>
      <c r="O5" s="121" t="s">
        <v>1768</v>
      </c>
      <c r="P5" s="122"/>
      <c r="Q5" s="121" t="s">
        <v>1766</v>
      </c>
      <c r="R5" s="122"/>
      <c r="S5" s="121" t="s">
        <v>1767</v>
      </c>
      <c r="T5" s="122"/>
    </row>
    <row r="6" spans="1:20" s="134" customFormat="1" ht="21.95" customHeight="1">
      <c r="A6" s="136"/>
      <c r="B6" s="137"/>
      <c r="C6" s="125" t="s">
        <v>1769</v>
      </c>
      <c r="D6" s="126" t="s">
        <v>1770</v>
      </c>
      <c r="E6" s="125" t="s">
        <v>1769</v>
      </c>
      <c r="F6" s="126" t="s">
        <v>1770</v>
      </c>
      <c r="G6" s="125" t="s">
        <v>1769</v>
      </c>
      <c r="H6" s="126" t="s">
        <v>1770</v>
      </c>
      <c r="I6" s="125" t="s">
        <v>1769</v>
      </c>
      <c r="J6" s="125" t="s">
        <v>1770</v>
      </c>
      <c r="K6" s="127" t="s">
        <v>1769</v>
      </c>
      <c r="L6" s="126" t="s">
        <v>1770</v>
      </c>
      <c r="M6" s="125" t="s">
        <v>1769</v>
      </c>
      <c r="N6" s="126" t="s">
        <v>1770</v>
      </c>
      <c r="O6" s="125" t="s">
        <v>1769</v>
      </c>
      <c r="P6" s="126" t="s">
        <v>1770</v>
      </c>
      <c r="Q6" s="125" t="s">
        <v>1769</v>
      </c>
      <c r="R6" s="126" t="s">
        <v>1770</v>
      </c>
      <c r="S6" s="125" t="s">
        <v>1769</v>
      </c>
      <c r="T6" s="126" t="s">
        <v>1770</v>
      </c>
    </row>
    <row r="7" spans="1:20" s="23" customFormat="1" ht="24.95" customHeight="1">
      <c r="A7" s="113" t="s">
        <v>24</v>
      </c>
      <c r="B7" s="24" t="s">
        <v>0</v>
      </c>
      <c r="C7" s="25">
        <v>23074487</v>
      </c>
      <c r="D7" s="26">
        <v>100</v>
      </c>
      <c r="E7" s="25">
        <v>11476860</v>
      </c>
      <c r="F7" s="26">
        <v>100</v>
      </c>
      <c r="G7" s="25">
        <v>11597627</v>
      </c>
      <c r="H7" s="26">
        <v>100</v>
      </c>
      <c r="I7" s="21">
        <v>14757430</v>
      </c>
      <c r="J7" s="22">
        <v>100</v>
      </c>
      <c r="K7" s="21">
        <v>7692802</v>
      </c>
      <c r="L7" s="22">
        <v>100</v>
      </c>
      <c r="M7" s="21">
        <v>7064628</v>
      </c>
      <c r="N7" s="22">
        <v>100</v>
      </c>
      <c r="O7" s="21">
        <v>8317057</v>
      </c>
      <c r="P7" s="22">
        <v>100</v>
      </c>
      <c r="Q7" s="21">
        <v>3784058</v>
      </c>
      <c r="R7" s="22">
        <v>100</v>
      </c>
      <c r="S7" s="21">
        <v>4532999</v>
      </c>
      <c r="T7" s="22">
        <v>100</v>
      </c>
    </row>
    <row r="8" spans="1:20" ht="24.95" customHeight="1">
      <c r="A8" s="15" t="s">
        <v>1</v>
      </c>
      <c r="B8" s="16"/>
      <c r="C8" s="7">
        <v>937999</v>
      </c>
      <c r="D8" s="8">
        <v>4.065091457937938</v>
      </c>
      <c r="E8" s="7">
        <v>490257</v>
      </c>
      <c r="F8" s="8">
        <v>4.271699750628656</v>
      </c>
      <c r="G8" s="7">
        <v>447742</v>
      </c>
      <c r="H8" s="8">
        <v>3.8606345936112616</v>
      </c>
      <c r="I8" s="9">
        <v>10948</v>
      </c>
      <c r="J8" s="10">
        <v>7.4186359006954458E-2</v>
      </c>
      <c r="K8" s="9">
        <v>5720</v>
      </c>
      <c r="L8" s="10">
        <v>7.4355221933438562E-2</v>
      </c>
      <c r="M8" s="9">
        <v>5228</v>
      </c>
      <c r="N8" s="10">
        <v>7.4002481093130457E-2</v>
      </c>
      <c r="O8" s="9">
        <v>927051</v>
      </c>
      <c r="P8" s="10">
        <v>11.146382668773342</v>
      </c>
      <c r="Q8" s="9">
        <v>484537</v>
      </c>
      <c r="R8" s="10">
        <v>12.804692739910434</v>
      </c>
      <c r="S8" s="9">
        <v>442514</v>
      </c>
      <c r="T8" s="10">
        <v>9.7620581870854153</v>
      </c>
    </row>
    <row r="9" spans="1:20" ht="24.95" customHeight="1">
      <c r="A9" s="17" t="s">
        <v>2</v>
      </c>
      <c r="B9" s="16"/>
      <c r="C9" s="7">
        <v>1134868</v>
      </c>
      <c r="D9" s="8">
        <v>4.9182805234196536</v>
      </c>
      <c r="E9" s="7">
        <v>593667</v>
      </c>
      <c r="F9" s="8">
        <v>5.1727301718414269</v>
      </c>
      <c r="G9" s="7">
        <v>541201</v>
      </c>
      <c r="H9" s="8">
        <v>4.6664804791531918</v>
      </c>
      <c r="I9" s="9">
        <v>30892</v>
      </c>
      <c r="J9" s="10">
        <v>0.20933184165535598</v>
      </c>
      <c r="K9" s="9">
        <v>15912</v>
      </c>
      <c r="L9" s="10">
        <v>0.20684270828756546</v>
      </c>
      <c r="M9" s="9">
        <v>14980</v>
      </c>
      <c r="N9" s="10">
        <v>0.21204230427985735</v>
      </c>
      <c r="O9" s="9">
        <v>1103976</v>
      </c>
      <c r="P9" s="10">
        <v>13.273637537893512</v>
      </c>
      <c r="Q9" s="9">
        <v>577755</v>
      </c>
      <c r="R9" s="10">
        <v>15.268132782319931</v>
      </c>
      <c r="S9" s="9">
        <v>526221</v>
      </c>
      <c r="T9" s="10">
        <v>11.608672316053898</v>
      </c>
    </row>
    <row r="10" spans="1:20" ht="24.95" customHeight="1">
      <c r="A10" s="15" t="s">
        <v>3</v>
      </c>
      <c r="B10" s="16"/>
      <c r="C10" s="7">
        <v>1474898</v>
      </c>
      <c r="D10" s="8">
        <v>6.3918994168754431</v>
      </c>
      <c r="E10" s="7">
        <v>769088</v>
      </c>
      <c r="F10" s="8">
        <v>6.7012057304872581</v>
      </c>
      <c r="G10" s="7">
        <v>705810</v>
      </c>
      <c r="H10" s="8">
        <v>6.0858139341780868</v>
      </c>
      <c r="I10" s="9">
        <v>58143</v>
      </c>
      <c r="J10" s="10">
        <v>0.39399136570527521</v>
      </c>
      <c r="K10" s="9">
        <v>29555</v>
      </c>
      <c r="L10" s="10">
        <v>0.38419031193055536</v>
      </c>
      <c r="M10" s="9">
        <v>28588</v>
      </c>
      <c r="N10" s="10">
        <v>0.40466391153221376</v>
      </c>
      <c r="O10" s="9">
        <v>1416755</v>
      </c>
      <c r="P10" s="10">
        <v>17.034330773493554</v>
      </c>
      <c r="Q10" s="9">
        <v>739533</v>
      </c>
      <c r="R10" s="10">
        <v>19.543384377300772</v>
      </c>
      <c r="S10" s="9">
        <v>677222</v>
      </c>
      <c r="T10" s="10">
        <v>14.939822400137304</v>
      </c>
    </row>
    <row r="11" spans="1:20" ht="24.95" customHeight="1">
      <c r="A11" s="15" t="s">
        <v>4</v>
      </c>
      <c r="B11" s="16"/>
      <c r="C11" s="7">
        <v>1592050</v>
      </c>
      <c r="D11" s="8">
        <v>6.8996116793409099</v>
      </c>
      <c r="E11" s="7">
        <v>830246</v>
      </c>
      <c r="F11" s="8">
        <v>7.234086675275293</v>
      </c>
      <c r="G11" s="7">
        <v>761804</v>
      </c>
      <c r="H11" s="8">
        <v>6.5686195977849611</v>
      </c>
      <c r="I11" s="9">
        <v>203504</v>
      </c>
      <c r="J11" s="10">
        <v>1.3789934968351536</v>
      </c>
      <c r="K11" s="9">
        <v>122904</v>
      </c>
      <c r="L11" s="10">
        <v>1.5976493350537295</v>
      </c>
      <c r="M11" s="9">
        <v>80600</v>
      </c>
      <c r="N11" s="10">
        <v>1.140895175230741</v>
      </c>
      <c r="O11" s="9">
        <v>1388546</v>
      </c>
      <c r="P11" s="10">
        <v>16.695160319329304</v>
      </c>
      <c r="Q11" s="9">
        <v>707342</v>
      </c>
      <c r="R11" s="10">
        <v>18.692683885923525</v>
      </c>
      <c r="S11" s="9">
        <v>681204</v>
      </c>
      <c r="T11" s="10">
        <v>15.027667113979067</v>
      </c>
    </row>
    <row r="12" spans="1:20" ht="24.95" customHeight="1">
      <c r="A12" s="15" t="s">
        <v>5</v>
      </c>
      <c r="B12" s="16"/>
      <c r="C12" s="7">
        <v>1621449</v>
      </c>
      <c r="D12" s="8">
        <v>7.0270207957386006</v>
      </c>
      <c r="E12" s="7">
        <v>826847</v>
      </c>
      <c r="F12" s="8">
        <v>7.2044705607631361</v>
      </c>
      <c r="G12" s="7">
        <v>794602</v>
      </c>
      <c r="H12" s="8">
        <v>6.851418829041493</v>
      </c>
      <c r="I12" s="9">
        <v>921466</v>
      </c>
      <c r="J12" s="10">
        <v>6.2440817947298406</v>
      </c>
      <c r="K12" s="9">
        <v>489147</v>
      </c>
      <c r="L12" s="10">
        <v>6.3585024026356063</v>
      </c>
      <c r="M12" s="9">
        <v>432319</v>
      </c>
      <c r="N12" s="10">
        <v>6.1194871124141281</v>
      </c>
      <c r="O12" s="9">
        <v>699983</v>
      </c>
      <c r="P12" s="10">
        <v>8.4162342520918152</v>
      </c>
      <c r="Q12" s="9">
        <v>337700</v>
      </c>
      <c r="R12" s="10">
        <v>8.9242818159763946</v>
      </c>
      <c r="S12" s="9">
        <v>362283</v>
      </c>
      <c r="T12" s="10">
        <v>7.992126184011954</v>
      </c>
    </row>
    <row r="13" spans="1:20" ht="24.95" customHeight="1">
      <c r="A13" s="15" t="s">
        <v>6</v>
      </c>
      <c r="B13" s="16"/>
      <c r="C13" s="7">
        <v>1955154</v>
      </c>
      <c r="D13" s="8">
        <v>8.4732284622405682</v>
      </c>
      <c r="E13" s="7">
        <v>954129</v>
      </c>
      <c r="F13" s="8">
        <v>8.3135021251457282</v>
      </c>
      <c r="G13" s="7">
        <v>1001025</v>
      </c>
      <c r="H13" s="8">
        <v>8.631291556453748</v>
      </c>
      <c r="I13" s="9">
        <v>1783818</v>
      </c>
      <c r="J13" s="10">
        <v>12.087592487309783</v>
      </c>
      <c r="K13" s="9">
        <v>899499</v>
      </c>
      <c r="L13" s="10">
        <v>11.69273562480875</v>
      </c>
      <c r="M13" s="9">
        <v>884319</v>
      </c>
      <c r="N13" s="10">
        <v>12.517559310978582</v>
      </c>
      <c r="O13" s="9">
        <v>171336</v>
      </c>
      <c r="P13" s="10">
        <v>2.0600556182313046</v>
      </c>
      <c r="Q13" s="9">
        <v>54630</v>
      </c>
      <c r="R13" s="10">
        <v>1.4436882309943453</v>
      </c>
      <c r="S13" s="9">
        <v>116706</v>
      </c>
      <c r="T13" s="10">
        <v>2.574586934609957</v>
      </c>
    </row>
    <row r="14" spans="1:20" ht="24.95" customHeight="1">
      <c r="A14" s="15" t="s">
        <v>7</v>
      </c>
      <c r="B14" s="16"/>
      <c r="C14" s="7">
        <v>2077263</v>
      </c>
      <c r="D14" s="8">
        <v>9.00242332581435</v>
      </c>
      <c r="E14" s="7">
        <v>1009575</v>
      </c>
      <c r="F14" s="8">
        <v>8.7966133594031817</v>
      </c>
      <c r="G14" s="7">
        <v>1067688</v>
      </c>
      <c r="H14" s="8">
        <v>9.2060901768956711</v>
      </c>
      <c r="I14" s="9">
        <v>1922664</v>
      </c>
      <c r="J14" s="10">
        <v>13.028447365157755</v>
      </c>
      <c r="K14" s="9">
        <v>981720</v>
      </c>
      <c r="L14" s="10">
        <v>12.761539943443234</v>
      </c>
      <c r="M14" s="9">
        <v>940944</v>
      </c>
      <c r="N14" s="10">
        <v>13.319087714172637</v>
      </c>
      <c r="O14" s="9">
        <v>154599</v>
      </c>
      <c r="P14" s="10">
        <v>1.8588185700783342</v>
      </c>
      <c r="Q14" s="9">
        <v>27855</v>
      </c>
      <c r="R14" s="10">
        <v>0.73611450987273452</v>
      </c>
      <c r="S14" s="9">
        <v>126744</v>
      </c>
      <c r="T14" s="10">
        <v>2.7960297366048392</v>
      </c>
    </row>
    <row r="15" spans="1:20" ht="24.95" customHeight="1">
      <c r="A15" s="15" t="s">
        <v>8</v>
      </c>
      <c r="B15" s="16"/>
      <c r="C15" s="7">
        <v>1819069</v>
      </c>
      <c r="D15" s="8">
        <v>7.8834645381281927</v>
      </c>
      <c r="E15" s="7">
        <v>883931</v>
      </c>
      <c r="F15" s="8">
        <v>7.7018539914227411</v>
      </c>
      <c r="G15" s="7">
        <v>935138</v>
      </c>
      <c r="H15" s="8">
        <v>8.0631839599600852</v>
      </c>
      <c r="I15" s="9">
        <v>1660626</v>
      </c>
      <c r="J15" s="10">
        <v>11.252812989795649</v>
      </c>
      <c r="K15" s="9">
        <v>851680</v>
      </c>
      <c r="L15" s="10">
        <v>11.071128569278137</v>
      </c>
      <c r="M15" s="9">
        <v>808946</v>
      </c>
      <c r="N15" s="10">
        <v>11.450652461813984</v>
      </c>
      <c r="O15" s="9">
        <v>158443</v>
      </c>
      <c r="P15" s="10">
        <v>1.9050368417578476</v>
      </c>
      <c r="Q15" s="9">
        <v>32251</v>
      </c>
      <c r="R15" s="10">
        <v>0.85228609075230877</v>
      </c>
      <c r="S15" s="9">
        <v>126192</v>
      </c>
      <c r="T15" s="10">
        <v>2.7838523679356646</v>
      </c>
    </row>
    <row r="16" spans="1:20" ht="24.95" customHeight="1">
      <c r="A16" s="15" t="s">
        <v>9</v>
      </c>
      <c r="B16" s="16"/>
      <c r="C16" s="7">
        <v>1852637</v>
      </c>
      <c r="D16" s="8">
        <v>8.0289412284658823</v>
      </c>
      <c r="E16" s="7">
        <v>917040</v>
      </c>
      <c r="F16" s="8">
        <v>7.9903388208970059</v>
      </c>
      <c r="G16" s="7">
        <v>935597</v>
      </c>
      <c r="H16" s="8">
        <v>8.067141666135667</v>
      </c>
      <c r="I16" s="9">
        <v>1681792</v>
      </c>
      <c r="J16" s="10">
        <v>11.396239047042744</v>
      </c>
      <c r="K16" s="7">
        <v>873927</v>
      </c>
      <c r="L16" s="10">
        <v>11.360320985773456</v>
      </c>
      <c r="M16" s="7">
        <v>807865</v>
      </c>
      <c r="N16" s="10">
        <v>11.435350877639983</v>
      </c>
      <c r="O16" s="9">
        <v>170845</v>
      </c>
      <c r="P16" s="10">
        <v>2.0541520876915955</v>
      </c>
      <c r="Q16" s="7">
        <v>43113</v>
      </c>
      <c r="R16" s="10">
        <v>1.1393324309511113</v>
      </c>
      <c r="S16" s="7">
        <v>127732</v>
      </c>
      <c r="T16" s="10">
        <v>2.8178254616866227</v>
      </c>
    </row>
    <row r="17" spans="1:20" ht="24.95" customHeight="1">
      <c r="A17" s="15" t="s">
        <v>10</v>
      </c>
      <c r="B17" s="16"/>
      <c r="C17" s="7">
        <v>1874584</v>
      </c>
      <c r="D17" s="8">
        <v>8.1240549356525236</v>
      </c>
      <c r="E17" s="7">
        <v>930636</v>
      </c>
      <c r="F17" s="8">
        <v>8.1088032789456346</v>
      </c>
      <c r="G17" s="7">
        <v>943948</v>
      </c>
      <c r="H17" s="8">
        <v>8.1391477756613479</v>
      </c>
      <c r="I17" s="9">
        <v>1696341</v>
      </c>
      <c r="J17" s="10">
        <v>11.494826673750104</v>
      </c>
      <c r="K17" s="14">
        <v>879412</v>
      </c>
      <c r="L17" s="10">
        <v>11.431621404008578</v>
      </c>
      <c r="M17" s="14">
        <v>816929</v>
      </c>
      <c r="N17" s="10">
        <v>11.563652042258985</v>
      </c>
      <c r="O17" s="9">
        <v>178243</v>
      </c>
      <c r="P17" s="10">
        <v>2.1431018207522206</v>
      </c>
      <c r="Q17" s="14">
        <v>51224</v>
      </c>
      <c r="R17" s="10">
        <v>1.3536790398033012</v>
      </c>
      <c r="S17" s="14">
        <v>127019</v>
      </c>
      <c r="T17" s="10">
        <v>2.8020963604889393</v>
      </c>
    </row>
    <row r="18" spans="1:20" ht="24.95" customHeight="1">
      <c r="A18" s="15" t="s">
        <v>11</v>
      </c>
      <c r="B18" s="16"/>
      <c r="C18" s="7">
        <v>1741129</v>
      </c>
      <c r="D18" s="8">
        <v>7.54568888140395</v>
      </c>
      <c r="E18" s="7">
        <v>860353</v>
      </c>
      <c r="F18" s="8">
        <v>7.4964145245302287</v>
      </c>
      <c r="G18" s="7">
        <v>880776</v>
      </c>
      <c r="H18" s="8">
        <v>7.5944501405330582</v>
      </c>
      <c r="I18" s="9">
        <v>1513005</v>
      </c>
      <c r="J18" s="10">
        <v>10.252496539031524</v>
      </c>
      <c r="K18" s="14">
        <v>786586</v>
      </c>
      <c r="L18" s="10">
        <v>10.224960944009737</v>
      </c>
      <c r="M18" s="14">
        <v>726419</v>
      </c>
      <c r="N18" s="10">
        <v>10.282480549577416</v>
      </c>
      <c r="O18" s="9">
        <v>228124</v>
      </c>
      <c r="P18" s="10">
        <v>2.7428452155612253</v>
      </c>
      <c r="Q18" s="14">
        <v>73767</v>
      </c>
      <c r="R18" s="10">
        <v>1.9494151516705083</v>
      </c>
      <c r="S18" s="14">
        <v>154357</v>
      </c>
      <c r="T18" s="10">
        <v>3.4051849559199105</v>
      </c>
    </row>
    <row r="19" spans="1:20" ht="24.95" customHeight="1">
      <c r="A19" s="15" t="s">
        <v>12</v>
      </c>
      <c r="B19" s="16"/>
      <c r="C19" s="7">
        <v>1535484</v>
      </c>
      <c r="D19" s="8">
        <v>6.654466467661881</v>
      </c>
      <c r="E19" s="7">
        <v>753318</v>
      </c>
      <c r="F19" s="8">
        <v>6.5637988090819261</v>
      </c>
      <c r="G19" s="7">
        <v>782166</v>
      </c>
      <c r="H19" s="8">
        <v>6.7441899967984833</v>
      </c>
      <c r="I19" s="9">
        <v>1202399</v>
      </c>
      <c r="J19" s="10">
        <v>8.1477533689809132</v>
      </c>
      <c r="K19" s="14">
        <v>632673</v>
      </c>
      <c r="L19" s="10">
        <v>8.224220511589925</v>
      </c>
      <c r="M19" s="14">
        <v>569726</v>
      </c>
      <c r="N19" s="10">
        <v>8.0644869057507336</v>
      </c>
      <c r="O19" s="9">
        <v>333085</v>
      </c>
      <c r="P19" s="10">
        <v>4.0048420973909398</v>
      </c>
      <c r="Q19" s="14">
        <v>120645</v>
      </c>
      <c r="R19" s="10">
        <v>3.1882439434067869</v>
      </c>
      <c r="S19" s="14">
        <v>212440</v>
      </c>
      <c r="T19" s="10">
        <v>4.6865221015932272</v>
      </c>
    </row>
    <row r="20" spans="1:20" ht="24.95" customHeight="1">
      <c r="A20" s="15" t="s">
        <v>13</v>
      </c>
      <c r="B20" s="16"/>
      <c r="C20" s="7">
        <v>1004083</v>
      </c>
      <c r="D20" s="8">
        <v>4.3514856906677926</v>
      </c>
      <c r="E20" s="7">
        <v>488840</v>
      </c>
      <c r="F20" s="8">
        <v>4.2593531680267951</v>
      </c>
      <c r="G20" s="7">
        <v>515243</v>
      </c>
      <c r="H20" s="8">
        <v>4.4426588301210241</v>
      </c>
      <c r="I20" s="9">
        <v>652542</v>
      </c>
      <c r="J20" s="10">
        <v>4.4217861782166672</v>
      </c>
      <c r="K20" s="14">
        <v>351554</v>
      </c>
      <c r="L20" s="10">
        <v>4.5699083376902196</v>
      </c>
      <c r="M20" s="14">
        <v>300988</v>
      </c>
      <c r="N20" s="10">
        <v>4.2604932630564551</v>
      </c>
      <c r="O20" s="9">
        <v>351541</v>
      </c>
      <c r="P20" s="10">
        <v>4.2267475141747859</v>
      </c>
      <c r="Q20" s="14">
        <v>137286</v>
      </c>
      <c r="R20" s="10">
        <v>3.6280099300803532</v>
      </c>
      <c r="S20" s="14">
        <v>214255</v>
      </c>
      <c r="T20" s="10">
        <v>4.7265618192282854</v>
      </c>
    </row>
    <row r="21" spans="1:20" ht="24.95" customHeight="1">
      <c r="A21" s="15" t="s">
        <v>14</v>
      </c>
      <c r="B21" s="16"/>
      <c r="C21" s="7">
        <v>723871</v>
      </c>
      <c r="D21" s="8">
        <v>3.1371054966465777</v>
      </c>
      <c r="E21" s="7">
        <v>344737</v>
      </c>
      <c r="F21" s="8">
        <v>3.0037571252067203</v>
      </c>
      <c r="G21" s="7">
        <v>379134</v>
      </c>
      <c r="H21" s="8">
        <v>3.2690653010309783</v>
      </c>
      <c r="I21" s="9">
        <v>368594</v>
      </c>
      <c r="J21" s="10">
        <v>2.4976842173738922</v>
      </c>
      <c r="K21" s="14">
        <v>199756</v>
      </c>
      <c r="L21" s="10">
        <v>2.5966611385552363</v>
      </c>
      <c r="M21" s="14">
        <v>168838</v>
      </c>
      <c r="N21" s="10">
        <v>2.389906446595631</v>
      </c>
      <c r="O21" s="9">
        <v>355277</v>
      </c>
      <c r="P21" s="10">
        <v>4.2716672496052395</v>
      </c>
      <c r="Q21" s="14">
        <v>144981</v>
      </c>
      <c r="R21" s="10">
        <v>3.8313630499321101</v>
      </c>
      <c r="S21" s="14">
        <v>210296</v>
      </c>
      <c r="T21" s="10">
        <v>4.6392244957477384</v>
      </c>
    </row>
    <row r="22" spans="1:20" ht="24.95" customHeight="1">
      <c r="A22" s="15" t="s">
        <v>15</v>
      </c>
      <c r="B22" s="16"/>
      <c r="C22" s="7">
        <v>641162</v>
      </c>
      <c r="D22" s="8">
        <v>2.7786619914886947</v>
      </c>
      <c r="E22" s="7">
        <v>294732</v>
      </c>
      <c r="F22" s="8">
        <v>2.5680543284487221</v>
      </c>
      <c r="G22" s="7">
        <v>346430</v>
      </c>
      <c r="H22" s="8">
        <v>2.9870765804073542</v>
      </c>
      <c r="I22" s="9">
        <v>348708</v>
      </c>
      <c r="J22" s="10">
        <v>2.3629317570877855</v>
      </c>
      <c r="K22" s="14">
        <v>179886</v>
      </c>
      <c r="L22" s="10">
        <v>2.338367736489253</v>
      </c>
      <c r="M22" s="14">
        <v>168822</v>
      </c>
      <c r="N22" s="10">
        <v>2.3896799661638233</v>
      </c>
      <c r="O22" s="9">
        <v>292454</v>
      </c>
      <c r="P22" s="10">
        <v>3.5163159276171849</v>
      </c>
      <c r="Q22" s="14">
        <v>114846</v>
      </c>
      <c r="R22" s="10">
        <v>3.0349957638070033</v>
      </c>
      <c r="S22" s="14">
        <v>177608</v>
      </c>
      <c r="T22" s="10">
        <v>3.9181124902079172</v>
      </c>
    </row>
    <row r="23" spans="1:20" ht="24.95" customHeight="1">
      <c r="A23" s="15" t="s">
        <v>16</v>
      </c>
      <c r="B23" s="16"/>
      <c r="C23" s="7">
        <v>492879</v>
      </c>
      <c r="D23" s="8">
        <v>2.1360344869205545</v>
      </c>
      <c r="E23" s="7">
        <v>232401</v>
      </c>
      <c r="F23" s="8">
        <v>2.0249528181053007</v>
      </c>
      <c r="G23" s="7">
        <v>260478</v>
      </c>
      <c r="H23" s="8">
        <v>2.2459594536020169</v>
      </c>
      <c r="I23" s="9">
        <v>298977</v>
      </c>
      <c r="J23" s="10">
        <v>2.0259421864105063</v>
      </c>
      <c r="K23" s="14">
        <v>159583</v>
      </c>
      <c r="L23" s="10">
        <v>2.0744456961195672</v>
      </c>
      <c r="M23" s="14">
        <v>139394</v>
      </c>
      <c r="N23" s="10">
        <v>1.9731258319617111</v>
      </c>
      <c r="O23" s="9">
        <v>193902</v>
      </c>
      <c r="P23" s="10">
        <v>2.3313775533821639</v>
      </c>
      <c r="Q23" s="14">
        <v>72818</v>
      </c>
      <c r="R23" s="10">
        <v>1.9243362548882708</v>
      </c>
      <c r="S23" s="14">
        <v>121084</v>
      </c>
      <c r="T23" s="10">
        <v>2.6711675868448239</v>
      </c>
    </row>
    <row r="24" spans="1:20" ht="24.95" customHeight="1">
      <c r="A24" s="15" t="s">
        <v>17</v>
      </c>
      <c r="B24" s="16"/>
      <c r="C24" s="7">
        <v>360768</v>
      </c>
      <c r="D24" s="8">
        <v>1.5634930475377415</v>
      </c>
      <c r="E24" s="7">
        <v>186393</v>
      </c>
      <c r="F24" s="8">
        <v>1.6240766202602452</v>
      </c>
      <c r="G24" s="7">
        <v>174375</v>
      </c>
      <c r="H24" s="8">
        <v>1.5035403363119024</v>
      </c>
      <c r="I24" s="9">
        <v>246306</v>
      </c>
      <c r="J24" s="10">
        <v>1.6690304477134568</v>
      </c>
      <c r="K24" s="14">
        <v>147340</v>
      </c>
      <c r="L24" s="10">
        <v>1.9152969230197265</v>
      </c>
      <c r="M24" s="14">
        <v>98966</v>
      </c>
      <c r="N24" s="10">
        <v>1.4008664008918801</v>
      </c>
      <c r="O24" s="9">
        <v>114462</v>
      </c>
      <c r="P24" s="10">
        <v>1.3762320012956506</v>
      </c>
      <c r="Q24" s="14">
        <v>39053</v>
      </c>
      <c r="R24" s="10">
        <v>1.0320402065718866</v>
      </c>
      <c r="S24" s="14">
        <v>75409</v>
      </c>
      <c r="T24" s="10">
        <v>1.6635565108220851</v>
      </c>
    </row>
    <row r="25" spans="1:20" ht="24.95" customHeight="1">
      <c r="A25" s="15" t="s">
        <v>18</v>
      </c>
      <c r="B25" s="16"/>
      <c r="C25" s="7">
        <v>170843</v>
      </c>
      <c r="D25" s="8">
        <v>0.74039782552912226</v>
      </c>
      <c r="E25" s="7">
        <v>83215</v>
      </c>
      <c r="F25" s="8">
        <v>0.72506765787854865</v>
      </c>
      <c r="G25" s="7">
        <v>87628</v>
      </c>
      <c r="H25" s="8">
        <v>0.75556835894101437</v>
      </c>
      <c r="I25" s="9">
        <v>115026</v>
      </c>
      <c r="J25" s="10">
        <v>0.77944465940207741</v>
      </c>
      <c r="K25" s="14">
        <v>65027</v>
      </c>
      <c r="L25" s="10">
        <v>0.8452966812352638</v>
      </c>
      <c r="M25" s="14">
        <v>49999</v>
      </c>
      <c r="N25" s="10">
        <v>0.70773719437173477</v>
      </c>
      <c r="O25" s="9">
        <v>55817</v>
      </c>
      <c r="P25" s="10">
        <v>0.67111479457216661</v>
      </c>
      <c r="Q25" s="14">
        <v>18188</v>
      </c>
      <c r="R25" s="10">
        <v>0.48064802389392547</v>
      </c>
      <c r="S25" s="14">
        <v>37629</v>
      </c>
      <c r="T25" s="10">
        <v>0.83011269139922594</v>
      </c>
    </row>
    <row r="26" spans="1:20" ht="24.95" customHeight="1">
      <c r="A26" s="15" t="s">
        <v>19</v>
      </c>
      <c r="B26" s="16"/>
      <c r="C26" s="7">
        <v>51914</v>
      </c>
      <c r="D26" s="8">
        <v>0.22498441677164913</v>
      </c>
      <c r="E26" s="7">
        <v>22623</v>
      </c>
      <c r="F26" s="8">
        <v>0.19711837558356554</v>
      </c>
      <c r="G26" s="7">
        <v>29291</v>
      </c>
      <c r="H26" s="8">
        <v>0.25256028668623332</v>
      </c>
      <c r="I26" s="9">
        <v>33934</v>
      </c>
      <c r="J26" s="10">
        <v>0.22994518693295513</v>
      </c>
      <c r="K26" s="14">
        <v>17304</v>
      </c>
      <c r="L26" s="10">
        <v>0.22493754551332532</v>
      </c>
      <c r="M26" s="14">
        <v>16630</v>
      </c>
      <c r="N26" s="10">
        <v>0.23539809881001519</v>
      </c>
      <c r="O26" s="9">
        <v>17980</v>
      </c>
      <c r="P26" s="10">
        <v>0.2161822385009505</v>
      </c>
      <c r="Q26" s="14">
        <v>5319</v>
      </c>
      <c r="R26" s="10">
        <v>0.14056338459928469</v>
      </c>
      <c r="S26" s="14">
        <v>12661</v>
      </c>
      <c r="T26" s="10">
        <v>0.27930736362394959</v>
      </c>
    </row>
    <row r="27" spans="1:20" ht="24.95" customHeight="1">
      <c r="A27" s="15" t="s">
        <v>20</v>
      </c>
      <c r="B27" s="16"/>
      <c r="C27" s="7">
        <v>11053</v>
      </c>
      <c r="D27" s="8">
        <v>4.7901389963729203E-2</v>
      </c>
      <c r="E27" s="7">
        <v>4385</v>
      </c>
      <c r="F27" s="8">
        <v>3.8207314544222028E-2</v>
      </c>
      <c r="G27" s="7">
        <v>6668</v>
      </c>
      <c r="H27" s="8">
        <v>5.7494520215212987E-2</v>
      </c>
      <c r="I27" s="9">
        <v>6945</v>
      </c>
      <c r="J27" s="10">
        <v>4.7061039760988195E-2</v>
      </c>
      <c r="K27" s="14">
        <v>3278</v>
      </c>
      <c r="L27" s="10">
        <v>4.2611261800316713E-2</v>
      </c>
      <c r="M27" s="14">
        <v>3667</v>
      </c>
      <c r="N27" s="10">
        <v>5.1906483964902321E-2</v>
      </c>
      <c r="O27" s="9">
        <v>4108</v>
      </c>
      <c r="P27" s="10">
        <v>4.9392471399438531E-2</v>
      </c>
      <c r="Q27" s="14">
        <v>1107</v>
      </c>
      <c r="R27" s="10">
        <v>2.9254308469901888E-2</v>
      </c>
      <c r="S27" s="14">
        <v>3001</v>
      </c>
      <c r="T27" s="10">
        <v>6.6203411913393323E-2</v>
      </c>
    </row>
    <row r="28" spans="1:20" ht="24.95" customHeight="1">
      <c r="A28" s="18"/>
      <c r="B28" s="19"/>
      <c r="C28" s="7">
        <v>1330</v>
      </c>
      <c r="D28" s="8">
        <v>5.7639417942422734E-3</v>
      </c>
      <c r="E28" s="7">
        <v>447</v>
      </c>
      <c r="F28" s="8">
        <v>3.8947935236641382E-3</v>
      </c>
      <c r="G28" s="7">
        <v>883</v>
      </c>
      <c r="H28" s="8">
        <v>7.6136264772095194E-3</v>
      </c>
      <c r="I28" s="9">
        <v>800</v>
      </c>
      <c r="J28" s="10">
        <v>5.4209981006177908E-3</v>
      </c>
      <c r="K28" s="14">
        <v>339</v>
      </c>
      <c r="L28" s="10">
        <v>4.406716824376866E-3</v>
      </c>
      <c r="M28" s="14">
        <v>461</v>
      </c>
      <c r="N28" s="10">
        <v>6.5254674414562241E-3</v>
      </c>
      <c r="O28" s="9">
        <v>530</v>
      </c>
      <c r="P28" s="10">
        <v>6.3724464074251261E-3</v>
      </c>
      <c r="Q28" s="14">
        <v>108</v>
      </c>
      <c r="R28" s="10">
        <v>2.8540788751123792E-3</v>
      </c>
      <c r="S28" s="14">
        <v>422</v>
      </c>
      <c r="T28" s="10">
        <v>9.3095101057820654E-3</v>
      </c>
    </row>
    <row r="29" spans="1:20" ht="24" customHeight="1" thickBot="1">
      <c r="A29" s="36" t="s">
        <v>23</v>
      </c>
      <c r="B29" s="34" t="s">
        <v>22</v>
      </c>
      <c r="C29" s="30">
        <v>37.520000000000003</v>
      </c>
      <c r="D29" s="30"/>
      <c r="E29" s="35">
        <v>37.020000000000003</v>
      </c>
      <c r="F29" s="29"/>
      <c r="G29" s="35">
        <v>38.020000000000003</v>
      </c>
      <c r="H29" s="29"/>
      <c r="I29" s="30">
        <v>43.43</v>
      </c>
      <c r="J29" s="73"/>
      <c r="K29" s="30">
        <v>43.64</v>
      </c>
      <c r="L29" s="73"/>
      <c r="M29" s="35">
        <v>43.19</v>
      </c>
      <c r="N29" s="73"/>
      <c r="O29" s="30">
        <v>27.05</v>
      </c>
      <c r="P29" s="73"/>
      <c r="Q29" s="30">
        <v>23.55</v>
      </c>
      <c r="R29" s="73"/>
      <c r="S29" s="35">
        <v>29.97</v>
      </c>
      <c r="T29" s="73"/>
    </row>
    <row r="30" spans="1:20" ht="23.1" customHeight="1">
      <c r="A30" s="4"/>
    </row>
  </sheetData>
  <phoneticPr fontId="37" type="noConversion"/>
  <pageMargins left="0.70866141732283472" right="0.70866141732283472" top="1.1399999999999999" bottom="0.74803149606299213" header="0.31496062992125984" footer="0.31496062992125984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38469-5BA4-4869-8D4A-2C5F536DA973}">
  <dimension ref="A1:T30"/>
  <sheetViews>
    <sheetView topLeftCell="A13" workbookViewId="0">
      <selection activeCell="C22" sqref="C22"/>
    </sheetView>
  </sheetViews>
  <sheetFormatPr defaultRowHeight="16.5"/>
  <cols>
    <col min="1" max="1" width="7.25" style="2" customWidth="1"/>
    <col min="2" max="2" width="8.875" style="4" customWidth="1"/>
    <col min="3" max="3" width="9.625" style="4" customWidth="1"/>
    <col min="4" max="4" width="6.875" style="4" customWidth="1"/>
    <col min="5" max="5" width="9.5" style="4" customWidth="1"/>
    <col min="6" max="6" width="6.625" style="4" customWidth="1"/>
    <col min="7" max="7" width="9.875" style="4" customWidth="1"/>
    <col min="8" max="8" width="6.875" style="4" customWidth="1"/>
    <col min="9" max="9" width="9.625" style="1" customWidth="1"/>
    <col min="10" max="10" width="6.875" style="1" customWidth="1"/>
    <col min="11" max="11" width="8.625" style="1" customWidth="1"/>
    <col min="12" max="12" width="6.875" style="1" customWidth="1"/>
    <col min="13" max="13" width="8.625" style="1" customWidth="1"/>
    <col min="14" max="14" width="6.875" style="1" customWidth="1"/>
    <col min="15" max="15" width="10.375" style="1" customWidth="1"/>
    <col min="16" max="16" width="6.875" style="1" customWidth="1"/>
    <col min="17" max="17" width="10.375" style="1" customWidth="1"/>
    <col min="18" max="18" width="6.875" style="1" customWidth="1"/>
    <col min="19" max="19" width="8.625" style="1" customWidth="1"/>
    <col min="20" max="20" width="6.875" style="1" customWidth="1"/>
    <col min="21" max="16384" width="9" style="1"/>
  </cols>
  <sheetData>
    <row r="1" spans="1:20" ht="30" customHeight="1">
      <c r="A1" s="69" t="s">
        <v>60</v>
      </c>
      <c r="B1" s="39"/>
      <c r="C1" s="40"/>
      <c r="D1" s="40"/>
      <c r="E1" s="41"/>
      <c r="F1" s="41"/>
      <c r="G1" s="41"/>
      <c r="H1" s="41"/>
      <c r="I1" s="40"/>
      <c r="J1" s="40"/>
      <c r="K1" s="32" t="s">
        <v>38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38"/>
      <c r="B2" s="39"/>
      <c r="C2" s="40"/>
      <c r="D2" s="40"/>
      <c r="E2" s="41"/>
      <c r="F2" s="41"/>
      <c r="G2" s="41"/>
      <c r="H2" s="41"/>
      <c r="I2" s="40"/>
      <c r="J2" s="40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138" t="s">
        <v>1772</v>
      </c>
      <c r="B3" s="39"/>
      <c r="C3" s="43"/>
      <c r="D3" s="75" t="s">
        <v>1773</v>
      </c>
      <c r="E3" s="40"/>
      <c r="F3" s="40"/>
      <c r="G3" s="44"/>
      <c r="H3" s="44"/>
      <c r="I3" s="82" t="s">
        <v>1771</v>
      </c>
      <c r="J3" s="43"/>
      <c r="K3" s="70"/>
      <c r="L3" s="71"/>
      <c r="M3" s="70"/>
      <c r="N3" s="11"/>
      <c r="O3" s="116" t="s">
        <v>1774</v>
      </c>
      <c r="P3" s="70"/>
      <c r="Q3" s="11"/>
      <c r="R3" s="72"/>
      <c r="S3" s="71"/>
      <c r="T3" s="20" t="s">
        <v>21</v>
      </c>
    </row>
    <row r="4" spans="1:20" s="133" customFormat="1" ht="27.75" customHeight="1">
      <c r="A4" s="128"/>
      <c r="B4" s="129"/>
      <c r="C4" s="117" t="s">
        <v>1762</v>
      </c>
      <c r="D4" s="130"/>
      <c r="E4" s="131"/>
      <c r="F4" s="132"/>
      <c r="G4" s="132"/>
      <c r="H4" s="131"/>
      <c r="I4" s="117" t="s">
        <v>1761</v>
      </c>
      <c r="J4" s="118"/>
      <c r="K4" s="119" t="s">
        <v>1763</v>
      </c>
      <c r="L4" s="130"/>
      <c r="M4" s="130"/>
      <c r="N4" s="120"/>
      <c r="O4" s="119" t="s">
        <v>1764</v>
      </c>
      <c r="P4" s="118"/>
      <c r="Q4" s="118"/>
      <c r="R4" s="118"/>
      <c r="S4" s="130"/>
      <c r="T4" s="118"/>
    </row>
    <row r="5" spans="1:20" s="134" customFormat="1" ht="24.75" customHeight="1">
      <c r="B5" s="135"/>
      <c r="C5" s="121" t="s">
        <v>1765</v>
      </c>
      <c r="D5" s="122"/>
      <c r="E5" s="121" t="s">
        <v>1766</v>
      </c>
      <c r="F5" s="122"/>
      <c r="G5" s="121" t="s">
        <v>1767</v>
      </c>
      <c r="H5" s="121"/>
      <c r="I5" s="121" t="s">
        <v>1768</v>
      </c>
      <c r="J5" s="123"/>
      <c r="K5" s="124" t="s">
        <v>1766</v>
      </c>
      <c r="L5" s="122"/>
      <c r="M5" s="121" t="s">
        <v>1767</v>
      </c>
      <c r="N5" s="122"/>
      <c r="O5" s="121" t="s">
        <v>1768</v>
      </c>
      <c r="P5" s="122"/>
      <c r="Q5" s="121" t="s">
        <v>1766</v>
      </c>
      <c r="R5" s="122"/>
      <c r="S5" s="121" t="s">
        <v>1767</v>
      </c>
      <c r="T5" s="122"/>
    </row>
    <row r="6" spans="1:20" s="134" customFormat="1" ht="21.95" customHeight="1">
      <c r="A6" s="136"/>
      <c r="B6" s="137"/>
      <c r="C6" s="125" t="s">
        <v>1769</v>
      </c>
      <c r="D6" s="126" t="s">
        <v>1770</v>
      </c>
      <c r="E6" s="125" t="s">
        <v>1769</v>
      </c>
      <c r="F6" s="126" t="s">
        <v>1770</v>
      </c>
      <c r="G6" s="125" t="s">
        <v>1769</v>
      </c>
      <c r="H6" s="126" t="s">
        <v>1770</v>
      </c>
      <c r="I6" s="125" t="s">
        <v>1769</v>
      </c>
      <c r="J6" s="125" t="s">
        <v>1770</v>
      </c>
      <c r="K6" s="127" t="s">
        <v>1769</v>
      </c>
      <c r="L6" s="126" t="s">
        <v>1770</v>
      </c>
      <c r="M6" s="125" t="s">
        <v>1769</v>
      </c>
      <c r="N6" s="126" t="s">
        <v>1770</v>
      </c>
      <c r="O6" s="125" t="s">
        <v>1769</v>
      </c>
      <c r="P6" s="126" t="s">
        <v>1770</v>
      </c>
      <c r="Q6" s="125" t="s">
        <v>1769</v>
      </c>
      <c r="R6" s="126" t="s">
        <v>1770</v>
      </c>
      <c r="S6" s="125" t="s">
        <v>1769</v>
      </c>
      <c r="T6" s="126" t="s">
        <v>1770</v>
      </c>
    </row>
    <row r="7" spans="1:20" s="23" customFormat="1" ht="24.95" customHeight="1">
      <c r="A7" s="113" t="s">
        <v>24</v>
      </c>
      <c r="B7" s="24" t="s">
        <v>0</v>
      </c>
      <c r="C7" s="25">
        <v>23025773</v>
      </c>
      <c r="D7" s="26">
        <v>100</v>
      </c>
      <c r="E7" s="25">
        <v>11469545</v>
      </c>
      <c r="F7" s="26">
        <v>100</v>
      </c>
      <c r="G7" s="25">
        <v>11556228</v>
      </c>
      <c r="H7" s="26">
        <v>100</v>
      </c>
      <c r="I7" s="21">
        <v>14487278</v>
      </c>
      <c r="J7" s="22">
        <v>100</v>
      </c>
      <c r="K7" s="21">
        <v>7584595</v>
      </c>
      <c r="L7" s="22">
        <v>100</v>
      </c>
      <c r="M7" s="21">
        <v>6902683</v>
      </c>
      <c r="N7" s="22">
        <v>100</v>
      </c>
      <c r="O7" s="21">
        <v>8538495</v>
      </c>
      <c r="P7" s="22">
        <v>100</v>
      </c>
      <c r="Q7" s="21">
        <v>3884950</v>
      </c>
      <c r="R7" s="22">
        <v>100</v>
      </c>
      <c r="S7" s="21">
        <v>4653545</v>
      </c>
      <c r="T7" s="22">
        <v>100</v>
      </c>
    </row>
    <row r="8" spans="1:20" ht="24.95" customHeight="1">
      <c r="A8" s="15" t="s">
        <v>1</v>
      </c>
      <c r="B8" s="16"/>
      <c r="C8" s="7">
        <v>977578</v>
      </c>
      <c r="D8" s="8">
        <v>4.2455816792773913</v>
      </c>
      <c r="E8" s="7">
        <v>510761</v>
      </c>
      <c r="F8" s="8">
        <v>4.4531932173421005</v>
      </c>
      <c r="G8" s="7">
        <v>466817</v>
      </c>
      <c r="H8" s="8">
        <v>4.0395274305768281</v>
      </c>
      <c r="I8" s="9">
        <v>10956</v>
      </c>
      <c r="J8" s="10">
        <v>7.5624972475850885E-2</v>
      </c>
      <c r="K8" s="9">
        <v>5756</v>
      </c>
      <c r="L8" s="10">
        <v>7.5890670497238147E-2</v>
      </c>
      <c r="M8" s="9">
        <v>5200</v>
      </c>
      <c r="N8" s="10">
        <v>7.5333026302960751E-2</v>
      </c>
      <c r="O8" s="9">
        <v>966622</v>
      </c>
      <c r="P8" s="10">
        <v>11.320753833081826</v>
      </c>
      <c r="Q8" s="9">
        <v>505005</v>
      </c>
      <c r="R8" s="10">
        <v>12.999008996254776</v>
      </c>
      <c r="S8" s="9">
        <v>461617</v>
      </c>
      <c r="T8" s="10">
        <v>9.9196848853938224</v>
      </c>
    </row>
    <row r="9" spans="1:20" ht="24.95" customHeight="1">
      <c r="A9" s="17" t="s">
        <v>2</v>
      </c>
      <c r="B9" s="16"/>
      <c r="C9" s="7">
        <v>1232949</v>
      </c>
      <c r="D9" s="8">
        <v>5.3546475942414613</v>
      </c>
      <c r="E9" s="7">
        <v>645137</v>
      </c>
      <c r="F9" s="8">
        <v>5.6247828488401241</v>
      </c>
      <c r="G9" s="7">
        <v>587812</v>
      </c>
      <c r="H9" s="8">
        <v>5.08653861796427</v>
      </c>
      <c r="I9" s="9">
        <v>32035</v>
      </c>
      <c r="J9" s="10">
        <v>0.22112504502226024</v>
      </c>
      <c r="K9" s="9">
        <v>16419</v>
      </c>
      <c r="L9" s="10">
        <v>0.21647826943956794</v>
      </c>
      <c r="M9" s="9">
        <v>15616</v>
      </c>
      <c r="N9" s="10">
        <v>0.22623087283596827</v>
      </c>
      <c r="O9" s="9">
        <v>1200914</v>
      </c>
      <c r="P9" s="10">
        <v>14.064703440126159</v>
      </c>
      <c r="Q9" s="9">
        <v>628718</v>
      </c>
      <c r="R9" s="10">
        <v>16.183425784115627</v>
      </c>
      <c r="S9" s="9">
        <v>572196</v>
      </c>
      <c r="T9" s="10">
        <v>12.295916339049047</v>
      </c>
    </row>
    <row r="10" spans="1:20" ht="24.95" customHeight="1">
      <c r="A10" s="15" t="s">
        <v>3</v>
      </c>
      <c r="B10" s="16"/>
      <c r="C10" s="7">
        <v>1493582</v>
      </c>
      <c r="D10" s="8">
        <v>6.4865661621870423</v>
      </c>
      <c r="E10" s="7">
        <v>777717</v>
      </c>
      <c r="F10" s="8">
        <v>6.7807136202874654</v>
      </c>
      <c r="G10" s="7">
        <v>715865</v>
      </c>
      <c r="H10" s="8">
        <v>6.194625097393371</v>
      </c>
      <c r="I10" s="9">
        <v>55961</v>
      </c>
      <c r="J10" s="10">
        <v>0.38627684234402071</v>
      </c>
      <c r="K10" s="9">
        <v>28448</v>
      </c>
      <c r="L10" s="10">
        <v>0.37507605877439731</v>
      </c>
      <c r="M10" s="9">
        <v>27513</v>
      </c>
      <c r="N10" s="10">
        <v>0.39858414474487674</v>
      </c>
      <c r="O10" s="9">
        <v>1437621</v>
      </c>
      <c r="P10" s="10">
        <v>16.836936720112853</v>
      </c>
      <c r="Q10" s="9">
        <v>749269</v>
      </c>
      <c r="R10" s="10">
        <v>19.28645156308318</v>
      </c>
      <c r="S10" s="9">
        <v>688352</v>
      </c>
      <c r="T10" s="10">
        <v>14.791991911542707</v>
      </c>
    </row>
    <row r="11" spans="1:20" ht="24.95" customHeight="1">
      <c r="A11" s="15" t="s">
        <v>4</v>
      </c>
      <c r="B11" s="16"/>
      <c r="C11" s="7">
        <v>1601832</v>
      </c>
      <c r="D11" s="8">
        <v>6.9566915299651395</v>
      </c>
      <c r="E11" s="7">
        <v>836626</v>
      </c>
      <c r="F11" s="8">
        <v>7.2943259736981725</v>
      </c>
      <c r="G11" s="7">
        <v>765206</v>
      </c>
      <c r="H11" s="8">
        <v>6.6215896744162546</v>
      </c>
      <c r="I11" s="9">
        <v>186346</v>
      </c>
      <c r="J11" s="10">
        <v>1.2862733772348403</v>
      </c>
      <c r="K11" s="9">
        <v>112863</v>
      </c>
      <c r="L11" s="10">
        <v>1.4880557234763359</v>
      </c>
      <c r="M11" s="9">
        <v>73483</v>
      </c>
      <c r="N11" s="10">
        <v>1.0645570715039354</v>
      </c>
      <c r="O11" s="9">
        <v>1415486</v>
      </c>
      <c r="P11" s="10">
        <v>16.577698997305731</v>
      </c>
      <c r="Q11" s="9">
        <v>723763</v>
      </c>
      <c r="R11" s="10">
        <v>18.629918016962897</v>
      </c>
      <c r="S11" s="9">
        <v>691723</v>
      </c>
      <c r="T11" s="10">
        <v>14.864431309893856</v>
      </c>
    </row>
    <row r="12" spans="1:20" ht="24.95" customHeight="1">
      <c r="A12" s="15" t="s">
        <v>5</v>
      </c>
      <c r="B12" s="16"/>
      <c r="C12" s="7">
        <v>1620951</v>
      </c>
      <c r="D12" s="8">
        <v>7.0397245729817621</v>
      </c>
      <c r="E12" s="7">
        <v>818839</v>
      </c>
      <c r="F12" s="8">
        <v>7.1392457155013567</v>
      </c>
      <c r="G12" s="7">
        <v>802112</v>
      </c>
      <c r="H12" s="8">
        <v>6.9409499362594786</v>
      </c>
      <c r="I12" s="9">
        <v>914244</v>
      </c>
      <c r="J12" s="10">
        <v>6.3106678839185664</v>
      </c>
      <c r="K12" s="9">
        <v>479425</v>
      </c>
      <c r="L12" s="10">
        <v>6.3210362583631694</v>
      </c>
      <c r="M12" s="9">
        <v>434819</v>
      </c>
      <c r="N12" s="10">
        <v>6.2992752238513638</v>
      </c>
      <c r="O12" s="9">
        <v>706707</v>
      </c>
      <c r="P12" s="10">
        <v>8.2767162128688945</v>
      </c>
      <c r="Q12" s="9">
        <v>339414</v>
      </c>
      <c r="R12" s="10">
        <v>8.7366375371626415</v>
      </c>
      <c r="S12" s="9">
        <v>367293</v>
      </c>
      <c r="T12" s="10">
        <v>7.8927570271696101</v>
      </c>
    </row>
    <row r="13" spans="1:20" ht="24.95" customHeight="1">
      <c r="A13" s="15" t="s">
        <v>6</v>
      </c>
      <c r="B13" s="16"/>
      <c r="C13" s="7">
        <v>2012107</v>
      </c>
      <c r="D13" s="8">
        <v>8.7384992460405133</v>
      </c>
      <c r="E13" s="7">
        <v>979891</v>
      </c>
      <c r="F13" s="8">
        <v>8.5434164999570594</v>
      </c>
      <c r="G13" s="7">
        <v>1032216</v>
      </c>
      <c r="H13" s="8">
        <v>8.932118680939837</v>
      </c>
      <c r="I13" s="9">
        <v>1821869</v>
      </c>
      <c r="J13" s="10">
        <v>12.575647405951621</v>
      </c>
      <c r="K13" s="9">
        <v>921402</v>
      </c>
      <c r="L13" s="10">
        <v>12.14833488142742</v>
      </c>
      <c r="M13" s="9">
        <v>900467</v>
      </c>
      <c r="N13" s="10">
        <v>13.045173883836183</v>
      </c>
      <c r="O13" s="9">
        <v>190238</v>
      </c>
      <c r="P13" s="10">
        <v>2.228003881246051</v>
      </c>
      <c r="Q13" s="9">
        <v>58489</v>
      </c>
      <c r="R13" s="10">
        <v>1.505527741669777</v>
      </c>
      <c r="S13" s="9">
        <v>131749</v>
      </c>
      <c r="T13" s="10">
        <v>2.8311534539797076</v>
      </c>
    </row>
    <row r="14" spans="1:20" ht="24.95" customHeight="1">
      <c r="A14" s="15" t="s">
        <v>7</v>
      </c>
      <c r="B14" s="16"/>
      <c r="C14" s="7">
        <v>2029573</v>
      </c>
      <c r="D14" s="8">
        <v>8.8143533769745748</v>
      </c>
      <c r="E14" s="7">
        <v>986886</v>
      </c>
      <c r="F14" s="8">
        <v>8.6044040979829628</v>
      </c>
      <c r="G14" s="7">
        <v>1042687</v>
      </c>
      <c r="H14" s="8">
        <v>9.0227278312612036</v>
      </c>
      <c r="I14" s="9">
        <v>1859299</v>
      </c>
      <c r="J14" s="10">
        <v>12.834012020753658</v>
      </c>
      <c r="K14" s="9">
        <v>955740</v>
      </c>
      <c r="L14" s="10">
        <v>12.60106834972731</v>
      </c>
      <c r="M14" s="9">
        <v>903559</v>
      </c>
      <c r="N14" s="10">
        <v>13.08996806024556</v>
      </c>
      <c r="O14" s="9">
        <v>170274</v>
      </c>
      <c r="P14" s="10">
        <v>1.9941921849225184</v>
      </c>
      <c r="Q14" s="9">
        <v>31146</v>
      </c>
      <c r="R14" s="10">
        <v>0.80170915970604517</v>
      </c>
      <c r="S14" s="9">
        <v>139128</v>
      </c>
      <c r="T14" s="10">
        <v>2.9897207397801031</v>
      </c>
    </row>
    <row r="15" spans="1:20" ht="24.95" customHeight="1">
      <c r="A15" s="15" t="s">
        <v>8</v>
      </c>
      <c r="B15" s="16"/>
      <c r="C15" s="7">
        <v>1829126</v>
      </c>
      <c r="D15" s="8">
        <v>7.9438201705541003</v>
      </c>
      <c r="E15" s="7">
        <v>893190</v>
      </c>
      <c r="F15" s="8">
        <v>7.7874928778778925</v>
      </c>
      <c r="G15" s="7">
        <v>935936</v>
      </c>
      <c r="H15" s="8">
        <v>8.0989748558093524</v>
      </c>
      <c r="I15" s="9">
        <v>1652401</v>
      </c>
      <c r="J15" s="10">
        <v>11.405876245351267</v>
      </c>
      <c r="K15" s="9">
        <v>856427</v>
      </c>
      <c r="L15" s="10">
        <v>11.291664222018447</v>
      </c>
      <c r="M15" s="9">
        <v>795974</v>
      </c>
      <c r="N15" s="10">
        <v>11.53137120739863</v>
      </c>
      <c r="O15" s="9">
        <v>176725</v>
      </c>
      <c r="P15" s="10">
        <v>2.0697441410927802</v>
      </c>
      <c r="Q15" s="9">
        <v>36763</v>
      </c>
      <c r="R15" s="10">
        <v>0.94629274508037431</v>
      </c>
      <c r="S15" s="9">
        <v>139962</v>
      </c>
      <c r="T15" s="10">
        <v>3.0076425606714881</v>
      </c>
    </row>
    <row r="16" spans="1:20" ht="24.95" customHeight="1">
      <c r="A16" s="15" t="s">
        <v>9</v>
      </c>
      <c r="B16" s="16"/>
      <c r="C16" s="7">
        <v>1856878</v>
      </c>
      <c r="D16" s="8">
        <v>8.064345983085996</v>
      </c>
      <c r="E16" s="7">
        <v>921899</v>
      </c>
      <c r="F16" s="8">
        <v>8.037799232663545</v>
      </c>
      <c r="G16" s="7">
        <v>934979</v>
      </c>
      <c r="H16" s="8">
        <v>8.0906936069451039</v>
      </c>
      <c r="I16" s="9">
        <v>1674177</v>
      </c>
      <c r="J16" s="10">
        <v>11.556187435624553</v>
      </c>
      <c r="K16" s="7">
        <v>875070</v>
      </c>
      <c r="L16" s="10">
        <v>11.537465085479186</v>
      </c>
      <c r="M16" s="7">
        <v>799107</v>
      </c>
      <c r="N16" s="10">
        <v>11.576759355746164</v>
      </c>
      <c r="O16" s="9">
        <v>182701</v>
      </c>
      <c r="P16" s="10">
        <v>2.139733056001087</v>
      </c>
      <c r="Q16" s="7">
        <v>46829</v>
      </c>
      <c r="R16" s="10">
        <v>1.2053951788311303</v>
      </c>
      <c r="S16" s="7">
        <v>135872</v>
      </c>
      <c r="T16" s="10">
        <v>2.9197525757245284</v>
      </c>
    </row>
    <row r="17" spans="1:20" ht="24.95" customHeight="1">
      <c r="A17" s="15" t="s">
        <v>10</v>
      </c>
      <c r="B17" s="16"/>
      <c r="C17" s="7">
        <v>1873658</v>
      </c>
      <c r="D17" s="8">
        <v>8.137220843790999</v>
      </c>
      <c r="E17" s="7">
        <v>932157</v>
      </c>
      <c r="F17" s="8">
        <v>8.1272360847792999</v>
      </c>
      <c r="G17" s="7">
        <v>941501</v>
      </c>
      <c r="H17" s="8">
        <v>8.1471307073553749</v>
      </c>
      <c r="I17" s="9">
        <v>1685980</v>
      </c>
      <c r="J17" s="10">
        <v>11.63765891701671</v>
      </c>
      <c r="K17" s="14">
        <v>877661</v>
      </c>
      <c r="L17" s="10">
        <v>11.571626434898635</v>
      </c>
      <c r="M17" s="14">
        <v>808319</v>
      </c>
      <c r="N17" s="10">
        <v>11.710214709265948</v>
      </c>
      <c r="O17" s="9">
        <v>187678</v>
      </c>
      <c r="P17" s="10">
        <v>2.1980220167605649</v>
      </c>
      <c r="Q17" s="14">
        <v>54496</v>
      </c>
      <c r="R17" s="10">
        <v>1.4027464960939009</v>
      </c>
      <c r="S17" s="14">
        <v>133182</v>
      </c>
      <c r="T17" s="10">
        <v>2.8619471822019555</v>
      </c>
    </row>
    <row r="18" spans="1:20" ht="24.95" customHeight="1">
      <c r="A18" s="15" t="s">
        <v>11</v>
      </c>
      <c r="B18" s="16"/>
      <c r="C18" s="7">
        <v>1716290</v>
      </c>
      <c r="D18" s="8">
        <v>7.4537779904283772</v>
      </c>
      <c r="E18" s="7">
        <v>848681</v>
      </c>
      <c r="F18" s="8">
        <v>7.399430404606286</v>
      </c>
      <c r="G18" s="7">
        <v>867609</v>
      </c>
      <c r="H18" s="8">
        <v>7.5077179162612566</v>
      </c>
      <c r="I18" s="9">
        <v>1479038</v>
      </c>
      <c r="J18" s="10">
        <v>10.209219426865419</v>
      </c>
      <c r="K18" s="14">
        <v>771215</v>
      </c>
      <c r="L18" s="10">
        <v>10.168176415484281</v>
      </c>
      <c r="M18" s="14">
        <v>707823</v>
      </c>
      <c r="N18" s="10">
        <v>10.254317053238573</v>
      </c>
      <c r="O18" s="9">
        <v>237252</v>
      </c>
      <c r="P18" s="10">
        <v>2.7786161378556757</v>
      </c>
      <c r="Q18" s="14">
        <v>77466</v>
      </c>
      <c r="R18" s="10">
        <v>1.9940024968146306</v>
      </c>
      <c r="S18" s="14">
        <v>159786</v>
      </c>
      <c r="T18" s="10">
        <v>3.4336403752408109</v>
      </c>
    </row>
    <row r="19" spans="1:20" ht="24.95" customHeight="1">
      <c r="A19" s="15" t="s">
        <v>12</v>
      </c>
      <c r="B19" s="16"/>
      <c r="C19" s="7">
        <v>1462871</v>
      </c>
      <c r="D19" s="8">
        <v>6.3531895324426237</v>
      </c>
      <c r="E19" s="7">
        <v>718538</v>
      </c>
      <c r="F19" s="8">
        <v>6.2647472066241505</v>
      </c>
      <c r="G19" s="7">
        <v>744333</v>
      </c>
      <c r="H19" s="8">
        <v>6.4409684544126335</v>
      </c>
      <c r="I19" s="9">
        <v>1128030</v>
      </c>
      <c r="J19" s="10">
        <v>7.7863488227395097</v>
      </c>
      <c r="K19" s="14">
        <v>597053</v>
      </c>
      <c r="L19" s="10">
        <v>7.8719166942994319</v>
      </c>
      <c r="M19" s="14">
        <v>530977</v>
      </c>
      <c r="N19" s="10">
        <v>7.6923277513975359</v>
      </c>
      <c r="O19" s="9">
        <v>334841</v>
      </c>
      <c r="P19" s="10">
        <v>3.9215458930408698</v>
      </c>
      <c r="Q19" s="14">
        <v>121485</v>
      </c>
      <c r="R19" s="10">
        <v>3.1270672724230684</v>
      </c>
      <c r="S19" s="14">
        <v>213356</v>
      </c>
      <c r="T19" s="10">
        <v>4.5848057771011135</v>
      </c>
    </row>
    <row r="20" spans="1:20" ht="24.95" customHeight="1">
      <c r="A20" s="15" t="s">
        <v>13</v>
      </c>
      <c r="B20" s="16"/>
      <c r="C20" s="7">
        <v>891103</v>
      </c>
      <c r="D20" s="8">
        <v>3.8700242549946098</v>
      </c>
      <c r="E20" s="7">
        <v>433674</v>
      </c>
      <c r="F20" s="8">
        <v>3.7810915777391347</v>
      </c>
      <c r="G20" s="7">
        <v>457429</v>
      </c>
      <c r="H20" s="8">
        <v>3.9582898502867891</v>
      </c>
      <c r="I20" s="9">
        <v>568151</v>
      </c>
      <c r="J20" s="10">
        <v>3.9217235977662606</v>
      </c>
      <c r="K20" s="14">
        <v>307590</v>
      </c>
      <c r="L20" s="10">
        <v>4.055457147019716</v>
      </c>
      <c r="M20" s="14">
        <v>260561</v>
      </c>
      <c r="N20" s="10">
        <v>3.7747785897164912</v>
      </c>
      <c r="O20" s="9">
        <v>322952</v>
      </c>
      <c r="P20" s="10">
        <v>3.7823058981705793</v>
      </c>
      <c r="Q20" s="14">
        <v>126084</v>
      </c>
      <c r="R20" s="10">
        <v>3.2454471743523081</v>
      </c>
      <c r="S20" s="14">
        <v>196868</v>
      </c>
      <c r="T20" s="10">
        <v>4.2304952460973304</v>
      </c>
    </row>
    <row r="21" spans="1:20" ht="24.95" customHeight="1">
      <c r="A21" s="15" t="s">
        <v>14</v>
      </c>
      <c r="B21" s="16"/>
      <c r="C21" s="7">
        <v>752342</v>
      </c>
      <c r="D21" s="8">
        <v>3.2673908493756105</v>
      </c>
      <c r="E21" s="7">
        <v>358349</v>
      </c>
      <c r="F21" s="8">
        <v>3.1243523609698554</v>
      </c>
      <c r="G21" s="7">
        <v>393993</v>
      </c>
      <c r="H21" s="8">
        <v>3.4093564093751008</v>
      </c>
      <c r="I21" s="9">
        <v>387177</v>
      </c>
      <c r="J21" s="10">
        <v>2.6725310303288166</v>
      </c>
      <c r="K21" s="14">
        <v>209191</v>
      </c>
      <c r="L21" s="10">
        <v>2.7581037616378987</v>
      </c>
      <c r="M21" s="14">
        <v>177986</v>
      </c>
      <c r="N21" s="10">
        <v>2.5785046191459178</v>
      </c>
      <c r="O21" s="9">
        <v>365165</v>
      </c>
      <c r="P21" s="10">
        <v>4.2766904472041034</v>
      </c>
      <c r="Q21" s="14">
        <v>149158</v>
      </c>
      <c r="R21" s="10">
        <v>3.8393801722029886</v>
      </c>
      <c r="S21" s="14">
        <v>216007</v>
      </c>
      <c r="T21" s="10">
        <v>4.6417730998625775</v>
      </c>
    </row>
    <row r="22" spans="1:20" ht="24.95" customHeight="1">
      <c r="A22" s="15" t="s">
        <v>15</v>
      </c>
      <c r="B22" s="16"/>
      <c r="C22" s="7">
        <v>621021</v>
      </c>
      <c r="D22" s="8">
        <v>2.6970690625674107</v>
      </c>
      <c r="E22" s="7">
        <v>285917</v>
      </c>
      <c r="F22" s="8">
        <v>2.4928364638701885</v>
      </c>
      <c r="G22" s="7">
        <v>335104</v>
      </c>
      <c r="H22" s="8">
        <v>2.8997697172468384</v>
      </c>
      <c r="I22" s="9">
        <v>344340</v>
      </c>
      <c r="J22" s="10">
        <v>2.3768440144518519</v>
      </c>
      <c r="K22" s="14">
        <v>178450</v>
      </c>
      <c r="L22" s="10">
        <v>2.3527953700889763</v>
      </c>
      <c r="M22" s="14">
        <v>165890</v>
      </c>
      <c r="N22" s="10">
        <v>2.4032684102688764</v>
      </c>
      <c r="O22" s="9">
        <v>276681</v>
      </c>
      <c r="P22" s="10">
        <v>3.2403954092612341</v>
      </c>
      <c r="Q22" s="14">
        <v>107467</v>
      </c>
      <c r="R22" s="10">
        <v>2.7662389477342049</v>
      </c>
      <c r="S22" s="14">
        <v>169214</v>
      </c>
      <c r="T22" s="10">
        <v>3.6362386094901846</v>
      </c>
    </row>
    <row r="23" spans="1:20" ht="24.95" customHeight="1">
      <c r="A23" s="15" t="s">
        <v>16</v>
      </c>
      <c r="B23" s="16"/>
      <c r="C23" s="7">
        <v>492301</v>
      </c>
      <c r="D23" s="8">
        <v>2.1380433134644381</v>
      </c>
      <c r="E23" s="7">
        <v>240577</v>
      </c>
      <c r="F23" s="8">
        <v>2.0975287162655536</v>
      </c>
      <c r="G23" s="7">
        <v>251724</v>
      </c>
      <c r="H23" s="8">
        <v>2.178254011603094</v>
      </c>
      <c r="I23" s="9">
        <v>308534</v>
      </c>
      <c r="J23" s="10">
        <v>2.129689234927362</v>
      </c>
      <c r="K23" s="14">
        <v>172234</v>
      </c>
      <c r="L23" s="10">
        <v>2.2708397745693736</v>
      </c>
      <c r="M23" s="14">
        <v>136300</v>
      </c>
      <c r="N23" s="10">
        <v>1.9745945163641441</v>
      </c>
      <c r="O23" s="9">
        <v>183767</v>
      </c>
      <c r="P23" s="10">
        <v>2.1522176917594962</v>
      </c>
      <c r="Q23" s="14">
        <v>68343</v>
      </c>
      <c r="R23" s="10">
        <v>1.7591732197325578</v>
      </c>
      <c r="S23" s="14">
        <v>115424</v>
      </c>
      <c r="T23" s="10">
        <v>2.4803456289774783</v>
      </c>
    </row>
    <row r="24" spans="1:20" ht="24.95" customHeight="1">
      <c r="A24" s="15" t="s">
        <v>17</v>
      </c>
      <c r="B24" s="16"/>
      <c r="C24" s="7">
        <v>346243</v>
      </c>
      <c r="D24" s="8">
        <v>1.5037193322456537</v>
      </c>
      <c r="E24" s="7">
        <v>180762</v>
      </c>
      <c r="F24" s="8">
        <v>1.5760171828960956</v>
      </c>
      <c r="G24" s="7">
        <v>165481</v>
      </c>
      <c r="H24" s="8">
        <v>1.43196378610737</v>
      </c>
      <c r="I24" s="9">
        <v>236465</v>
      </c>
      <c r="J24" s="10">
        <v>1.6322251840545894</v>
      </c>
      <c r="K24" s="14">
        <v>142844</v>
      </c>
      <c r="L24" s="10">
        <v>1.8833438041187434</v>
      </c>
      <c r="M24" s="14">
        <v>93621</v>
      </c>
      <c r="N24" s="10">
        <v>1.3562987029825939</v>
      </c>
      <c r="O24" s="9">
        <v>109778</v>
      </c>
      <c r="P24" s="10">
        <v>1.2856832497998769</v>
      </c>
      <c r="Q24" s="14">
        <v>37918</v>
      </c>
      <c r="R24" s="10">
        <v>0.97602285743703265</v>
      </c>
      <c r="S24" s="14">
        <v>71860</v>
      </c>
      <c r="T24" s="10">
        <v>1.5441990998260466</v>
      </c>
    </row>
    <row r="25" spans="1:20" ht="24.95" customHeight="1">
      <c r="A25" s="15" t="s">
        <v>18</v>
      </c>
      <c r="B25" s="16"/>
      <c r="C25" s="7">
        <v>156925</v>
      </c>
      <c r="D25" s="8">
        <v>0.68151892229633293</v>
      </c>
      <c r="E25" s="7">
        <v>75327</v>
      </c>
      <c r="F25" s="8">
        <v>0.65675665425263163</v>
      </c>
      <c r="G25" s="7">
        <v>81598</v>
      </c>
      <c r="H25" s="8">
        <v>0.70609544913790212</v>
      </c>
      <c r="I25" s="9">
        <v>104642</v>
      </c>
      <c r="J25" s="10">
        <v>0.7223026989611161</v>
      </c>
      <c r="K25" s="14">
        <v>58106</v>
      </c>
      <c r="L25" s="10">
        <v>0.76610550728153581</v>
      </c>
      <c r="M25" s="14">
        <v>46536</v>
      </c>
      <c r="N25" s="10">
        <v>0.67417263692972718</v>
      </c>
      <c r="O25" s="9">
        <v>52283</v>
      </c>
      <c r="P25" s="10">
        <v>0.61232102378697884</v>
      </c>
      <c r="Q25" s="14">
        <v>17221</v>
      </c>
      <c r="R25" s="10">
        <v>0.44327468821992561</v>
      </c>
      <c r="S25" s="14">
        <v>35062</v>
      </c>
      <c r="T25" s="10">
        <v>0.75344710322990327</v>
      </c>
    </row>
    <row r="26" spans="1:20" ht="24.95" customHeight="1">
      <c r="A26" s="15" t="s">
        <v>19</v>
      </c>
      <c r="B26" s="16"/>
      <c r="C26" s="7">
        <v>47027</v>
      </c>
      <c r="D26" s="8">
        <v>0.20423635723326206</v>
      </c>
      <c r="E26" s="7">
        <v>20224</v>
      </c>
      <c r="F26" s="8">
        <v>0.1763278316620232</v>
      </c>
      <c r="G26" s="7">
        <v>26803</v>
      </c>
      <c r="H26" s="8">
        <v>0.23193554159713706</v>
      </c>
      <c r="I26" s="9">
        <v>30565</v>
      </c>
      <c r="J26" s="10">
        <v>0.21097821136586181</v>
      </c>
      <c r="K26" s="14">
        <v>15460</v>
      </c>
      <c r="L26" s="10">
        <v>0.20383421922989955</v>
      </c>
      <c r="M26" s="14">
        <v>15105</v>
      </c>
      <c r="N26" s="10">
        <v>0.21882795428965809</v>
      </c>
      <c r="O26" s="9">
        <v>16462</v>
      </c>
      <c r="P26" s="10">
        <v>0.19279744264065271</v>
      </c>
      <c r="Q26" s="14">
        <v>4764</v>
      </c>
      <c r="R26" s="10">
        <v>0.12262706083733381</v>
      </c>
      <c r="S26" s="14">
        <v>11698</v>
      </c>
      <c r="T26" s="10">
        <v>0.25137825034462974</v>
      </c>
    </row>
    <row r="27" spans="1:20" ht="24.95" customHeight="1">
      <c r="A27" s="15" t="s">
        <v>20</v>
      </c>
      <c r="B27" s="16"/>
      <c r="C27" s="7">
        <v>10227</v>
      </c>
      <c r="D27" s="8">
        <v>4.4415446986296618E-2</v>
      </c>
      <c r="E27" s="7">
        <v>4018</v>
      </c>
      <c r="F27" s="8">
        <v>3.5031904055479096E-2</v>
      </c>
      <c r="G27" s="7">
        <v>6209</v>
      </c>
      <c r="H27" s="8">
        <v>5.372860417776458E-2</v>
      </c>
      <c r="I27" s="9">
        <v>6366</v>
      </c>
      <c r="J27" s="10">
        <v>4.3942002079341611E-2</v>
      </c>
      <c r="K27" s="14">
        <v>2956</v>
      </c>
      <c r="L27" s="10">
        <v>3.8973735578498259E-2</v>
      </c>
      <c r="M27" s="14">
        <v>3410</v>
      </c>
      <c r="N27" s="10">
        <v>4.9401080710210793E-2</v>
      </c>
      <c r="O27" s="9">
        <v>3861</v>
      </c>
      <c r="P27" s="10">
        <v>4.5218741710336539E-2</v>
      </c>
      <c r="Q27" s="14">
        <v>1062</v>
      </c>
      <c r="R27" s="10">
        <v>2.7336259153914463E-2</v>
      </c>
      <c r="S27" s="14">
        <v>2799</v>
      </c>
      <c r="T27" s="10">
        <v>6.0147693854899868E-2</v>
      </c>
    </row>
    <row r="28" spans="1:20" ht="24.95" customHeight="1">
      <c r="A28" s="18"/>
      <c r="B28" s="19"/>
      <c r="C28" s="7">
        <v>1189</v>
      </c>
      <c r="D28" s="8">
        <v>5.1637788664033128E-3</v>
      </c>
      <c r="E28" s="7">
        <v>375</v>
      </c>
      <c r="F28" s="8">
        <v>3.2695281286223648E-3</v>
      </c>
      <c r="G28" s="7">
        <v>814</v>
      </c>
      <c r="H28" s="8">
        <v>7.0438208730391957E-3</v>
      </c>
      <c r="I28" s="9">
        <v>702</v>
      </c>
      <c r="J28" s="10">
        <v>4.8456307665249469E-3</v>
      </c>
      <c r="K28" s="14">
        <v>285</v>
      </c>
      <c r="L28" s="10">
        <v>3.7576165899431677E-3</v>
      </c>
      <c r="M28" s="14">
        <v>417</v>
      </c>
      <c r="N28" s="10">
        <v>6.0411292246797367E-3</v>
      </c>
      <c r="O28" s="9">
        <v>487</v>
      </c>
      <c r="P28" s="10">
        <v>5.7035812517311308E-3</v>
      </c>
      <c r="Q28" s="14">
        <v>90</v>
      </c>
      <c r="R28" s="10">
        <v>2.3166321316876663E-3</v>
      </c>
      <c r="S28" s="14">
        <v>397</v>
      </c>
      <c r="T28" s="10">
        <v>8.5311305682012322E-3</v>
      </c>
    </row>
    <row r="29" spans="1:20" ht="24" customHeight="1" thickBot="1">
      <c r="A29" s="36" t="s">
        <v>23</v>
      </c>
      <c r="B29" s="34" t="s">
        <v>22</v>
      </c>
      <c r="C29" s="30">
        <v>37.03</v>
      </c>
      <c r="D29" s="30"/>
      <c r="E29" s="35">
        <v>36.56</v>
      </c>
      <c r="F29" s="29"/>
      <c r="G29" s="35">
        <v>37.49</v>
      </c>
      <c r="H29" s="29"/>
      <c r="I29" s="30">
        <v>43.25</v>
      </c>
      <c r="J29" s="73"/>
      <c r="K29" s="30">
        <v>43.5</v>
      </c>
      <c r="L29" s="73"/>
      <c r="M29" s="35">
        <v>42.97</v>
      </c>
      <c r="N29" s="73"/>
      <c r="O29" s="30">
        <v>26.47</v>
      </c>
      <c r="P29" s="73"/>
      <c r="Q29" s="30">
        <v>23.01</v>
      </c>
      <c r="R29" s="73"/>
      <c r="S29" s="35">
        <v>29.35</v>
      </c>
      <c r="T29" s="73"/>
    </row>
    <row r="30" spans="1:20" ht="23.1" customHeight="1">
      <c r="A30" s="4"/>
    </row>
  </sheetData>
  <phoneticPr fontId="37" type="noConversion"/>
  <pageMargins left="0.70866141732283472" right="0.70866141732283472" top="1.1399999999999999" bottom="0.74803149606299213" header="0.31496062992125984" footer="0.31496062992125984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9A4BD-F83E-44A6-B29A-9CCEAA3FC0EB}">
  <dimension ref="A1:T30"/>
  <sheetViews>
    <sheetView workbookViewId="0">
      <selection activeCell="E12" sqref="E12"/>
    </sheetView>
  </sheetViews>
  <sheetFormatPr defaultRowHeight="16.5"/>
  <cols>
    <col min="1" max="1" width="7.25" style="2" customWidth="1"/>
    <col min="2" max="2" width="8.875" style="4" customWidth="1"/>
    <col min="3" max="3" width="9.625" style="4" customWidth="1"/>
    <col min="4" max="4" width="6.875" style="4" customWidth="1"/>
    <col min="5" max="5" width="9.5" style="4" customWidth="1"/>
    <col min="6" max="6" width="6.625" style="4" customWidth="1"/>
    <col min="7" max="7" width="9.875" style="4" customWidth="1"/>
    <col min="8" max="8" width="6.875" style="4" customWidth="1"/>
    <col min="9" max="9" width="9.625" style="1" customWidth="1"/>
    <col min="10" max="10" width="6.875" style="1" customWidth="1"/>
    <col min="11" max="11" width="8.625" style="1" customWidth="1"/>
    <col min="12" max="12" width="6.875" style="1" customWidth="1"/>
    <col min="13" max="13" width="8.625" style="1" customWidth="1"/>
    <col min="14" max="14" width="6.875" style="1" customWidth="1"/>
    <col min="15" max="15" width="10.375" style="1" customWidth="1"/>
    <col min="16" max="16" width="6.875" style="1" customWidth="1"/>
    <col min="17" max="17" width="10.375" style="1" customWidth="1"/>
    <col min="18" max="18" width="6.875" style="1" customWidth="1"/>
    <col min="19" max="19" width="8.625" style="1" customWidth="1"/>
    <col min="20" max="20" width="6.875" style="1" customWidth="1"/>
    <col min="21" max="16384" width="9" style="1"/>
  </cols>
  <sheetData>
    <row r="1" spans="1:20" ht="30" customHeight="1">
      <c r="A1" s="69" t="s">
        <v>60</v>
      </c>
      <c r="B1" s="39"/>
      <c r="C1" s="40"/>
      <c r="D1" s="40"/>
      <c r="E1" s="41"/>
      <c r="F1" s="41"/>
      <c r="G1" s="41"/>
      <c r="H1" s="41"/>
      <c r="I1" s="40"/>
      <c r="J1" s="40"/>
      <c r="K1" s="32" t="s">
        <v>38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38"/>
      <c r="B2" s="39"/>
      <c r="C2" s="40"/>
      <c r="D2" s="40"/>
      <c r="E2" s="41"/>
      <c r="F2" s="41"/>
      <c r="G2" s="41"/>
      <c r="H2" s="41"/>
      <c r="I2" s="40"/>
      <c r="J2" s="40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138" t="s">
        <v>1772</v>
      </c>
      <c r="B3" s="39"/>
      <c r="C3" s="43"/>
      <c r="D3" s="75" t="s">
        <v>1760</v>
      </c>
      <c r="E3" s="40"/>
      <c r="F3" s="40"/>
      <c r="G3" s="44"/>
      <c r="H3" s="44"/>
      <c r="I3" s="82" t="s">
        <v>1771</v>
      </c>
      <c r="J3" s="43"/>
      <c r="K3" s="70"/>
      <c r="L3" s="71"/>
      <c r="M3" s="70"/>
      <c r="N3" s="11"/>
      <c r="O3" s="116" t="s">
        <v>1759</v>
      </c>
      <c r="P3" s="70"/>
      <c r="Q3" s="11"/>
      <c r="R3" s="72"/>
      <c r="S3" s="71"/>
      <c r="T3" s="20" t="s">
        <v>21</v>
      </c>
    </row>
    <row r="4" spans="1:20" s="133" customFormat="1" ht="27.75" customHeight="1">
      <c r="A4" s="128"/>
      <c r="B4" s="129"/>
      <c r="C4" s="117" t="s">
        <v>1762</v>
      </c>
      <c r="D4" s="130"/>
      <c r="E4" s="131"/>
      <c r="F4" s="132"/>
      <c r="G4" s="132"/>
      <c r="H4" s="131"/>
      <c r="I4" s="117" t="s">
        <v>1761</v>
      </c>
      <c r="J4" s="118"/>
      <c r="K4" s="119" t="s">
        <v>1763</v>
      </c>
      <c r="L4" s="130"/>
      <c r="M4" s="130"/>
      <c r="N4" s="120"/>
      <c r="O4" s="119" t="s">
        <v>1764</v>
      </c>
      <c r="P4" s="118"/>
      <c r="Q4" s="118"/>
      <c r="R4" s="118"/>
      <c r="S4" s="130"/>
      <c r="T4" s="118"/>
    </row>
    <row r="5" spans="1:20" s="134" customFormat="1" ht="24.75" customHeight="1">
      <c r="B5" s="135"/>
      <c r="C5" s="121" t="s">
        <v>1765</v>
      </c>
      <c r="D5" s="122"/>
      <c r="E5" s="121" t="s">
        <v>1766</v>
      </c>
      <c r="F5" s="122"/>
      <c r="G5" s="121" t="s">
        <v>1767</v>
      </c>
      <c r="H5" s="121"/>
      <c r="I5" s="121" t="s">
        <v>1768</v>
      </c>
      <c r="J5" s="123"/>
      <c r="K5" s="124" t="s">
        <v>1766</v>
      </c>
      <c r="L5" s="122"/>
      <c r="M5" s="121" t="s">
        <v>1767</v>
      </c>
      <c r="N5" s="122"/>
      <c r="O5" s="121" t="s">
        <v>1768</v>
      </c>
      <c r="P5" s="122"/>
      <c r="Q5" s="121" t="s">
        <v>1766</v>
      </c>
      <c r="R5" s="122"/>
      <c r="S5" s="121" t="s">
        <v>1767</v>
      </c>
      <c r="T5" s="122"/>
    </row>
    <row r="6" spans="1:20" s="134" customFormat="1" ht="21.95" customHeight="1">
      <c r="A6" s="136"/>
      <c r="B6" s="137"/>
      <c r="C6" s="125" t="s">
        <v>1769</v>
      </c>
      <c r="D6" s="126" t="s">
        <v>1770</v>
      </c>
      <c r="E6" s="125" t="s">
        <v>1769</v>
      </c>
      <c r="F6" s="126" t="s">
        <v>1770</v>
      </c>
      <c r="G6" s="125" t="s">
        <v>1769</v>
      </c>
      <c r="H6" s="126" t="s">
        <v>1770</v>
      </c>
      <c r="I6" s="125" t="s">
        <v>1769</v>
      </c>
      <c r="J6" s="125" t="s">
        <v>1770</v>
      </c>
      <c r="K6" s="127" t="s">
        <v>1769</v>
      </c>
      <c r="L6" s="126" t="s">
        <v>1770</v>
      </c>
      <c r="M6" s="125" t="s">
        <v>1769</v>
      </c>
      <c r="N6" s="126" t="s">
        <v>1770</v>
      </c>
      <c r="O6" s="125" t="s">
        <v>1769</v>
      </c>
      <c r="P6" s="126" t="s">
        <v>1770</v>
      </c>
      <c r="Q6" s="125" t="s">
        <v>1769</v>
      </c>
      <c r="R6" s="126" t="s">
        <v>1770</v>
      </c>
      <c r="S6" s="125" t="s">
        <v>1769</v>
      </c>
      <c r="T6" s="126" t="s">
        <v>1770</v>
      </c>
    </row>
    <row r="7" spans="1:20" s="23" customFormat="1" ht="24.95" customHeight="1">
      <c r="A7" s="113" t="s">
        <v>24</v>
      </c>
      <c r="B7" s="24" t="s">
        <v>0</v>
      </c>
      <c r="C7" s="25">
        <v>22918144</v>
      </c>
      <c r="D7" s="26">
        <v>100</v>
      </c>
      <c r="E7" s="25">
        <v>11431857</v>
      </c>
      <c r="F7" s="26">
        <v>100</v>
      </c>
      <c r="G7" s="25">
        <v>11486287</v>
      </c>
      <c r="H7" s="26">
        <v>100</v>
      </c>
      <c r="I7" s="21">
        <v>14238210</v>
      </c>
      <c r="J7" s="22">
        <v>100</v>
      </c>
      <c r="K7" s="21">
        <v>7500871</v>
      </c>
      <c r="L7" s="22">
        <v>100</v>
      </c>
      <c r="M7" s="21">
        <v>6737339</v>
      </c>
      <c r="N7" s="22">
        <v>100</v>
      </c>
      <c r="O7" s="21">
        <v>8679934</v>
      </c>
      <c r="P7" s="22">
        <v>100</v>
      </c>
      <c r="Q7" s="21">
        <v>3930986</v>
      </c>
      <c r="R7" s="22">
        <v>100</v>
      </c>
      <c r="S7" s="21">
        <v>4748948</v>
      </c>
      <c r="T7" s="22">
        <v>100</v>
      </c>
    </row>
    <row r="8" spans="1:20" ht="24.95" customHeight="1">
      <c r="A8" s="15" t="s">
        <v>1</v>
      </c>
      <c r="B8" s="16"/>
      <c r="C8" s="7">
        <v>994867</v>
      </c>
      <c r="D8" s="8">
        <v>4.3409579763527102</v>
      </c>
      <c r="E8" s="7">
        <v>520783</v>
      </c>
      <c r="F8" s="8">
        <v>4.5555415887375075</v>
      </c>
      <c r="G8" s="7">
        <v>474084</v>
      </c>
      <c r="H8" s="8">
        <v>4.1273912100576977</v>
      </c>
      <c r="I8" s="9">
        <v>9888</v>
      </c>
      <c r="J8" s="10">
        <v>6.9446931882589172E-2</v>
      </c>
      <c r="K8" s="9">
        <v>5175</v>
      </c>
      <c r="L8" s="10">
        <v>6.8991987730491561E-2</v>
      </c>
      <c r="M8" s="9">
        <v>4713</v>
      </c>
      <c r="N8" s="10">
        <v>6.9953434137721135E-2</v>
      </c>
      <c r="O8" s="9">
        <v>984979</v>
      </c>
      <c r="P8" s="10">
        <v>11.34777061668902</v>
      </c>
      <c r="Q8" s="9">
        <v>515608</v>
      </c>
      <c r="R8" s="10">
        <v>13.116505629885225</v>
      </c>
      <c r="S8" s="9">
        <v>469371</v>
      </c>
      <c r="T8" s="10">
        <v>9.8836837126875263</v>
      </c>
    </row>
    <row r="9" spans="1:20" ht="24.95" customHeight="1">
      <c r="A9" s="17" t="s">
        <v>2</v>
      </c>
      <c r="B9" s="16"/>
      <c r="C9" s="7">
        <v>1292486</v>
      </c>
      <c r="D9" s="8">
        <v>5.6395753513024438</v>
      </c>
      <c r="E9" s="7">
        <v>675646</v>
      </c>
      <c r="F9" s="8">
        <v>5.9102033904028017</v>
      </c>
      <c r="G9" s="7">
        <v>616840</v>
      </c>
      <c r="H9" s="8">
        <v>5.3702297356839503</v>
      </c>
      <c r="I9" s="9">
        <v>29364</v>
      </c>
      <c r="J9" s="10">
        <v>0.20623378921929089</v>
      </c>
      <c r="K9" s="9">
        <v>15191</v>
      </c>
      <c r="L9" s="10">
        <v>0.20252314697853088</v>
      </c>
      <c r="M9" s="9">
        <v>14173</v>
      </c>
      <c r="N9" s="10">
        <v>0.21036495269126282</v>
      </c>
      <c r="O9" s="9">
        <v>1263122</v>
      </c>
      <c r="P9" s="10">
        <v>14.552207424618665</v>
      </c>
      <c r="Q9" s="9">
        <v>660455</v>
      </c>
      <c r="R9" s="10">
        <v>16.801255461098055</v>
      </c>
      <c r="S9" s="9">
        <v>602667</v>
      </c>
      <c r="T9" s="10">
        <v>12.690536935759248</v>
      </c>
    </row>
    <row r="10" spans="1:20" ht="24.95" customHeight="1">
      <c r="A10" s="15" t="s">
        <v>3</v>
      </c>
      <c r="B10" s="16"/>
      <c r="C10" s="7">
        <v>1528135</v>
      </c>
      <c r="D10" s="8">
        <v>6.6677956120705071</v>
      </c>
      <c r="E10" s="7">
        <v>795199</v>
      </c>
      <c r="F10" s="8">
        <v>6.9559914893966912</v>
      </c>
      <c r="G10" s="7">
        <v>732936</v>
      </c>
      <c r="H10" s="8">
        <v>6.3809654068368653</v>
      </c>
      <c r="I10" s="9">
        <v>51916</v>
      </c>
      <c r="J10" s="10">
        <v>0.36462448580263951</v>
      </c>
      <c r="K10" s="9">
        <v>26113</v>
      </c>
      <c r="L10" s="10">
        <v>0.34813290349880704</v>
      </c>
      <c r="M10" s="9">
        <v>25803</v>
      </c>
      <c r="N10" s="10">
        <v>0.38298503311173743</v>
      </c>
      <c r="O10" s="9">
        <v>1476219</v>
      </c>
      <c r="P10" s="10">
        <v>17.007260654286078</v>
      </c>
      <c r="Q10" s="9">
        <v>769086</v>
      </c>
      <c r="R10" s="10">
        <v>19.564709719139167</v>
      </c>
      <c r="S10" s="9">
        <v>707133</v>
      </c>
      <c r="T10" s="10">
        <v>14.890308337762384</v>
      </c>
    </row>
    <row r="11" spans="1:20" ht="24.95" customHeight="1">
      <c r="A11" s="15" t="s">
        <v>4</v>
      </c>
      <c r="B11" s="16"/>
      <c r="C11" s="7">
        <v>1586321</v>
      </c>
      <c r="D11" s="8">
        <v>6.9216817906371482</v>
      </c>
      <c r="E11" s="7">
        <v>828436</v>
      </c>
      <c r="F11" s="8">
        <v>7.2467316552332655</v>
      </c>
      <c r="G11" s="7">
        <v>757885</v>
      </c>
      <c r="H11" s="8">
        <v>6.5981722379042065</v>
      </c>
      <c r="I11" s="9">
        <v>185502</v>
      </c>
      <c r="J11" s="10">
        <v>1.3028463549842291</v>
      </c>
      <c r="K11" s="9">
        <v>111422</v>
      </c>
      <c r="L11" s="10">
        <v>1.4854541559240253</v>
      </c>
      <c r="M11" s="9">
        <v>74080</v>
      </c>
      <c r="N11" s="10">
        <v>1.0995439000471847</v>
      </c>
      <c r="O11" s="9">
        <v>1400819</v>
      </c>
      <c r="P11" s="10">
        <v>16.138590454720049</v>
      </c>
      <c r="Q11" s="9">
        <v>717014</v>
      </c>
      <c r="R11" s="10">
        <v>18.240054785237088</v>
      </c>
      <c r="S11" s="9">
        <v>683805</v>
      </c>
      <c r="T11" s="10">
        <v>14.399083754970574</v>
      </c>
    </row>
    <row r="12" spans="1:20" ht="24.95" customHeight="1">
      <c r="A12" s="15" t="s">
        <v>5</v>
      </c>
      <c r="B12" s="16"/>
      <c r="C12" s="7">
        <v>1686291</v>
      </c>
      <c r="D12" s="8">
        <v>7.3578863977816003</v>
      </c>
      <c r="E12" s="7">
        <v>847759</v>
      </c>
      <c r="F12" s="8">
        <v>7.4157593118948224</v>
      </c>
      <c r="G12" s="7">
        <v>838532</v>
      </c>
      <c r="H12" s="8">
        <v>7.3002877257028311</v>
      </c>
      <c r="I12" s="9">
        <v>949548</v>
      </c>
      <c r="J12" s="10">
        <v>6.669012467157037</v>
      </c>
      <c r="K12" s="9">
        <v>497770</v>
      </c>
      <c r="L12" s="10">
        <v>6.6361626536438232</v>
      </c>
      <c r="M12" s="9">
        <v>451778</v>
      </c>
      <c r="N12" s="10">
        <v>6.7055850982116239</v>
      </c>
      <c r="O12" s="9">
        <v>736743</v>
      </c>
      <c r="P12" s="10">
        <v>8.4878871198790211</v>
      </c>
      <c r="Q12" s="9">
        <v>349989</v>
      </c>
      <c r="R12" s="10">
        <v>8.9033387552130687</v>
      </c>
      <c r="S12" s="9">
        <v>386754</v>
      </c>
      <c r="T12" s="10">
        <v>8.143993153852179</v>
      </c>
    </row>
    <row r="13" spans="1:20" ht="24.95" customHeight="1">
      <c r="A13" s="15" t="s">
        <v>6</v>
      </c>
      <c r="B13" s="16"/>
      <c r="C13" s="7">
        <v>2051033</v>
      </c>
      <c r="D13" s="8">
        <v>8.9493852556297764</v>
      </c>
      <c r="E13" s="7">
        <v>998169</v>
      </c>
      <c r="F13" s="8">
        <v>8.731468561931802</v>
      </c>
      <c r="G13" s="7">
        <v>1052864</v>
      </c>
      <c r="H13" s="8">
        <v>9.1662693087853366</v>
      </c>
      <c r="I13" s="9">
        <v>1832113</v>
      </c>
      <c r="J13" s="10">
        <v>12.867579562318578</v>
      </c>
      <c r="K13" s="9">
        <v>931523</v>
      </c>
      <c r="L13" s="10">
        <v>12.418864422545061</v>
      </c>
      <c r="M13" s="9">
        <v>900590</v>
      </c>
      <c r="N13" s="10">
        <v>13.367146880986692</v>
      </c>
      <c r="O13" s="9">
        <v>218920</v>
      </c>
      <c r="P13" s="10">
        <v>2.5221389932227596</v>
      </c>
      <c r="Q13" s="9">
        <v>66646</v>
      </c>
      <c r="R13" s="10">
        <v>1.695401611707597</v>
      </c>
      <c r="S13" s="9">
        <v>152274</v>
      </c>
      <c r="T13" s="10">
        <v>3.2064785716752429</v>
      </c>
    </row>
    <row r="14" spans="1:20" ht="24.95" customHeight="1">
      <c r="A14" s="15" t="s">
        <v>7</v>
      </c>
      <c r="B14" s="16"/>
      <c r="C14" s="7">
        <v>1961673</v>
      </c>
      <c r="D14" s="8">
        <v>8.5594758458625613</v>
      </c>
      <c r="E14" s="7">
        <v>953614</v>
      </c>
      <c r="F14" s="8">
        <v>8.3417243585184799</v>
      </c>
      <c r="G14" s="7">
        <v>1008059</v>
      </c>
      <c r="H14" s="8">
        <v>8.776195475526599</v>
      </c>
      <c r="I14" s="9">
        <v>1775304</v>
      </c>
      <c r="J14" s="10">
        <v>12.468589801667484</v>
      </c>
      <c r="K14" s="9">
        <v>920435</v>
      </c>
      <c r="L14" s="10">
        <v>12.271041589703383</v>
      </c>
      <c r="M14" s="9">
        <v>854869</v>
      </c>
      <c r="N14" s="10">
        <v>12.688525840840128</v>
      </c>
      <c r="O14" s="9">
        <v>186369</v>
      </c>
      <c r="P14" s="10">
        <v>2.1471246209936621</v>
      </c>
      <c r="Q14" s="9">
        <v>33179</v>
      </c>
      <c r="R14" s="10">
        <v>0.84403760277955708</v>
      </c>
      <c r="S14" s="9">
        <v>153190</v>
      </c>
      <c r="T14" s="10">
        <v>3.2257670540928221</v>
      </c>
    </row>
    <row r="15" spans="1:20" ht="24.95" customHeight="1">
      <c r="A15" s="15" t="s">
        <v>8</v>
      </c>
      <c r="B15" s="16"/>
      <c r="C15" s="7">
        <v>1842117</v>
      </c>
      <c r="D15" s="8">
        <v>8.0378105661610295</v>
      </c>
      <c r="E15" s="7">
        <v>903538</v>
      </c>
      <c r="F15" s="8">
        <v>7.9036852892754004</v>
      </c>
      <c r="G15" s="7">
        <v>938579</v>
      </c>
      <c r="H15" s="8">
        <v>8.1713002643935333</v>
      </c>
      <c r="I15" s="9">
        <v>1647195</v>
      </c>
      <c r="J15" s="10">
        <v>11.568834846515117</v>
      </c>
      <c r="K15" s="9">
        <v>863988</v>
      </c>
      <c r="L15" s="10">
        <v>11.51850231793081</v>
      </c>
      <c r="M15" s="9">
        <v>783207</v>
      </c>
      <c r="N15" s="10">
        <v>11.624871481158957</v>
      </c>
      <c r="O15" s="9">
        <v>194922</v>
      </c>
      <c r="P15" s="10">
        <v>2.2456622366022598</v>
      </c>
      <c r="Q15" s="9">
        <v>39550</v>
      </c>
      <c r="R15" s="10">
        <v>1.0061088999045023</v>
      </c>
      <c r="S15" s="9">
        <v>155372</v>
      </c>
      <c r="T15" s="10">
        <v>3.2717140722534759</v>
      </c>
    </row>
    <row r="16" spans="1:20" ht="24.95" customHeight="1">
      <c r="A16" s="15" t="s">
        <v>9</v>
      </c>
      <c r="B16" s="16"/>
      <c r="C16" s="7">
        <v>1863275</v>
      </c>
      <c r="D16" s="8">
        <v>8.1301304329006747</v>
      </c>
      <c r="E16" s="7">
        <v>927363</v>
      </c>
      <c r="F16" s="8">
        <v>8.1120941243404285</v>
      </c>
      <c r="G16" s="7">
        <v>935912</v>
      </c>
      <c r="H16" s="8">
        <v>8.1480812729126484</v>
      </c>
      <c r="I16" s="9">
        <v>1668151</v>
      </c>
      <c r="J16" s="10">
        <v>11.71601626889897</v>
      </c>
      <c r="K16" s="7">
        <v>878574</v>
      </c>
      <c r="L16" s="10">
        <v>11.712959734942782</v>
      </c>
      <c r="M16" s="7">
        <v>789577</v>
      </c>
      <c r="N16" s="10">
        <v>11.719419195026404</v>
      </c>
      <c r="O16" s="9">
        <v>195124</v>
      </c>
      <c r="P16" s="10">
        <v>2.2479894432377021</v>
      </c>
      <c r="Q16" s="7">
        <v>48789</v>
      </c>
      <c r="R16" s="10">
        <v>1.2411389915914226</v>
      </c>
      <c r="S16" s="7">
        <v>146335</v>
      </c>
      <c r="T16" s="10">
        <v>3.0814192953892103</v>
      </c>
    </row>
    <row r="17" spans="1:20" ht="24.95" customHeight="1">
      <c r="A17" s="15" t="s">
        <v>10</v>
      </c>
      <c r="B17" s="16"/>
      <c r="C17" s="7">
        <v>1861213</v>
      </c>
      <c r="D17" s="8">
        <v>8.1211331947299037</v>
      </c>
      <c r="E17" s="7">
        <v>925744</v>
      </c>
      <c r="F17" s="8">
        <v>8.0979319457897354</v>
      </c>
      <c r="G17" s="7">
        <v>935469</v>
      </c>
      <c r="H17" s="8">
        <v>8.1442245000494928</v>
      </c>
      <c r="I17" s="9">
        <v>1666247</v>
      </c>
      <c r="J17" s="10">
        <v>11.702643801432904</v>
      </c>
      <c r="K17" s="14">
        <v>871055</v>
      </c>
      <c r="L17" s="10">
        <v>11.612718043011272</v>
      </c>
      <c r="M17" s="14">
        <v>795192</v>
      </c>
      <c r="N17" s="10">
        <v>11.802760704188998</v>
      </c>
      <c r="O17" s="9">
        <v>194966</v>
      </c>
      <c r="P17" s="10">
        <v>2.246169152899089</v>
      </c>
      <c r="Q17" s="14">
        <v>54689</v>
      </c>
      <c r="R17" s="10">
        <v>1.3912285619943698</v>
      </c>
      <c r="S17" s="14">
        <v>140277</v>
      </c>
      <c r="T17" s="10">
        <v>2.9538542009725099</v>
      </c>
    </row>
    <row r="18" spans="1:20" ht="24.95" customHeight="1">
      <c r="A18" s="15" t="s">
        <v>11</v>
      </c>
      <c r="B18" s="16"/>
      <c r="C18" s="7">
        <v>1674608</v>
      </c>
      <c r="D18" s="8">
        <v>7.3069093204057012</v>
      </c>
      <c r="E18" s="7">
        <v>827875</v>
      </c>
      <c r="F18" s="8">
        <v>7.2418243160319449</v>
      </c>
      <c r="G18" s="7">
        <v>846733</v>
      </c>
      <c r="H18" s="8">
        <v>7.3716859068557143</v>
      </c>
      <c r="I18" s="9">
        <v>1435429</v>
      </c>
      <c r="J18" s="10">
        <v>10.081527102072521</v>
      </c>
      <c r="K18" s="14">
        <v>750883</v>
      </c>
      <c r="L18" s="10">
        <v>10.010610767736173</v>
      </c>
      <c r="M18" s="14">
        <v>684546</v>
      </c>
      <c r="N18" s="10">
        <v>10.160480272701136</v>
      </c>
      <c r="O18" s="9">
        <v>239179</v>
      </c>
      <c r="P18" s="10">
        <v>2.7555393854377233</v>
      </c>
      <c r="Q18" s="14">
        <v>76992</v>
      </c>
      <c r="R18" s="10">
        <v>1.9585925770277481</v>
      </c>
      <c r="S18" s="14">
        <v>162187</v>
      </c>
      <c r="T18" s="10">
        <v>3.4152195391484597</v>
      </c>
    </row>
    <row r="19" spans="1:20" ht="24.95" customHeight="1">
      <c r="A19" s="15" t="s">
        <v>12</v>
      </c>
      <c r="B19" s="16"/>
      <c r="C19" s="7">
        <v>1386617</v>
      </c>
      <c r="D19" s="8">
        <v>6.0503023281466426</v>
      </c>
      <c r="E19" s="7">
        <v>682386</v>
      </c>
      <c r="F19" s="8">
        <v>5.9691614407003168</v>
      </c>
      <c r="G19" s="7">
        <v>704231</v>
      </c>
      <c r="H19" s="8">
        <v>6.1310587137514503</v>
      </c>
      <c r="I19" s="9">
        <v>1058263</v>
      </c>
      <c r="J19" s="10">
        <v>7.4325564800631545</v>
      </c>
      <c r="K19" s="14">
        <v>565412</v>
      </c>
      <c r="L19" s="10">
        <v>7.5379512592604243</v>
      </c>
      <c r="M19" s="14">
        <v>492851</v>
      </c>
      <c r="N19" s="10">
        <v>7.3152174768109495</v>
      </c>
      <c r="O19" s="9">
        <v>328354</v>
      </c>
      <c r="P19" s="10">
        <v>3.7829089483860128</v>
      </c>
      <c r="Q19" s="14">
        <v>116974</v>
      </c>
      <c r="R19" s="10">
        <v>2.975691086154975</v>
      </c>
      <c r="S19" s="14">
        <v>211380</v>
      </c>
      <c r="T19" s="10">
        <v>4.4510910626943057</v>
      </c>
    </row>
    <row r="20" spans="1:20" ht="24.95" customHeight="1">
      <c r="A20" s="15" t="s">
        <v>13</v>
      </c>
      <c r="B20" s="16"/>
      <c r="C20" s="7">
        <v>815621</v>
      </c>
      <c r="D20" s="8">
        <v>3.5588440320472725</v>
      </c>
      <c r="E20" s="7">
        <v>396896</v>
      </c>
      <c r="F20" s="8">
        <v>3.4718418888549776</v>
      </c>
      <c r="G20" s="7">
        <v>418725</v>
      </c>
      <c r="H20" s="8">
        <v>3.6454338987002504</v>
      </c>
      <c r="I20" s="9">
        <v>511821</v>
      </c>
      <c r="J20" s="10">
        <v>3.5947004574310957</v>
      </c>
      <c r="K20" s="14">
        <v>278932</v>
      </c>
      <c r="L20" s="10">
        <v>3.718661472780961</v>
      </c>
      <c r="M20" s="14">
        <v>232889</v>
      </c>
      <c r="N20" s="10">
        <v>3.4566911357733368</v>
      </c>
      <c r="O20" s="9">
        <v>303800</v>
      </c>
      <c r="P20" s="10">
        <v>3.5000266131055833</v>
      </c>
      <c r="Q20" s="14">
        <v>117964</v>
      </c>
      <c r="R20" s="10">
        <v>3.0008756072903848</v>
      </c>
      <c r="S20" s="14">
        <v>185836</v>
      </c>
      <c r="T20" s="10">
        <v>3.9132035137045085</v>
      </c>
    </row>
    <row r="21" spans="1:20" ht="24.95" customHeight="1">
      <c r="A21" s="15" t="s">
        <v>14</v>
      </c>
      <c r="B21" s="16"/>
      <c r="C21" s="7">
        <v>752174</v>
      </c>
      <c r="D21" s="8">
        <v>3.2820022424154418</v>
      </c>
      <c r="E21" s="7">
        <v>357104</v>
      </c>
      <c r="F21" s="8">
        <v>3.1237619574842479</v>
      </c>
      <c r="G21" s="7">
        <v>395070</v>
      </c>
      <c r="H21" s="8">
        <v>3.4394926750480814</v>
      </c>
      <c r="I21" s="9">
        <v>400343</v>
      </c>
      <c r="J21" s="10">
        <v>2.8117509153187092</v>
      </c>
      <c r="K21" s="14">
        <v>214850</v>
      </c>
      <c r="L21" s="10">
        <v>2.8643340220089106</v>
      </c>
      <c r="M21" s="14">
        <v>185493</v>
      </c>
      <c r="N21" s="10">
        <v>2.7532086481027598</v>
      </c>
      <c r="O21" s="9">
        <v>351831</v>
      </c>
      <c r="P21" s="10">
        <v>4.0533833552190606</v>
      </c>
      <c r="Q21" s="14">
        <v>142254</v>
      </c>
      <c r="R21" s="10">
        <v>3.6187867369662472</v>
      </c>
      <c r="S21" s="14">
        <v>209577</v>
      </c>
      <c r="T21" s="10">
        <v>4.4131247594204028</v>
      </c>
    </row>
    <row r="22" spans="1:20" ht="24.95" customHeight="1">
      <c r="A22" s="15" t="s">
        <v>15</v>
      </c>
      <c r="B22" s="16"/>
      <c r="C22" s="7">
        <v>603964</v>
      </c>
      <c r="D22" s="8">
        <v>2.6353093863098165</v>
      </c>
      <c r="E22" s="7">
        <v>279913</v>
      </c>
      <c r="F22" s="8">
        <v>2.4485348268439679</v>
      </c>
      <c r="G22" s="7">
        <v>324051</v>
      </c>
      <c r="H22" s="8">
        <v>2.8211988782798132</v>
      </c>
      <c r="I22" s="9">
        <v>344218</v>
      </c>
      <c r="J22" s="10">
        <v>2.4175651293245428</v>
      </c>
      <c r="K22" s="14">
        <v>179375</v>
      </c>
      <c r="L22" s="10">
        <v>2.3913889466969902</v>
      </c>
      <c r="M22" s="14">
        <v>164843</v>
      </c>
      <c r="N22" s="10">
        <v>2.4467078174335595</v>
      </c>
      <c r="O22" s="9">
        <v>259746</v>
      </c>
      <c r="P22" s="10">
        <v>2.9924881917304904</v>
      </c>
      <c r="Q22" s="14">
        <v>100538</v>
      </c>
      <c r="R22" s="10">
        <v>2.5575771574866968</v>
      </c>
      <c r="S22" s="14">
        <v>159208</v>
      </c>
      <c r="T22" s="10">
        <v>3.3524898567008945</v>
      </c>
    </row>
    <row r="23" spans="1:20" ht="24.95" customHeight="1">
      <c r="A23" s="15" t="s">
        <v>16</v>
      </c>
      <c r="B23" s="16"/>
      <c r="C23" s="7">
        <v>491379</v>
      </c>
      <c r="D23" s="8">
        <v>2.144061054856798</v>
      </c>
      <c r="E23" s="7">
        <v>248250</v>
      </c>
      <c r="F23" s="8">
        <v>2.1715632027237568</v>
      </c>
      <c r="G23" s="7">
        <v>243129</v>
      </c>
      <c r="H23" s="8">
        <v>2.1166892312546257</v>
      </c>
      <c r="I23" s="9">
        <v>318272</v>
      </c>
      <c r="J23" s="10">
        <v>2.2353371666803623</v>
      </c>
      <c r="K23" s="14">
        <v>184660</v>
      </c>
      <c r="L23" s="10">
        <v>2.461847430785038</v>
      </c>
      <c r="M23" s="14">
        <v>133612</v>
      </c>
      <c r="N23" s="10">
        <v>1.9831568516887752</v>
      </c>
      <c r="O23" s="9">
        <v>173107</v>
      </c>
      <c r="P23" s="10">
        <v>1.9943354407994347</v>
      </c>
      <c r="Q23" s="14">
        <v>63590</v>
      </c>
      <c r="R23" s="10">
        <v>1.6176603020209179</v>
      </c>
      <c r="S23" s="14">
        <v>109517</v>
      </c>
      <c r="T23" s="10">
        <v>2.3061318001376305</v>
      </c>
    </row>
    <row r="24" spans="1:20" ht="24.95" customHeight="1">
      <c r="A24" s="15" t="s">
        <v>17</v>
      </c>
      <c r="B24" s="16"/>
      <c r="C24" s="7">
        <v>327958</v>
      </c>
      <c r="D24" s="8">
        <v>1.4309972046602029</v>
      </c>
      <c r="E24" s="7">
        <v>171844</v>
      </c>
      <c r="F24" s="8">
        <v>1.5032028479712438</v>
      </c>
      <c r="G24" s="7">
        <v>156114</v>
      </c>
      <c r="H24" s="8">
        <v>1.3591337218023545</v>
      </c>
      <c r="I24" s="9">
        <v>224015</v>
      </c>
      <c r="J24" s="10">
        <v>1.573336816917295</v>
      </c>
      <c r="K24" s="14">
        <v>135699</v>
      </c>
      <c r="L24" s="10">
        <v>1.8091099020367101</v>
      </c>
      <c r="M24" s="14">
        <v>88316</v>
      </c>
      <c r="N24" s="10">
        <v>1.3108439400184553</v>
      </c>
      <c r="O24" s="9">
        <v>103943</v>
      </c>
      <c r="P24" s="10">
        <v>1.1975091054839819</v>
      </c>
      <c r="Q24" s="14">
        <v>36145</v>
      </c>
      <c r="R24" s="10">
        <v>0.91948941054483535</v>
      </c>
      <c r="S24" s="14">
        <v>67798</v>
      </c>
      <c r="T24" s="10">
        <v>1.4276425010339131</v>
      </c>
    </row>
    <row r="25" spans="1:20" ht="24.95" customHeight="1">
      <c r="A25" s="15" t="s">
        <v>18</v>
      </c>
      <c r="B25" s="16"/>
      <c r="C25" s="7">
        <v>145009</v>
      </c>
      <c r="D25" s="8">
        <v>0.63272575650105001</v>
      </c>
      <c r="E25" s="7">
        <v>69160</v>
      </c>
      <c r="F25" s="8">
        <v>0.6049760769400806</v>
      </c>
      <c r="G25" s="7">
        <v>75849</v>
      </c>
      <c r="H25" s="8">
        <v>0.66034393882026454</v>
      </c>
      <c r="I25" s="9">
        <v>96335</v>
      </c>
      <c r="J25" s="10">
        <v>0.67659488095764853</v>
      </c>
      <c r="K25" s="14">
        <v>53011</v>
      </c>
      <c r="L25" s="10">
        <v>0.70673125827653882</v>
      </c>
      <c r="M25" s="14">
        <v>43324</v>
      </c>
      <c r="N25" s="10">
        <v>0.64304319554055389</v>
      </c>
      <c r="O25" s="9">
        <v>48674</v>
      </c>
      <c r="P25" s="10">
        <v>0.56076463254213682</v>
      </c>
      <c r="Q25" s="14">
        <v>16149</v>
      </c>
      <c r="R25" s="10">
        <v>0.41081296143003304</v>
      </c>
      <c r="S25" s="14">
        <v>32525</v>
      </c>
      <c r="T25" s="10">
        <v>0.6848885268905871</v>
      </c>
    </row>
    <row r="26" spans="1:20" ht="24.95" customHeight="1">
      <c r="A26" s="15" t="s">
        <v>19</v>
      </c>
      <c r="B26" s="16"/>
      <c r="C26" s="7">
        <v>43157</v>
      </c>
      <c r="D26" s="8">
        <v>0.18830931509986149</v>
      </c>
      <c r="E26" s="7">
        <v>18276</v>
      </c>
      <c r="F26" s="8">
        <v>0.15986903964946378</v>
      </c>
      <c r="G26" s="7">
        <v>24881</v>
      </c>
      <c r="H26" s="8">
        <v>0.21661482078586405</v>
      </c>
      <c r="I26" s="9">
        <v>27934</v>
      </c>
      <c r="J26" s="10">
        <v>0.19619039191021906</v>
      </c>
      <c r="K26" s="14">
        <v>13924</v>
      </c>
      <c r="L26" s="10">
        <v>0.18563177529649558</v>
      </c>
      <c r="M26" s="14">
        <v>14010</v>
      </c>
      <c r="N26" s="10">
        <v>0.2079455998874333</v>
      </c>
      <c r="O26" s="9">
        <v>15223</v>
      </c>
      <c r="P26" s="10">
        <v>0.17538151787790091</v>
      </c>
      <c r="Q26" s="14">
        <v>4352</v>
      </c>
      <c r="R26" s="10">
        <v>0.11071013735485194</v>
      </c>
      <c r="S26" s="14">
        <v>10871</v>
      </c>
      <c r="T26" s="10">
        <v>0.22891385628985619</v>
      </c>
    </row>
    <row r="27" spans="1:20" ht="24.95" customHeight="1">
      <c r="A27" s="15" t="s">
        <v>20</v>
      </c>
      <c r="B27" s="16"/>
      <c r="C27" s="7">
        <v>9196</v>
      </c>
      <c r="D27" s="8">
        <v>4.0125413296992984E-2</v>
      </c>
      <c r="E27" s="7">
        <v>3560</v>
      </c>
      <c r="F27" s="8">
        <v>3.1141047338153371E-2</v>
      </c>
      <c r="G27" s="7">
        <v>5636</v>
      </c>
      <c r="H27" s="8">
        <v>4.9067205094213653E-2</v>
      </c>
      <c r="I27" s="9">
        <v>5721</v>
      </c>
      <c r="J27" s="10">
        <v>4.0180612591049013E-2</v>
      </c>
      <c r="K27" s="14">
        <v>2618</v>
      </c>
      <c r="L27" s="10">
        <v>3.4902613309840951E-2</v>
      </c>
      <c r="M27" s="14">
        <v>3103</v>
      </c>
      <c r="N27" s="10">
        <v>4.6056759204190258E-2</v>
      </c>
      <c r="O27" s="9">
        <v>3475</v>
      </c>
      <c r="P27" s="10">
        <v>4.0034866624561891E-2</v>
      </c>
      <c r="Q27" s="14">
        <v>942</v>
      </c>
      <c r="R27" s="10">
        <v>2.3963453443995985E-2</v>
      </c>
      <c r="S27" s="14">
        <v>2533</v>
      </c>
      <c r="T27" s="10">
        <v>5.3338128781363792E-2</v>
      </c>
    </row>
    <row r="28" spans="1:20" ht="24.95" customHeight="1">
      <c r="A28" s="18"/>
      <c r="B28" s="19"/>
      <c r="C28" s="7">
        <v>1050</v>
      </c>
      <c r="D28" s="8">
        <v>4.5815228318663147E-3</v>
      </c>
      <c r="E28" s="7">
        <v>342</v>
      </c>
      <c r="F28" s="8">
        <v>2.9916399409124872E-3</v>
      </c>
      <c r="G28" s="7">
        <v>708</v>
      </c>
      <c r="H28" s="8">
        <v>6.1638717542056897E-3</v>
      </c>
      <c r="I28" s="9">
        <v>631</v>
      </c>
      <c r="J28" s="10">
        <v>4.4317368545624767E-3</v>
      </c>
      <c r="K28" s="14">
        <v>261</v>
      </c>
      <c r="L28" s="10">
        <v>3.4795959029291401E-3</v>
      </c>
      <c r="M28" s="14">
        <v>370</v>
      </c>
      <c r="N28" s="10">
        <v>5.4917824381406372E-3</v>
      </c>
      <c r="O28" s="9">
        <v>419</v>
      </c>
      <c r="P28" s="10">
        <v>4.8272256448032898E-3</v>
      </c>
      <c r="Q28" s="14">
        <v>81</v>
      </c>
      <c r="R28" s="10">
        <v>2.0605517292608014E-3</v>
      </c>
      <c r="S28" s="14">
        <v>338</v>
      </c>
      <c r="T28" s="10">
        <v>7.1173657829060244E-3</v>
      </c>
    </row>
    <row r="29" spans="1:20" ht="24" customHeight="1" thickBot="1">
      <c r="A29" s="36" t="s">
        <v>23</v>
      </c>
      <c r="B29" s="34" t="s">
        <v>22</v>
      </c>
      <c r="C29" s="30">
        <v>36.57</v>
      </c>
      <c r="D29" s="30"/>
      <c r="E29" s="35">
        <v>36.14</v>
      </c>
      <c r="F29" s="29"/>
      <c r="G29" s="35">
        <v>36.99</v>
      </c>
      <c r="H29" s="29"/>
      <c r="I29" s="30">
        <v>43.08</v>
      </c>
      <c r="J29" s="73"/>
      <c r="K29" s="30">
        <v>43.35</v>
      </c>
      <c r="L29" s="73"/>
      <c r="M29" s="35">
        <v>42.78</v>
      </c>
      <c r="N29" s="73"/>
      <c r="O29" s="30">
        <v>25.9</v>
      </c>
      <c r="P29" s="73"/>
      <c r="Q29" s="30">
        <v>22.4</v>
      </c>
      <c r="R29" s="73"/>
      <c r="S29" s="35">
        <v>28.79</v>
      </c>
      <c r="T29" s="73"/>
    </row>
    <row r="30" spans="1:20" ht="23.1" customHeight="1">
      <c r="A30" s="4"/>
    </row>
  </sheetData>
  <phoneticPr fontId="37" type="noConversion"/>
  <pageMargins left="0.70866141732283472" right="0.70866141732283472" top="1.1399999999999999" bottom="0.74803149606299213" header="0.31496062992125984" footer="0.31496062992125984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FC197-63CC-40A6-99A6-D0C2A2B97CC6}">
  <dimension ref="A1:T30"/>
  <sheetViews>
    <sheetView workbookViewId="0">
      <selection activeCell="I12" sqref="I12"/>
    </sheetView>
  </sheetViews>
  <sheetFormatPr defaultRowHeight="16.5"/>
  <cols>
    <col min="1" max="1" width="7.25" style="2" customWidth="1"/>
    <col min="2" max="2" width="8.875" style="4" customWidth="1"/>
    <col min="3" max="3" width="9.625" style="4" customWidth="1"/>
    <col min="4" max="4" width="6.875" style="4" customWidth="1"/>
    <col min="5" max="5" width="9.5" style="4" customWidth="1"/>
    <col min="6" max="6" width="6.625" style="4" customWidth="1"/>
    <col min="7" max="7" width="9.875" style="4" customWidth="1"/>
    <col min="8" max="8" width="6.875" style="4" customWidth="1"/>
    <col min="9" max="9" width="9.625" style="1" customWidth="1"/>
    <col min="10" max="10" width="6.875" style="1" customWidth="1"/>
    <col min="11" max="11" width="8.625" style="1" customWidth="1"/>
    <col min="12" max="12" width="6.875" style="1" customWidth="1"/>
    <col min="13" max="13" width="8.625" style="1" customWidth="1"/>
    <col min="14" max="14" width="6.875" style="1" customWidth="1"/>
    <col min="15" max="15" width="10.375" style="1" customWidth="1"/>
    <col min="16" max="16" width="6.875" style="1" customWidth="1"/>
    <col min="17" max="17" width="10.375" style="1" customWidth="1"/>
    <col min="18" max="18" width="6.875" style="1" customWidth="1"/>
    <col min="19" max="19" width="8.625" style="1" customWidth="1"/>
    <col min="20" max="20" width="6.875" style="1" customWidth="1"/>
    <col min="21" max="16384" width="9" style="1"/>
  </cols>
  <sheetData>
    <row r="1" spans="1:20" ht="30" customHeight="1">
      <c r="A1" s="69" t="s">
        <v>60</v>
      </c>
      <c r="B1" s="39"/>
      <c r="C1" s="40"/>
      <c r="D1" s="40"/>
      <c r="E1" s="41"/>
      <c r="F1" s="41"/>
      <c r="G1" s="41"/>
      <c r="H1" s="41"/>
      <c r="I1" s="40"/>
      <c r="J1" s="40"/>
      <c r="K1" s="32" t="s">
        <v>38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38"/>
      <c r="B2" s="39"/>
      <c r="C2" s="40"/>
      <c r="D2" s="40"/>
      <c r="E2" s="41"/>
      <c r="F2" s="41"/>
      <c r="G2" s="41"/>
      <c r="H2" s="41"/>
      <c r="I2" s="40"/>
      <c r="J2" s="40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39"/>
      <c r="C3" s="43"/>
      <c r="D3" s="114" t="s">
        <v>1757</v>
      </c>
      <c r="E3" s="40"/>
      <c r="F3" s="40"/>
      <c r="G3" s="44"/>
      <c r="H3" s="44"/>
      <c r="I3" s="82" t="s">
        <v>45</v>
      </c>
      <c r="J3" s="43"/>
      <c r="K3" s="70"/>
      <c r="L3" s="71"/>
      <c r="M3" s="70"/>
      <c r="N3" s="11"/>
      <c r="O3" s="115" t="s">
        <v>1758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46"/>
      <c r="B4" s="47"/>
      <c r="C4" s="48" t="s">
        <v>26</v>
      </c>
      <c r="D4" s="49"/>
      <c r="E4" s="50"/>
      <c r="F4" s="51"/>
      <c r="G4" s="51"/>
      <c r="H4" s="50"/>
      <c r="I4" s="48" t="s">
        <v>25</v>
      </c>
      <c r="J4" s="52"/>
      <c r="K4" s="61" t="s">
        <v>34</v>
      </c>
      <c r="L4" s="49"/>
      <c r="M4" s="49"/>
      <c r="N4" s="112"/>
      <c r="O4" s="61" t="s">
        <v>35</v>
      </c>
      <c r="P4" s="52"/>
      <c r="Q4" s="52"/>
      <c r="R4" s="52"/>
      <c r="S4" s="49"/>
      <c r="T4" s="52"/>
    </row>
    <row r="5" spans="1:20" s="3" customFormat="1" ht="21.95" customHeight="1">
      <c r="A5" s="43"/>
      <c r="B5" s="53"/>
      <c r="C5" s="54" t="s">
        <v>27</v>
      </c>
      <c r="D5" s="55"/>
      <c r="E5" s="54" t="s">
        <v>28</v>
      </c>
      <c r="F5" s="55"/>
      <c r="G5" s="54" t="s">
        <v>29</v>
      </c>
      <c r="H5" s="54"/>
      <c r="I5" s="54" t="s">
        <v>30</v>
      </c>
      <c r="J5" s="56"/>
      <c r="K5" s="62" t="s">
        <v>28</v>
      </c>
      <c r="L5" s="6"/>
      <c r="M5" s="54" t="s">
        <v>29</v>
      </c>
      <c r="N5" s="6"/>
      <c r="O5" s="54" t="s">
        <v>30</v>
      </c>
      <c r="P5" s="6"/>
      <c r="Q5" s="54" t="s">
        <v>28</v>
      </c>
      <c r="R5" s="6"/>
      <c r="S5" s="54" t="s">
        <v>29</v>
      </c>
      <c r="T5" s="6"/>
    </row>
    <row r="6" spans="1:20" s="3" customFormat="1" ht="21.95" customHeight="1">
      <c r="A6" s="57"/>
      <c r="B6" s="58"/>
      <c r="C6" s="59" t="s">
        <v>31</v>
      </c>
      <c r="D6" s="60" t="s">
        <v>32</v>
      </c>
      <c r="E6" s="59" t="s">
        <v>31</v>
      </c>
      <c r="F6" s="60" t="s">
        <v>32</v>
      </c>
      <c r="G6" s="59" t="s">
        <v>31</v>
      </c>
      <c r="H6" s="60" t="s">
        <v>32</v>
      </c>
      <c r="I6" s="59" t="s">
        <v>31</v>
      </c>
      <c r="J6" s="59" t="s">
        <v>32</v>
      </c>
      <c r="K6" s="63" t="s">
        <v>31</v>
      </c>
      <c r="L6" s="60" t="s">
        <v>32</v>
      </c>
      <c r="M6" s="59" t="s">
        <v>31</v>
      </c>
      <c r="N6" s="60" t="s">
        <v>32</v>
      </c>
      <c r="O6" s="59" t="s">
        <v>31</v>
      </c>
      <c r="P6" s="60" t="s">
        <v>32</v>
      </c>
      <c r="Q6" s="59" t="s">
        <v>31</v>
      </c>
      <c r="R6" s="60" t="s">
        <v>32</v>
      </c>
      <c r="S6" s="59" t="s">
        <v>31</v>
      </c>
      <c r="T6" s="60" t="s">
        <v>32</v>
      </c>
    </row>
    <row r="7" spans="1:20" s="23" customFormat="1" ht="24.95" customHeight="1">
      <c r="A7" s="113" t="s">
        <v>24</v>
      </c>
      <c r="B7" s="24" t="s">
        <v>0</v>
      </c>
      <c r="C7" s="25">
        <v>22803048</v>
      </c>
      <c r="D7" s="26">
        <v>100</v>
      </c>
      <c r="E7" s="25">
        <v>11387207</v>
      </c>
      <c r="F7" s="26">
        <v>100</v>
      </c>
      <c r="G7" s="25">
        <v>11415841</v>
      </c>
      <c r="H7" s="26">
        <v>100</v>
      </c>
      <c r="I7" s="21">
        <v>14076979</v>
      </c>
      <c r="J7" s="22">
        <v>100</v>
      </c>
      <c r="K7" s="21">
        <v>7442924</v>
      </c>
      <c r="L7" s="22">
        <v>100</v>
      </c>
      <c r="M7" s="21">
        <v>6634055</v>
      </c>
      <c r="N7" s="22">
        <v>100</v>
      </c>
      <c r="O7" s="21">
        <v>8726069</v>
      </c>
      <c r="P7" s="22">
        <v>100</v>
      </c>
      <c r="Q7" s="21">
        <v>3944283</v>
      </c>
      <c r="R7" s="22">
        <v>100</v>
      </c>
      <c r="S7" s="21">
        <v>4781786</v>
      </c>
      <c r="T7" s="22">
        <v>100</v>
      </c>
    </row>
    <row r="8" spans="1:20" ht="24.95" customHeight="1">
      <c r="A8" s="15" t="s">
        <v>1</v>
      </c>
      <c r="B8" s="16"/>
      <c r="C8" s="7">
        <v>1021737</v>
      </c>
      <c r="D8" s="8">
        <v>4.4807036322512674</v>
      </c>
      <c r="E8" s="7">
        <v>535154</v>
      </c>
      <c r="F8" s="8">
        <v>4.6996071995529718</v>
      </c>
      <c r="G8" s="7">
        <v>486583</v>
      </c>
      <c r="H8" s="8">
        <v>4.2623491339797042</v>
      </c>
      <c r="I8" s="9">
        <v>9889</v>
      </c>
      <c r="J8" s="10">
        <v>7.0249447697549303E-2</v>
      </c>
      <c r="K8" s="9">
        <v>5121</v>
      </c>
      <c r="L8" s="10">
        <v>6.8803604604856905E-2</v>
      </c>
      <c r="M8" s="9">
        <v>4768</v>
      </c>
      <c r="N8" s="10">
        <v>7.1871577790657448E-2</v>
      </c>
      <c r="O8" s="9">
        <v>1011848</v>
      </c>
      <c r="P8" s="10">
        <v>11.595691026509188</v>
      </c>
      <c r="Q8" s="9">
        <v>530033</v>
      </c>
      <c r="R8" s="10">
        <v>13.43800634995004</v>
      </c>
      <c r="S8" s="9">
        <v>481815</v>
      </c>
      <c r="T8" s="10">
        <v>10.076046899631226</v>
      </c>
    </row>
    <row r="9" spans="1:20" ht="24.95" customHeight="1">
      <c r="A9" s="17" t="s">
        <v>2</v>
      </c>
      <c r="B9" s="16"/>
      <c r="C9" s="7">
        <v>1329296</v>
      </c>
      <c r="D9" s="8">
        <v>5.8294663064341226</v>
      </c>
      <c r="E9" s="7">
        <v>694090</v>
      </c>
      <c r="F9" s="8">
        <v>6.0953489297243824</v>
      </c>
      <c r="G9" s="7">
        <v>635206</v>
      </c>
      <c r="H9" s="8">
        <v>5.5642505882834215</v>
      </c>
      <c r="I9" s="9">
        <v>29789</v>
      </c>
      <c r="J9" s="10">
        <v>0.211615006316341</v>
      </c>
      <c r="K9" s="9">
        <v>15285</v>
      </c>
      <c r="L9" s="10">
        <v>0.20536283858333099</v>
      </c>
      <c r="M9" s="9">
        <v>14504</v>
      </c>
      <c r="N9" s="10">
        <v>0.21862948076252006</v>
      </c>
      <c r="O9" s="9">
        <v>1299507</v>
      </c>
      <c r="P9" s="10">
        <v>14.892238418009301</v>
      </c>
      <c r="Q9" s="9">
        <v>678805</v>
      </c>
      <c r="R9" s="10">
        <v>17.209845236764199</v>
      </c>
      <c r="S9" s="9">
        <v>620702</v>
      </c>
      <c r="T9" s="10">
        <v>12.980547435623427</v>
      </c>
    </row>
    <row r="10" spans="1:20" ht="24.95" customHeight="1">
      <c r="A10" s="15" t="s">
        <v>3</v>
      </c>
      <c r="B10" s="16"/>
      <c r="C10" s="7">
        <v>1582481</v>
      </c>
      <c r="D10" s="8">
        <v>6.9397784015540376</v>
      </c>
      <c r="E10" s="7">
        <v>823019</v>
      </c>
      <c r="F10" s="8">
        <v>7.2275756469518821</v>
      </c>
      <c r="G10" s="7">
        <v>759462</v>
      </c>
      <c r="H10" s="8">
        <v>6.6527030290628604</v>
      </c>
      <c r="I10" s="9">
        <v>51438</v>
      </c>
      <c r="J10" s="10">
        <v>0.36540510574037227</v>
      </c>
      <c r="K10" s="9">
        <v>25929</v>
      </c>
      <c r="L10" s="10">
        <v>0.34837115090789589</v>
      </c>
      <c r="M10" s="9">
        <v>25509</v>
      </c>
      <c r="N10" s="10">
        <v>0.38451595592740789</v>
      </c>
      <c r="O10" s="9">
        <v>1531043</v>
      </c>
      <c r="P10" s="10">
        <v>17.545621058004468</v>
      </c>
      <c r="Q10" s="9">
        <v>797090</v>
      </c>
      <c r="R10" s="10">
        <v>20.208742628254615</v>
      </c>
      <c r="S10" s="9">
        <v>733953</v>
      </c>
      <c r="T10" s="10">
        <v>15.348930295082214</v>
      </c>
    </row>
    <row r="11" spans="1:20" ht="24.95" customHeight="1">
      <c r="A11" s="15" t="s">
        <v>4</v>
      </c>
      <c r="B11" s="16"/>
      <c r="C11" s="7">
        <v>1593373</v>
      </c>
      <c r="D11" s="8">
        <v>6.9875439458795157</v>
      </c>
      <c r="E11" s="7">
        <v>831886</v>
      </c>
      <c r="F11" s="8">
        <v>7.3054437317245577</v>
      </c>
      <c r="G11" s="7">
        <v>761487</v>
      </c>
      <c r="H11" s="8">
        <v>6.6704415382099311</v>
      </c>
      <c r="I11" s="9">
        <v>195362</v>
      </c>
      <c r="J11" s="10">
        <v>1.3878119730092657</v>
      </c>
      <c r="K11" s="9">
        <v>116465</v>
      </c>
      <c r="L11" s="10">
        <v>1.5647748116197342</v>
      </c>
      <c r="M11" s="9">
        <v>78897</v>
      </c>
      <c r="N11" s="10">
        <v>1.1892726243602141</v>
      </c>
      <c r="O11" s="9">
        <v>1398011</v>
      </c>
      <c r="P11" s="10">
        <v>16.021085783300588</v>
      </c>
      <c r="Q11" s="9">
        <v>715421</v>
      </c>
      <c r="R11" s="10">
        <v>18.138176190704371</v>
      </c>
      <c r="S11" s="9">
        <v>682590</v>
      </c>
      <c r="T11" s="10">
        <v>14.274791887382666</v>
      </c>
    </row>
    <row r="12" spans="1:20" ht="24.95" customHeight="1">
      <c r="A12" s="15" t="s">
        <v>5</v>
      </c>
      <c r="B12" s="16"/>
      <c r="C12" s="7">
        <v>1715471</v>
      </c>
      <c r="D12" s="8">
        <v>7.5229899090682961</v>
      </c>
      <c r="E12" s="7">
        <v>853081</v>
      </c>
      <c r="F12" s="8">
        <v>7.4915736580532872</v>
      </c>
      <c r="G12" s="7">
        <v>862390</v>
      </c>
      <c r="H12" s="8">
        <v>7.5543273596750335</v>
      </c>
      <c r="I12" s="9">
        <v>981598</v>
      </c>
      <c r="J12" s="10">
        <v>6.9730728446778247</v>
      </c>
      <c r="K12" s="9">
        <v>507949</v>
      </c>
      <c r="L12" s="10">
        <v>6.8245893683718934</v>
      </c>
      <c r="M12" s="9">
        <v>473649</v>
      </c>
      <c r="N12" s="10">
        <v>7.1396604339276655</v>
      </c>
      <c r="O12" s="9">
        <v>733873</v>
      </c>
      <c r="P12" s="10">
        <v>8.4101214418542867</v>
      </c>
      <c r="Q12" s="9">
        <v>345132</v>
      </c>
      <c r="R12" s="10">
        <v>8.7501834934258014</v>
      </c>
      <c r="S12" s="9">
        <v>388741</v>
      </c>
      <c r="T12" s="10">
        <v>8.1296193514306161</v>
      </c>
    </row>
    <row r="13" spans="1:20" ht="24.95" customHeight="1">
      <c r="A13" s="15" t="s">
        <v>6</v>
      </c>
      <c r="B13" s="16"/>
      <c r="C13" s="7">
        <v>2072669</v>
      </c>
      <c r="D13" s="8">
        <v>9.0894383943760495</v>
      </c>
      <c r="E13" s="7">
        <v>1006761</v>
      </c>
      <c r="F13" s="8">
        <v>8.8411583279376575</v>
      </c>
      <c r="G13" s="7">
        <v>1065908</v>
      </c>
      <c r="H13" s="8">
        <v>9.3370957076224173</v>
      </c>
      <c r="I13" s="9">
        <v>1836672</v>
      </c>
      <c r="J13" s="10">
        <v>13.047344888416754</v>
      </c>
      <c r="K13" s="9">
        <v>934960</v>
      </c>
      <c r="L13" s="10">
        <v>12.561729771793988</v>
      </c>
      <c r="M13" s="9">
        <v>901712</v>
      </c>
      <c r="N13" s="10">
        <v>13.592169495127793</v>
      </c>
      <c r="O13" s="9">
        <v>235997</v>
      </c>
      <c r="P13" s="10">
        <v>2.7045053161967894</v>
      </c>
      <c r="Q13" s="9">
        <v>71801</v>
      </c>
      <c r="R13" s="10">
        <v>1.8203815497011751</v>
      </c>
      <c r="S13" s="9">
        <v>164196</v>
      </c>
      <c r="T13" s="10">
        <v>3.4337797634607656</v>
      </c>
    </row>
    <row r="14" spans="1:20" ht="24.95" customHeight="1">
      <c r="A14" s="15" t="s">
        <v>7</v>
      </c>
      <c r="B14" s="16"/>
      <c r="C14" s="7">
        <v>1911264</v>
      </c>
      <c r="D14" s="8">
        <v>8.3816163523402665</v>
      </c>
      <c r="E14" s="7">
        <v>930124</v>
      </c>
      <c r="F14" s="8">
        <v>8.1681486952858595</v>
      </c>
      <c r="G14" s="7">
        <v>981140</v>
      </c>
      <c r="H14" s="8">
        <v>8.5945485750896502</v>
      </c>
      <c r="I14" s="9">
        <v>1714903</v>
      </c>
      <c r="J14" s="10">
        <v>12.182322641811144</v>
      </c>
      <c r="K14" s="9">
        <v>895860</v>
      </c>
      <c r="L14" s="10">
        <v>12.036398598185336</v>
      </c>
      <c r="M14" s="9">
        <v>819043</v>
      </c>
      <c r="N14" s="10">
        <v>12.346038734981848</v>
      </c>
      <c r="O14" s="9">
        <v>196361</v>
      </c>
      <c r="P14" s="10">
        <v>2.25028016624668</v>
      </c>
      <c r="Q14" s="9">
        <v>34264</v>
      </c>
      <c r="R14" s="10">
        <v>0.86870034427042886</v>
      </c>
      <c r="S14" s="9">
        <v>162097</v>
      </c>
      <c r="T14" s="10">
        <v>3.3898840307784583</v>
      </c>
    </row>
    <row r="15" spans="1:20" ht="24.95" customHeight="1">
      <c r="A15" s="15" t="s">
        <v>8</v>
      </c>
      <c r="B15" s="16"/>
      <c r="C15" s="7">
        <v>1857116</v>
      </c>
      <c r="D15" s="8">
        <v>8.1441568688536723</v>
      </c>
      <c r="E15" s="7">
        <v>915125</v>
      </c>
      <c r="F15" s="8">
        <v>8.0364307068449712</v>
      </c>
      <c r="G15" s="7">
        <v>941991</v>
      </c>
      <c r="H15" s="8">
        <v>8.2516128246705609</v>
      </c>
      <c r="I15" s="9">
        <v>1645327</v>
      </c>
      <c r="J15" s="10">
        <v>11.688068867617121</v>
      </c>
      <c r="K15" s="9">
        <v>872723</v>
      </c>
      <c r="L15" s="10">
        <v>11.725539586323871</v>
      </c>
      <c r="M15" s="9">
        <v>772604</v>
      </c>
      <c r="N15" s="10">
        <v>11.646029464633621</v>
      </c>
      <c r="O15" s="9">
        <v>211789</v>
      </c>
      <c r="P15" s="10">
        <v>2.4270837189116885</v>
      </c>
      <c r="Q15" s="9">
        <v>42402</v>
      </c>
      <c r="R15" s="10">
        <v>1.0750242819797666</v>
      </c>
      <c r="S15" s="9">
        <v>169387</v>
      </c>
      <c r="T15" s="10">
        <v>3.5423375282791825</v>
      </c>
    </row>
    <row r="16" spans="1:20" ht="24.95" customHeight="1">
      <c r="A16" s="15" t="s">
        <v>9</v>
      </c>
      <c r="B16" s="16"/>
      <c r="C16" s="7">
        <v>1873865</v>
      </c>
      <c r="D16" s="8">
        <v>8.2176075759696676</v>
      </c>
      <c r="E16" s="7">
        <v>934081</v>
      </c>
      <c r="F16" s="8">
        <v>8.2028982172713647</v>
      </c>
      <c r="G16" s="7">
        <v>939784</v>
      </c>
      <c r="H16" s="8">
        <v>8.2322800396396563</v>
      </c>
      <c r="I16" s="9">
        <v>1664335</v>
      </c>
      <c r="J16" s="10">
        <v>11.823097839387271</v>
      </c>
      <c r="K16" s="7">
        <v>882770</v>
      </c>
      <c r="L16" s="10">
        <v>11.860526857455483</v>
      </c>
      <c r="M16" s="7">
        <v>781565</v>
      </c>
      <c r="N16" s="10">
        <v>11.781105221467111</v>
      </c>
      <c r="O16" s="9">
        <v>209530</v>
      </c>
      <c r="P16" s="10">
        <v>2.4011957732628519</v>
      </c>
      <c r="Q16" s="7">
        <v>51311</v>
      </c>
      <c r="R16" s="10">
        <v>1.3008954986242114</v>
      </c>
      <c r="S16" s="7">
        <v>158219</v>
      </c>
      <c r="T16" s="10">
        <v>3.3087846256607887</v>
      </c>
    </row>
    <row r="17" spans="1:20" ht="24.95" customHeight="1">
      <c r="A17" s="15" t="s">
        <v>10</v>
      </c>
      <c r="B17" s="16"/>
      <c r="C17" s="7">
        <v>1827310</v>
      </c>
      <c r="D17" s="8">
        <v>8.0134462726210991</v>
      </c>
      <c r="E17" s="7">
        <v>910259</v>
      </c>
      <c r="F17" s="8">
        <v>7.9936985425837968</v>
      </c>
      <c r="G17" s="7">
        <v>917051</v>
      </c>
      <c r="H17" s="8">
        <v>8.033144470039483</v>
      </c>
      <c r="I17" s="9">
        <v>1623689</v>
      </c>
      <c r="J17" s="10">
        <v>11.534356909959161</v>
      </c>
      <c r="K17" s="14">
        <v>854705</v>
      </c>
      <c r="L17" s="10">
        <v>11.483457307907484</v>
      </c>
      <c r="M17" s="14">
        <v>768984</v>
      </c>
      <c r="N17" s="10">
        <v>11.591462536864707</v>
      </c>
      <c r="O17" s="9">
        <v>203621</v>
      </c>
      <c r="P17" s="10">
        <v>2.3334791416386924</v>
      </c>
      <c r="Q17" s="14">
        <v>55554</v>
      </c>
      <c r="R17" s="10">
        <v>1.4084689156432235</v>
      </c>
      <c r="S17" s="14">
        <v>148067</v>
      </c>
      <c r="T17" s="10">
        <v>3.0964790143264462</v>
      </c>
    </row>
    <row r="18" spans="1:20" ht="24.95" customHeight="1">
      <c r="A18" s="15" t="s">
        <v>11</v>
      </c>
      <c r="B18" s="16"/>
      <c r="C18" s="7">
        <v>1631089</v>
      </c>
      <c r="D18" s="8">
        <v>7.1529428872841914</v>
      </c>
      <c r="E18" s="7">
        <v>806586</v>
      </c>
      <c r="F18" s="8">
        <v>7.0832645792774294</v>
      </c>
      <c r="G18" s="7">
        <v>824503</v>
      </c>
      <c r="H18" s="8">
        <v>7.2224464233515517</v>
      </c>
      <c r="I18" s="9">
        <v>1403525</v>
      </c>
      <c r="J18" s="10">
        <v>9.9703565658512385</v>
      </c>
      <c r="K18" s="14">
        <v>734212</v>
      </c>
      <c r="L18" s="10">
        <v>9.8645639805001366</v>
      </c>
      <c r="M18" s="14">
        <v>669313</v>
      </c>
      <c r="N18" s="10">
        <v>10.089048101048304</v>
      </c>
      <c r="O18" s="9">
        <v>227564</v>
      </c>
      <c r="P18" s="10">
        <v>2.6078638617228447</v>
      </c>
      <c r="Q18" s="14">
        <v>72374</v>
      </c>
      <c r="R18" s="10">
        <v>1.8349089048630636</v>
      </c>
      <c r="S18" s="14">
        <v>155190</v>
      </c>
      <c r="T18" s="10">
        <v>3.2454400928857963</v>
      </c>
    </row>
    <row r="19" spans="1:20" ht="24.95" customHeight="1">
      <c r="A19" s="15" t="s">
        <v>12</v>
      </c>
      <c r="B19" s="16"/>
      <c r="C19" s="7">
        <v>1295638</v>
      </c>
      <c r="D19" s="8">
        <v>5.6818632316171067</v>
      </c>
      <c r="E19" s="7">
        <v>638275</v>
      </c>
      <c r="F19" s="8">
        <v>5.6051936177150372</v>
      </c>
      <c r="G19" s="7">
        <v>657363</v>
      </c>
      <c r="H19" s="8">
        <v>5.7583405375039822</v>
      </c>
      <c r="I19" s="9">
        <v>1009985</v>
      </c>
      <c r="J19" s="10">
        <v>7.1747283277186105</v>
      </c>
      <c r="K19" s="14">
        <v>536875</v>
      </c>
      <c r="L19" s="10">
        <v>7.2132269522031933</v>
      </c>
      <c r="M19" s="14">
        <v>473110</v>
      </c>
      <c r="N19" s="10">
        <v>7.1315356897101392</v>
      </c>
      <c r="O19" s="9">
        <v>285653</v>
      </c>
      <c r="P19" s="10">
        <v>3.2735588040846344</v>
      </c>
      <c r="Q19" s="14">
        <v>101400</v>
      </c>
      <c r="R19" s="10">
        <v>2.5708094474965413</v>
      </c>
      <c r="S19" s="14">
        <v>184253</v>
      </c>
      <c r="T19" s="10">
        <v>3.8532255521263394</v>
      </c>
    </row>
    <row r="20" spans="1:20" ht="24.95" customHeight="1">
      <c r="A20" s="15" t="s">
        <v>13</v>
      </c>
      <c r="B20" s="16"/>
      <c r="C20" s="7">
        <v>772713</v>
      </c>
      <c r="D20" s="8">
        <v>3.3886390977206209</v>
      </c>
      <c r="E20" s="7">
        <v>375566</v>
      </c>
      <c r="F20" s="8">
        <v>3.29813974576909</v>
      </c>
      <c r="G20" s="7">
        <v>397147</v>
      </c>
      <c r="H20" s="8">
        <v>3.4789114529538381</v>
      </c>
      <c r="I20" s="9">
        <v>504570</v>
      </c>
      <c r="J20" s="10">
        <v>3.5843628096624993</v>
      </c>
      <c r="K20" s="14">
        <v>272500</v>
      </c>
      <c r="L20" s="10">
        <v>3.6611955193953341</v>
      </c>
      <c r="M20" s="14">
        <v>232070</v>
      </c>
      <c r="N20" s="10">
        <v>3.4981621346220377</v>
      </c>
      <c r="O20" s="9">
        <v>268143</v>
      </c>
      <c r="P20" s="10">
        <v>3.0728957105427428</v>
      </c>
      <c r="Q20" s="14">
        <v>103066</v>
      </c>
      <c r="R20" s="10">
        <v>2.6130477960126086</v>
      </c>
      <c r="S20" s="14">
        <v>165077</v>
      </c>
      <c r="T20" s="10">
        <v>3.4522038418281373</v>
      </c>
    </row>
    <row r="21" spans="1:20" ht="24.95" customHeight="1">
      <c r="A21" s="15" t="s">
        <v>14</v>
      </c>
      <c r="B21" s="16"/>
      <c r="C21" s="7">
        <v>739003</v>
      </c>
      <c r="D21" s="8">
        <v>3.2408079832134722</v>
      </c>
      <c r="E21" s="7">
        <v>350200</v>
      </c>
      <c r="F21" s="8">
        <v>3.0753809955329698</v>
      </c>
      <c r="G21" s="7">
        <v>388803</v>
      </c>
      <c r="H21" s="8">
        <v>3.4058200355103057</v>
      </c>
      <c r="I21" s="9">
        <v>401718</v>
      </c>
      <c r="J21" s="10">
        <v>2.853723089307727</v>
      </c>
      <c r="K21" s="14">
        <v>215105</v>
      </c>
      <c r="L21" s="10">
        <v>2.8900604117414073</v>
      </c>
      <c r="M21" s="14">
        <v>186613</v>
      </c>
      <c r="N21" s="10">
        <v>2.8129552739614008</v>
      </c>
      <c r="O21" s="9">
        <v>337285</v>
      </c>
      <c r="P21" s="10">
        <v>3.8652570819689829</v>
      </c>
      <c r="Q21" s="14">
        <v>135095</v>
      </c>
      <c r="R21" s="10">
        <v>3.4250838492065601</v>
      </c>
      <c r="S21" s="14">
        <v>202190</v>
      </c>
      <c r="T21" s="10">
        <v>4.2283364416558999</v>
      </c>
    </row>
    <row r="22" spans="1:20" ht="24.95" customHeight="1">
      <c r="A22" s="15" t="s">
        <v>15</v>
      </c>
      <c r="B22" s="16"/>
      <c r="C22" s="7">
        <v>592060</v>
      </c>
      <c r="D22" s="8">
        <v>2.5964072873065036</v>
      </c>
      <c r="E22" s="7">
        <v>277713</v>
      </c>
      <c r="F22" s="8">
        <v>2.4388157693102444</v>
      </c>
      <c r="G22" s="7">
        <v>314347</v>
      </c>
      <c r="H22" s="8">
        <v>2.7536035233847422</v>
      </c>
      <c r="I22" s="9">
        <v>345066</v>
      </c>
      <c r="J22" s="10">
        <v>2.4512787864498486</v>
      </c>
      <c r="K22" s="14">
        <v>182750</v>
      </c>
      <c r="L22" s="10">
        <v>2.4553522244752197</v>
      </c>
      <c r="M22" s="14">
        <v>162316</v>
      </c>
      <c r="N22" s="10">
        <v>2.446708687220712</v>
      </c>
      <c r="O22" s="9">
        <v>246994</v>
      </c>
      <c r="P22" s="10">
        <v>2.8305299900791523</v>
      </c>
      <c r="Q22" s="14">
        <v>94963</v>
      </c>
      <c r="R22" s="10">
        <v>2.4076112185662133</v>
      </c>
      <c r="S22" s="14">
        <v>152031</v>
      </c>
      <c r="T22" s="10">
        <v>3.1793769106354821</v>
      </c>
    </row>
    <row r="23" spans="1:20" ht="24.95" customHeight="1">
      <c r="A23" s="15" t="s">
        <v>16</v>
      </c>
      <c r="B23" s="16"/>
      <c r="C23" s="7">
        <v>492451</v>
      </c>
      <c r="D23" s="8">
        <v>2.1595841047214388</v>
      </c>
      <c r="E23" s="7">
        <v>256662</v>
      </c>
      <c r="F23" s="8">
        <v>2.2539504199756797</v>
      </c>
      <c r="G23" s="7">
        <v>235789</v>
      </c>
      <c r="H23" s="8">
        <v>2.0654544855696568</v>
      </c>
      <c r="I23" s="9">
        <v>326210</v>
      </c>
      <c r="J23" s="10">
        <v>2.3173295918108563</v>
      </c>
      <c r="K23" s="14">
        <v>195914</v>
      </c>
      <c r="L23" s="10">
        <v>2.6322181981167616</v>
      </c>
      <c r="M23" s="14">
        <v>130296</v>
      </c>
      <c r="N23" s="10">
        <v>1.9640476299940233</v>
      </c>
      <c r="O23" s="9">
        <v>166241</v>
      </c>
      <c r="P23" s="10">
        <v>1.9051075575955221</v>
      </c>
      <c r="Q23" s="14">
        <v>60748</v>
      </c>
      <c r="R23" s="10">
        <v>1.5401531786639042</v>
      </c>
      <c r="S23" s="14">
        <v>105493</v>
      </c>
      <c r="T23" s="10">
        <v>2.2061422238469057</v>
      </c>
    </row>
    <row r="24" spans="1:20" ht="24.95" customHeight="1">
      <c r="A24" s="15" t="s">
        <v>17</v>
      </c>
      <c r="B24" s="16"/>
      <c r="C24" s="7">
        <v>308965</v>
      </c>
      <c r="D24" s="8">
        <v>1.3549285165737492</v>
      </c>
      <c r="E24" s="7">
        <v>162288</v>
      </c>
      <c r="F24" s="8">
        <v>1.4251782724244848</v>
      </c>
      <c r="G24" s="7">
        <v>146677</v>
      </c>
      <c r="H24" s="8">
        <v>1.2848549660073225</v>
      </c>
      <c r="I24" s="9">
        <v>210243</v>
      </c>
      <c r="J24" s="10">
        <v>1.4935235749090767</v>
      </c>
      <c r="K24" s="14">
        <v>127706</v>
      </c>
      <c r="L24" s="10">
        <v>1.71580416513725</v>
      </c>
      <c r="M24" s="14">
        <v>82537</v>
      </c>
      <c r="N24" s="10">
        <v>1.2441410268681825</v>
      </c>
      <c r="O24" s="9">
        <v>98722</v>
      </c>
      <c r="P24" s="10">
        <v>1.1313456265358433</v>
      </c>
      <c r="Q24" s="14">
        <v>34582</v>
      </c>
      <c r="R24" s="10">
        <v>0.87676264608802168</v>
      </c>
      <c r="S24" s="14">
        <v>64140</v>
      </c>
      <c r="T24" s="10">
        <v>1.3413398257471163</v>
      </c>
    </row>
    <row r="25" spans="1:20" ht="24.95" customHeight="1">
      <c r="A25" s="15" t="s">
        <v>18</v>
      </c>
      <c r="B25" s="16"/>
      <c r="C25" s="7">
        <v>136308</v>
      </c>
      <c r="D25" s="8">
        <v>0.59776219389618435</v>
      </c>
      <c r="E25" s="7">
        <v>65369</v>
      </c>
      <c r="F25" s="8">
        <v>0.57405648285835142</v>
      </c>
      <c r="G25" s="7">
        <v>70939</v>
      </c>
      <c r="H25" s="8">
        <v>0.62140844463408351</v>
      </c>
      <c r="I25" s="9">
        <v>90537</v>
      </c>
      <c r="J25" s="10">
        <v>0.64315646134017812</v>
      </c>
      <c r="K25" s="14">
        <v>50113</v>
      </c>
      <c r="L25" s="10">
        <v>0.67329721491177397</v>
      </c>
      <c r="M25" s="14">
        <v>40424</v>
      </c>
      <c r="N25" s="10">
        <v>0.60934074257750348</v>
      </c>
      <c r="O25" s="9">
        <v>45771</v>
      </c>
      <c r="P25" s="10">
        <v>0.52453172213054922</v>
      </c>
      <c r="Q25" s="14">
        <v>15256</v>
      </c>
      <c r="R25" s="10">
        <v>0.38678766204149145</v>
      </c>
      <c r="S25" s="14">
        <v>30515</v>
      </c>
      <c r="T25" s="10">
        <v>0.6381506826110579</v>
      </c>
    </row>
    <row r="26" spans="1:20" ht="24.95" customHeight="1">
      <c r="A26" s="15" t="s">
        <v>19</v>
      </c>
      <c r="B26" s="16"/>
      <c r="C26" s="7">
        <v>40881</v>
      </c>
      <c r="D26" s="8">
        <v>0.17927866485217239</v>
      </c>
      <c r="E26" s="7">
        <v>17429</v>
      </c>
      <c r="F26" s="8">
        <v>0.15305772521743038</v>
      </c>
      <c r="G26" s="7">
        <v>23452</v>
      </c>
      <c r="H26" s="8">
        <v>0.20543383531708265</v>
      </c>
      <c r="I26" s="9">
        <v>26332</v>
      </c>
      <c r="J26" s="10">
        <v>0.18705718037939817</v>
      </c>
      <c r="K26" s="14">
        <v>13339</v>
      </c>
      <c r="L26" s="10">
        <v>0.17921720012188758</v>
      </c>
      <c r="M26" s="14">
        <v>12993</v>
      </c>
      <c r="N26" s="10">
        <v>0.19585306422693211</v>
      </c>
      <c r="O26" s="9">
        <v>14549</v>
      </c>
      <c r="P26" s="10">
        <v>0.16673028828903372</v>
      </c>
      <c r="Q26" s="14">
        <v>4090</v>
      </c>
      <c r="R26" s="10">
        <v>0.10369438501243444</v>
      </c>
      <c r="S26" s="14">
        <v>10459</v>
      </c>
      <c r="T26" s="10">
        <v>0.21872580663375565</v>
      </c>
    </row>
    <row r="27" spans="1:20" ht="24.95" customHeight="1">
      <c r="A27" s="15" t="s">
        <v>20</v>
      </c>
      <c r="B27" s="16"/>
      <c r="C27" s="7">
        <v>8348</v>
      </c>
      <c r="D27" s="8">
        <v>3.6609141023603513E-2</v>
      </c>
      <c r="E27" s="7">
        <v>3190</v>
      </c>
      <c r="F27" s="8">
        <v>2.8013893134637841E-2</v>
      </c>
      <c r="G27" s="7">
        <v>5158</v>
      </c>
      <c r="H27" s="8">
        <v>4.5182829718809152E-2</v>
      </c>
      <c r="I27" s="9">
        <v>5186</v>
      </c>
      <c r="J27" s="10">
        <v>3.6840290803872057E-2</v>
      </c>
      <c r="K27" s="14">
        <v>2378</v>
      </c>
      <c r="L27" s="10">
        <v>3.194980897292516E-2</v>
      </c>
      <c r="M27" s="14">
        <v>2808</v>
      </c>
      <c r="N27" s="10">
        <v>4.2327053363289874E-2</v>
      </c>
      <c r="O27" s="9">
        <v>3162</v>
      </c>
      <c r="P27" s="10">
        <v>3.6236247959992064E-2</v>
      </c>
      <c r="Q27" s="14">
        <v>812</v>
      </c>
      <c r="R27" s="10">
        <v>2.0586758100268162E-2</v>
      </c>
      <c r="S27" s="14">
        <v>2350</v>
      </c>
      <c r="T27" s="10">
        <v>4.9144817438505198E-2</v>
      </c>
    </row>
    <row r="28" spans="1:20" ht="24.95" customHeight="1">
      <c r="A28" s="18"/>
      <c r="B28" s="19"/>
      <c r="C28" s="7">
        <v>1010</v>
      </c>
      <c r="D28" s="8">
        <v>4.4292324429611339E-3</v>
      </c>
      <c r="E28" s="7">
        <v>349</v>
      </c>
      <c r="F28" s="8">
        <v>3.0648428539149235E-3</v>
      </c>
      <c r="G28" s="7">
        <v>661</v>
      </c>
      <c r="H28" s="8">
        <v>5.7901997759078807E-3</v>
      </c>
      <c r="I28" s="9">
        <v>605</v>
      </c>
      <c r="J28" s="10">
        <v>4.2977971338878894E-3</v>
      </c>
      <c r="K28" s="14">
        <v>265</v>
      </c>
      <c r="L28" s="10">
        <v>3.5604286702376649E-3</v>
      </c>
      <c r="M28" s="14">
        <v>340</v>
      </c>
      <c r="N28" s="10">
        <v>5.1250705639311099E-3</v>
      </c>
      <c r="O28" s="9">
        <v>405</v>
      </c>
      <c r="P28" s="10">
        <v>4.6412651561659659E-3</v>
      </c>
      <c r="Q28" s="14">
        <v>84</v>
      </c>
      <c r="R28" s="10">
        <v>2.1296646310622236E-3</v>
      </c>
      <c r="S28" s="14">
        <v>321</v>
      </c>
      <c r="T28" s="10">
        <v>6.7129729352170932E-3</v>
      </c>
    </row>
    <row r="29" spans="1:20" ht="24" customHeight="1" thickBot="1">
      <c r="A29" s="36" t="s">
        <v>23</v>
      </c>
      <c r="B29" s="34" t="s">
        <v>22</v>
      </c>
      <c r="C29" s="30">
        <v>36.119999999999997</v>
      </c>
      <c r="D29" s="30"/>
      <c r="E29" s="35">
        <v>35.75</v>
      </c>
      <c r="F29" s="29"/>
      <c r="G29" s="35">
        <v>36.5</v>
      </c>
      <c r="H29" s="29"/>
      <c r="I29" s="30">
        <v>42.92</v>
      </c>
      <c r="J29" s="73"/>
      <c r="K29" s="30">
        <v>43.23</v>
      </c>
      <c r="L29" s="73"/>
      <c r="M29" s="35">
        <v>42.59</v>
      </c>
      <c r="N29" s="73"/>
      <c r="O29" s="30">
        <v>25.16</v>
      </c>
      <c r="P29" s="73"/>
      <c r="Q29" s="30">
        <v>21.65</v>
      </c>
      <c r="R29" s="73"/>
      <c r="S29" s="35">
        <v>28.05</v>
      </c>
      <c r="T29" s="73"/>
    </row>
    <row r="30" spans="1:20" ht="23.1" customHeight="1">
      <c r="A30" s="4"/>
    </row>
  </sheetData>
  <phoneticPr fontId="37" type="noConversion"/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6F1A4-DC7A-4249-BB9E-7656916D6FFD}">
  <dimension ref="A1:T30"/>
  <sheetViews>
    <sheetView workbookViewId="0">
      <selection sqref="A1:IV65536"/>
    </sheetView>
  </sheetViews>
  <sheetFormatPr defaultRowHeight="16.5"/>
  <cols>
    <col min="1" max="1" width="8.625" style="2" customWidth="1"/>
    <col min="2" max="2" width="8.875" style="4" customWidth="1"/>
    <col min="3" max="3" width="9.625" style="4" customWidth="1"/>
    <col min="4" max="4" width="6.875" style="4" customWidth="1"/>
    <col min="5" max="5" width="9.5" style="4" customWidth="1"/>
    <col min="6" max="6" width="6.625" style="4" customWidth="1"/>
    <col min="7" max="7" width="9.875" style="4" customWidth="1"/>
    <col min="8" max="8" width="6.875" style="4" customWidth="1"/>
    <col min="9" max="9" width="9.625" style="1" customWidth="1"/>
    <col min="10" max="10" width="6.875" style="1" customWidth="1"/>
    <col min="11" max="11" width="8.625" style="1" customWidth="1"/>
    <col min="12" max="12" width="6.875" style="1" customWidth="1"/>
    <col min="13" max="13" width="8.625" style="1" customWidth="1"/>
    <col min="14" max="14" width="6.875" style="1" customWidth="1"/>
    <col min="15" max="15" width="10.375" style="1" customWidth="1"/>
    <col min="16" max="16" width="6.875" style="1" customWidth="1"/>
    <col min="17" max="17" width="10.375" style="1" customWidth="1"/>
    <col min="18" max="18" width="6.875" style="1" customWidth="1"/>
    <col min="19" max="19" width="8.625" style="1" customWidth="1"/>
    <col min="20" max="20" width="6.875" style="1" customWidth="1"/>
    <col min="21" max="16384" width="9" style="1"/>
  </cols>
  <sheetData>
    <row r="1" spans="1:20" ht="30" customHeight="1">
      <c r="A1" s="69" t="s">
        <v>1740</v>
      </c>
      <c r="B1" s="39"/>
      <c r="C1" s="40"/>
      <c r="D1" s="40"/>
      <c r="E1" s="41"/>
      <c r="F1" s="41"/>
      <c r="G1" s="41"/>
      <c r="H1" s="41"/>
      <c r="I1" s="40"/>
      <c r="J1" s="40"/>
      <c r="K1" s="32" t="s">
        <v>1741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38"/>
      <c r="B2" s="39"/>
      <c r="C2" s="40"/>
      <c r="D2" s="40"/>
      <c r="E2" s="41"/>
      <c r="F2" s="41"/>
      <c r="G2" s="41"/>
      <c r="H2" s="41"/>
      <c r="I2" s="40"/>
      <c r="J2" s="40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39"/>
      <c r="C3" s="43"/>
      <c r="D3" s="80" t="s">
        <v>1755</v>
      </c>
      <c r="E3" s="40"/>
      <c r="F3" s="40"/>
      <c r="G3" s="44"/>
      <c r="H3" s="44"/>
      <c r="I3" s="82" t="s">
        <v>1742</v>
      </c>
      <c r="J3" s="43"/>
      <c r="K3" s="70"/>
      <c r="L3" s="71"/>
      <c r="M3" s="70"/>
      <c r="N3" s="11"/>
      <c r="O3" s="33" t="s">
        <v>1756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46"/>
      <c r="B4" s="47"/>
      <c r="C4" s="48" t="s">
        <v>1743</v>
      </c>
      <c r="D4" s="49"/>
      <c r="E4" s="50"/>
      <c r="F4" s="51"/>
      <c r="G4" s="51"/>
      <c r="H4" s="50"/>
      <c r="I4" s="48" t="s">
        <v>25</v>
      </c>
      <c r="J4" s="52"/>
      <c r="K4" s="61" t="s">
        <v>1744</v>
      </c>
      <c r="L4" s="49"/>
      <c r="M4" s="49"/>
      <c r="N4" s="112"/>
      <c r="O4" s="61" t="s">
        <v>1745</v>
      </c>
      <c r="P4" s="52"/>
      <c r="Q4" s="52"/>
      <c r="R4" s="52"/>
      <c r="S4" s="49"/>
      <c r="T4" s="52"/>
    </row>
    <row r="5" spans="1:20" s="3" customFormat="1" ht="21.95" customHeight="1">
      <c r="A5" s="43"/>
      <c r="B5" s="53"/>
      <c r="C5" s="54" t="s">
        <v>1746</v>
      </c>
      <c r="D5" s="55"/>
      <c r="E5" s="54" t="s">
        <v>1747</v>
      </c>
      <c r="F5" s="55"/>
      <c r="G5" s="54" t="s">
        <v>1748</v>
      </c>
      <c r="H5" s="54"/>
      <c r="I5" s="54" t="s">
        <v>1749</v>
      </c>
      <c r="J5" s="56"/>
      <c r="K5" s="62" t="s">
        <v>1747</v>
      </c>
      <c r="L5" s="6"/>
      <c r="M5" s="54" t="s">
        <v>1748</v>
      </c>
      <c r="N5" s="6"/>
      <c r="O5" s="54" t="s">
        <v>1749</v>
      </c>
      <c r="P5" s="6"/>
      <c r="Q5" s="54" t="s">
        <v>1747</v>
      </c>
      <c r="R5" s="6"/>
      <c r="S5" s="54" t="s">
        <v>1748</v>
      </c>
      <c r="T5" s="6"/>
    </row>
    <row r="6" spans="1:20" s="3" customFormat="1" ht="21.95" customHeight="1">
      <c r="A6" s="57"/>
      <c r="B6" s="58"/>
      <c r="C6" s="59" t="s">
        <v>1750</v>
      </c>
      <c r="D6" s="60" t="s">
        <v>1751</v>
      </c>
      <c r="E6" s="59" t="s">
        <v>1750</v>
      </c>
      <c r="F6" s="60" t="s">
        <v>1751</v>
      </c>
      <c r="G6" s="59" t="s">
        <v>1750</v>
      </c>
      <c r="H6" s="60" t="s">
        <v>1751</v>
      </c>
      <c r="I6" s="59" t="s">
        <v>1750</v>
      </c>
      <c r="J6" s="59" t="s">
        <v>1751</v>
      </c>
      <c r="K6" s="63" t="s">
        <v>1750</v>
      </c>
      <c r="L6" s="60" t="s">
        <v>1751</v>
      </c>
      <c r="M6" s="59" t="s">
        <v>1750</v>
      </c>
      <c r="N6" s="60" t="s">
        <v>1751</v>
      </c>
      <c r="O6" s="59" t="s">
        <v>1750</v>
      </c>
      <c r="P6" s="60" t="s">
        <v>1751</v>
      </c>
      <c r="Q6" s="59" t="s">
        <v>1750</v>
      </c>
      <c r="R6" s="60" t="s">
        <v>1751</v>
      </c>
      <c r="S6" s="59" t="s">
        <v>1750</v>
      </c>
      <c r="T6" s="60" t="s">
        <v>1751</v>
      </c>
    </row>
    <row r="7" spans="1:20" s="23" customFormat="1" ht="24.95" customHeight="1">
      <c r="A7" s="113" t="s">
        <v>1752</v>
      </c>
      <c r="B7" s="24" t="s">
        <v>0</v>
      </c>
      <c r="C7" s="25">
        <f t="shared" ref="C7:C28" si="0">SUM(E7,G7)</f>
        <v>22484427</v>
      </c>
      <c r="D7" s="26">
        <f>(C7/C7)*100</f>
        <v>100</v>
      </c>
      <c r="E7" s="25">
        <f>SUM(E8:E28)</f>
        <v>11146116</v>
      </c>
      <c r="F7" s="26">
        <f>(E7/E7)*100</f>
        <v>100</v>
      </c>
      <c r="G7" s="25">
        <f>SUM(G8:G28)</f>
        <v>11338311</v>
      </c>
      <c r="H7" s="26">
        <f>(G7/G7)*100</f>
        <v>100</v>
      </c>
      <c r="I7" s="21">
        <f>SUM(I8:I28)</f>
        <v>13668247</v>
      </c>
      <c r="J7" s="22">
        <f>(I7/I7)*100</f>
        <v>100</v>
      </c>
      <c r="K7" s="21">
        <f>SUM(K8:K28)</f>
        <v>7168995</v>
      </c>
      <c r="L7" s="22">
        <f>(K7/K7)*100</f>
        <v>100</v>
      </c>
      <c r="M7" s="21">
        <f>SUM(M8:M28)</f>
        <v>6499252</v>
      </c>
      <c r="N7" s="22">
        <f>(M7/M7)*100</f>
        <v>100</v>
      </c>
      <c r="O7" s="21">
        <f t="shared" ref="O7:O28" si="1">Q7+S7</f>
        <v>8816180</v>
      </c>
      <c r="P7" s="22">
        <f>(O7/O7)*100</f>
        <v>100</v>
      </c>
      <c r="Q7" s="21">
        <f>SUM(Q8:Q28)</f>
        <v>3977121</v>
      </c>
      <c r="R7" s="22">
        <f>(Q7/Q7)*100</f>
        <v>100</v>
      </c>
      <c r="S7" s="21">
        <f>SUM(S8:S28)</f>
        <v>4839059</v>
      </c>
      <c r="T7" s="22">
        <f>(S7/S7)*100</f>
        <v>100</v>
      </c>
    </row>
    <row r="8" spans="1:20" ht="24.95" customHeight="1">
      <c r="A8" s="15" t="s">
        <v>1</v>
      </c>
      <c r="B8" s="16"/>
      <c r="C8" s="7">
        <f t="shared" si="0"/>
        <v>1059786</v>
      </c>
      <c r="D8" s="8">
        <f t="shared" ref="D8:D28" si="2">(C8/$C$7)*100</f>
        <v>4.7134223166994653</v>
      </c>
      <c r="E8" s="7">
        <f t="shared" ref="E8:E28" si="3">K8+Q8</f>
        <v>555148</v>
      </c>
      <c r="F8" s="8">
        <f t="shared" ref="F8:F28" si="4">(E8/$E$7)*100</f>
        <v>4.9806407900294589</v>
      </c>
      <c r="G8" s="7">
        <f t="shared" ref="G8:G28" si="5">M8+S8</f>
        <v>504638</v>
      </c>
      <c r="H8" s="8">
        <f t="shared" ref="H8:H28" si="6">(G8/$G$7)*100</f>
        <v>4.450733446983417</v>
      </c>
      <c r="I8" s="9">
        <f t="shared" ref="I8:I28" si="7">K8+M8</f>
        <v>10545</v>
      </c>
      <c r="J8" s="10">
        <f t="shared" ref="J8:J28" si="8">(I8/$I$7)*100</f>
        <v>7.7149615455442092E-2</v>
      </c>
      <c r="K8" s="9">
        <v>5496</v>
      </c>
      <c r="L8" s="10">
        <f t="shared" ref="L8:L28" si="9">(K8/$K$7)*100</f>
        <v>7.6663465381130821E-2</v>
      </c>
      <c r="M8" s="9">
        <v>5049</v>
      </c>
      <c r="N8" s="10">
        <f t="shared" ref="N8:N28" si="10">(M8/$M$7)*100</f>
        <v>7.7685862926995294E-2</v>
      </c>
      <c r="O8" s="9">
        <f t="shared" si="1"/>
        <v>1049241</v>
      </c>
      <c r="P8" s="10">
        <f t="shared" ref="P8:P28" si="11">(O8/$O$7)*100</f>
        <v>11.901310998641135</v>
      </c>
      <c r="Q8" s="9">
        <v>549652</v>
      </c>
      <c r="R8" s="10">
        <f t="shared" ref="R8:R28" si="12">(Q8/$Q$7)*100</f>
        <v>13.820348940854451</v>
      </c>
      <c r="S8" s="9">
        <v>499589</v>
      </c>
      <c r="T8" s="10">
        <f t="shared" ref="T8:T28" si="13">(S8/$S$7)*100</f>
        <v>10.32409400257364</v>
      </c>
    </row>
    <row r="9" spans="1:20" ht="24.95" customHeight="1">
      <c r="A9" s="17" t="s">
        <v>2</v>
      </c>
      <c r="B9" s="16"/>
      <c r="C9" s="7">
        <f t="shared" si="0"/>
        <v>1401953</v>
      </c>
      <c r="D9" s="8">
        <f t="shared" si="2"/>
        <v>6.2352178243190277</v>
      </c>
      <c r="E9" s="7">
        <f t="shared" si="3"/>
        <v>731378</v>
      </c>
      <c r="F9" s="8">
        <f t="shared" si="4"/>
        <v>6.5617296643961005</v>
      </c>
      <c r="G9" s="7">
        <f t="shared" si="5"/>
        <v>670575</v>
      </c>
      <c r="H9" s="8">
        <f t="shared" si="6"/>
        <v>5.9142406660039581</v>
      </c>
      <c r="I9" s="9">
        <f t="shared" si="7"/>
        <v>31323</v>
      </c>
      <c r="J9" s="10">
        <f t="shared" si="8"/>
        <v>0.22916618349083095</v>
      </c>
      <c r="K9" s="9">
        <v>16004</v>
      </c>
      <c r="L9" s="10">
        <f t="shared" si="9"/>
        <v>0.22323910115713569</v>
      </c>
      <c r="M9" s="9">
        <v>15319</v>
      </c>
      <c r="N9" s="10">
        <f t="shared" si="10"/>
        <v>0.23570404717342858</v>
      </c>
      <c r="O9" s="9">
        <f t="shared" si="1"/>
        <v>1370630</v>
      </c>
      <c r="P9" s="10">
        <f t="shared" si="11"/>
        <v>15.546756078029258</v>
      </c>
      <c r="Q9" s="9">
        <v>715374</v>
      </c>
      <c r="R9" s="10">
        <f t="shared" si="12"/>
        <v>17.98723247293708</v>
      </c>
      <c r="S9" s="9">
        <v>655256</v>
      </c>
      <c r="T9" s="10">
        <f t="shared" si="13"/>
        <v>13.540979764867508</v>
      </c>
    </row>
    <row r="10" spans="1:20" ht="24.95" customHeight="1">
      <c r="A10" s="15" t="s">
        <v>3</v>
      </c>
      <c r="B10" s="16"/>
      <c r="C10" s="7">
        <f t="shared" si="0"/>
        <v>1575401</v>
      </c>
      <c r="D10" s="8">
        <f t="shared" si="2"/>
        <v>7.0066317456077485</v>
      </c>
      <c r="E10" s="7">
        <f t="shared" si="3"/>
        <v>820016</v>
      </c>
      <c r="F10" s="8">
        <f t="shared" si="4"/>
        <v>7.3569663190298753</v>
      </c>
      <c r="G10" s="7">
        <f t="shared" si="5"/>
        <v>755385</v>
      </c>
      <c r="H10" s="8">
        <f t="shared" si="6"/>
        <v>6.6622356716092899</v>
      </c>
      <c r="I10" s="9">
        <f t="shared" si="7"/>
        <v>51132</v>
      </c>
      <c r="J10" s="10">
        <f t="shared" si="8"/>
        <v>0.37409332740328732</v>
      </c>
      <c r="K10" s="9">
        <v>25825</v>
      </c>
      <c r="L10" s="10">
        <f t="shared" si="9"/>
        <v>0.36023180376049924</v>
      </c>
      <c r="M10" s="9">
        <v>25307</v>
      </c>
      <c r="N10" s="10">
        <f t="shared" si="10"/>
        <v>0.38938327056713601</v>
      </c>
      <c r="O10" s="9">
        <f t="shared" si="1"/>
        <v>1524269</v>
      </c>
      <c r="P10" s="10">
        <f t="shared" si="11"/>
        <v>17.289449625574797</v>
      </c>
      <c r="Q10" s="9">
        <v>794191</v>
      </c>
      <c r="R10" s="10">
        <f t="shared" si="12"/>
        <v>19.968992645685159</v>
      </c>
      <c r="S10" s="9">
        <v>730078</v>
      </c>
      <c r="T10" s="10">
        <f t="shared" si="13"/>
        <v>15.087189472168038</v>
      </c>
    </row>
    <row r="11" spans="1:20" ht="24.95" customHeight="1">
      <c r="A11" s="15" t="s">
        <v>4</v>
      </c>
      <c r="B11" s="16"/>
      <c r="C11" s="7">
        <f t="shared" si="0"/>
        <v>1558776</v>
      </c>
      <c r="D11" s="8">
        <f t="shared" si="2"/>
        <v>6.9326916803350151</v>
      </c>
      <c r="E11" s="7">
        <f t="shared" si="3"/>
        <v>802656</v>
      </c>
      <c r="F11" s="8">
        <f t="shared" si="4"/>
        <v>7.2012169979210698</v>
      </c>
      <c r="G11" s="7">
        <f t="shared" si="5"/>
        <v>756120</v>
      </c>
      <c r="H11" s="8">
        <f t="shared" si="6"/>
        <v>6.6687181185980879</v>
      </c>
      <c r="I11" s="9">
        <f t="shared" si="7"/>
        <v>167172</v>
      </c>
      <c r="J11" s="10">
        <f t="shared" si="8"/>
        <v>1.2230683276355776</v>
      </c>
      <c r="K11" s="9">
        <v>91007</v>
      </c>
      <c r="L11" s="10">
        <f t="shared" si="9"/>
        <v>1.2694526917650242</v>
      </c>
      <c r="M11" s="9">
        <v>76165</v>
      </c>
      <c r="N11" s="10">
        <f t="shared" si="10"/>
        <v>1.171904089886036</v>
      </c>
      <c r="O11" s="9">
        <f t="shared" si="1"/>
        <v>1391604</v>
      </c>
      <c r="P11" s="10">
        <f t="shared" si="11"/>
        <v>15.784659569110431</v>
      </c>
      <c r="Q11" s="9">
        <v>711649</v>
      </c>
      <c r="R11" s="10">
        <f t="shared" si="12"/>
        <v>17.89357175705743</v>
      </c>
      <c r="S11" s="9">
        <v>679955</v>
      </c>
      <c r="T11" s="10">
        <f t="shared" si="13"/>
        <v>14.05138891672947</v>
      </c>
    </row>
    <row r="12" spans="1:20" ht="24.95" customHeight="1">
      <c r="A12" s="15" t="s">
        <v>5</v>
      </c>
      <c r="B12" s="16"/>
      <c r="C12" s="7">
        <f t="shared" si="0"/>
        <v>1660182</v>
      </c>
      <c r="D12" s="8">
        <f t="shared" si="2"/>
        <v>7.3836971696009863</v>
      </c>
      <c r="E12" s="7">
        <f t="shared" si="3"/>
        <v>750307</v>
      </c>
      <c r="F12" s="8">
        <f t="shared" si="4"/>
        <v>6.731555637856272</v>
      </c>
      <c r="G12" s="7">
        <f t="shared" si="5"/>
        <v>909875</v>
      </c>
      <c r="H12" s="8">
        <f t="shared" si="6"/>
        <v>8.0247842910641634</v>
      </c>
      <c r="I12" s="9">
        <f t="shared" si="7"/>
        <v>898509</v>
      </c>
      <c r="J12" s="10">
        <f t="shared" si="8"/>
        <v>6.5736959538410451</v>
      </c>
      <c r="K12" s="9">
        <v>398058</v>
      </c>
      <c r="L12" s="10">
        <f t="shared" si="9"/>
        <v>5.5524937595855484</v>
      </c>
      <c r="M12" s="9">
        <v>500451</v>
      </c>
      <c r="N12" s="10">
        <f t="shared" si="10"/>
        <v>7.7001322613740779</v>
      </c>
      <c r="O12" s="9">
        <f t="shared" si="1"/>
        <v>761673</v>
      </c>
      <c r="P12" s="10">
        <f t="shared" si="11"/>
        <v>8.6394901193033729</v>
      </c>
      <c r="Q12" s="9">
        <v>352249</v>
      </c>
      <c r="R12" s="10">
        <f t="shared" si="12"/>
        <v>8.8568841631924204</v>
      </c>
      <c r="S12" s="9">
        <v>409424</v>
      </c>
      <c r="T12" s="10">
        <f t="shared" si="13"/>
        <v>8.4608185186417444</v>
      </c>
    </row>
    <row r="13" spans="1:20" ht="24.95" customHeight="1">
      <c r="A13" s="15" t="s">
        <v>6</v>
      </c>
      <c r="B13" s="16"/>
      <c r="C13" s="7">
        <f t="shared" si="0"/>
        <v>2023391</v>
      </c>
      <c r="D13" s="8">
        <f t="shared" si="2"/>
        <v>8.9990774503615327</v>
      </c>
      <c r="E13" s="7">
        <f t="shared" si="3"/>
        <v>970003</v>
      </c>
      <c r="F13" s="8">
        <f t="shared" si="4"/>
        <v>8.7026099495106628</v>
      </c>
      <c r="G13" s="7">
        <f t="shared" si="5"/>
        <v>1053388</v>
      </c>
      <c r="H13" s="8">
        <f t="shared" si="6"/>
        <v>9.2905195491638928</v>
      </c>
      <c r="I13" s="9">
        <f t="shared" si="7"/>
        <v>1782920</v>
      </c>
      <c r="J13" s="10">
        <f t="shared" si="8"/>
        <v>13.044247737109229</v>
      </c>
      <c r="K13" s="9">
        <v>898751</v>
      </c>
      <c r="L13" s="10">
        <f t="shared" si="9"/>
        <v>12.536638678085282</v>
      </c>
      <c r="M13" s="9">
        <v>884169</v>
      </c>
      <c r="N13" s="10">
        <f t="shared" si="10"/>
        <v>13.604165525509703</v>
      </c>
      <c r="O13" s="9">
        <f t="shared" si="1"/>
        <v>240471</v>
      </c>
      <c r="P13" s="10">
        <f t="shared" si="11"/>
        <v>2.7276099172203834</v>
      </c>
      <c r="Q13" s="9">
        <v>71252</v>
      </c>
      <c r="R13" s="10">
        <f t="shared" si="12"/>
        <v>1.7915472021092644</v>
      </c>
      <c r="S13" s="9">
        <v>169219</v>
      </c>
      <c r="T13" s="10">
        <f t="shared" si="13"/>
        <v>3.4969402108963745</v>
      </c>
    </row>
    <row r="14" spans="1:20" ht="24.95" customHeight="1">
      <c r="A14" s="15" t="s">
        <v>7</v>
      </c>
      <c r="B14" s="16"/>
      <c r="C14" s="7">
        <f t="shared" si="0"/>
        <v>1876101</v>
      </c>
      <c r="D14" s="8">
        <f t="shared" si="2"/>
        <v>8.3440018284655419</v>
      </c>
      <c r="E14" s="7">
        <f t="shared" si="3"/>
        <v>913018</v>
      </c>
      <c r="F14" s="8">
        <f t="shared" si="4"/>
        <v>8.1913556255829381</v>
      </c>
      <c r="G14" s="7">
        <f t="shared" si="5"/>
        <v>963083</v>
      </c>
      <c r="H14" s="8">
        <f t="shared" si="6"/>
        <v>8.4940605351185035</v>
      </c>
      <c r="I14" s="9">
        <f t="shared" si="7"/>
        <v>1673251</v>
      </c>
      <c r="J14" s="10">
        <f t="shared" si="8"/>
        <v>12.241884420145466</v>
      </c>
      <c r="K14" s="9">
        <v>878765</v>
      </c>
      <c r="L14" s="10">
        <f t="shared" si="9"/>
        <v>12.257854831813942</v>
      </c>
      <c r="M14" s="9">
        <v>794486</v>
      </c>
      <c r="N14" s="10">
        <f t="shared" si="10"/>
        <v>12.224268269640875</v>
      </c>
      <c r="O14" s="9">
        <f t="shared" si="1"/>
        <v>202850</v>
      </c>
      <c r="P14" s="10">
        <f t="shared" si="11"/>
        <v>2.3008831489375217</v>
      </c>
      <c r="Q14" s="9">
        <v>34253</v>
      </c>
      <c r="R14" s="10">
        <f t="shared" si="12"/>
        <v>0.86125114121496427</v>
      </c>
      <c r="S14" s="9">
        <v>168597</v>
      </c>
      <c r="T14" s="10">
        <f t="shared" si="13"/>
        <v>3.484086472183952</v>
      </c>
    </row>
    <row r="15" spans="1:20" ht="24.95" customHeight="1">
      <c r="A15" s="15" t="s">
        <v>8</v>
      </c>
      <c r="B15" s="16"/>
      <c r="C15" s="7">
        <f t="shared" si="0"/>
        <v>1854418</v>
      </c>
      <c r="D15" s="8">
        <f t="shared" si="2"/>
        <v>8.2475661932590061</v>
      </c>
      <c r="E15" s="7">
        <f t="shared" si="3"/>
        <v>917107</v>
      </c>
      <c r="F15" s="8">
        <f t="shared" si="4"/>
        <v>8.2280410503533261</v>
      </c>
      <c r="G15" s="7">
        <f t="shared" si="5"/>
        <v>937311</v>
      </c>
      <c r="H15" s="8">
        <f t="shared" si="6"/>
        <v>8.2667603666895371</v>
      </c>
      <c r="I15" s="9">
        <f t="shared" si="7"/>
        <v>1635926</v>
      </c>
      <c r="J15" s="10">
        <f t="shared" si="8"/>
        <v>11.968806241210011</v>
      </c>
      <c r="K15" s="9">
        <v>873414</v>
      </c>
      <c r="L15" s="10">
        <f t="shared" si="9"/>
        <v>12.183213965137373</v>
      </c>
      <c r="M15" s="9">
        <v>762512</v>
      </c>
      <c r="N15" s="10">
        <f t="shared" si="10"/>
        <v>11.73230396359458</v>
      </c>
      <c r="O15" s="9">
        <f t="shared" si="1"/>
        <v>218492</v>
      </c>
      <c r="P15" s="10">
        <f t="shared" si="11"/>
        <v>2.4783069311198274</v>
      </c>
      <c r="Q15" s="9">
        <v>43693</v>
      </c>
      <c r="R15" s="10">
        <f t="shared" si="12"/>
        <v>1.0986087674978959</v>
      </c>
      <c r="S15" s="9">
        <v>174799</v>
      </c>
      <c r="T15" s="10">
        <f t="shared" si="13"/>
        <v>3.6122518861621646</v>
      </c>
    </row>
    <row r="16" spans="1:20" ht="24.95" customHeight="1">
      <c r="A16" s="15" t="s">
        <v>9</v>
      </c>
      <c r="B16" s="16"/>
      <c r="C16" s="7">
        <f t="shared" si="0"/>
        <v>1897889</v>
      </c>
      <c r="D16" s="8">
        <f t="shared" si="2"/>
        <v>8.4409044535580104</v>
      </c>
      <c r="E16" s="7">
        <f t="shared" si="3"/>
        <v>945244</v>
      </c>
      <c r="F16" s="8">
        <f t="shared" si="4"/>
        <v>8.4804787604937903</v>
      </c>
      <c r="G16" s="7">
        <f t="shared" si="5"/>
        <v>952645</v>
      </c>
      <c r="H16" s="8">
        <f t="shared" si="6"/>
        <v>8.4020009682218095</v>
      </c>
      <c r="I16" s="9">
        <f t="shared" si="7"/>
        <v>1679696</v>
      </c>
      <c r="J16" s="10">
        <f t="shared" si="8"/>
        <v>12.289037504224206</v>
      </c>
      <c r="K16" s="7">
        <v>892769</v>
      </c>
      <c r="L16" s="10">
        <f t="shared" si="9"/>
        <v>12.453196019804729</v>
      </c>
      <c r="M16" s="7">
        <v>786927</v>
      </c>
      <c r="N16" s="10">
        <f t="shared" si="10"/>
        <v>12.10796257784742</v>
      </c>
      <c r="O16" s="9">
        <f t="shared" si="1"/>
        <v>218193</v>
      </c>
      <c r="P16" s="10">
        <f t="shared" si="11"/>
        <v>2.4749154395667965</v>
      </c>
      <c r="Q16" s="7">
        <v>52475</v>
      </c>
      <c r="R16" s="10">
        <f t="shared" si="12"/>
        <v>1.3194217626267846</v>
      </c>
      <c r="S16" s="7">
        <v>165718</v>
      </c>
      <c r="T16" s="10">
        <f t="shared" si="13"/>
        <v>3.424591433995742</v>
      </c>
    </row>
    <row r="17" spans="1:20" ht="24.95" customHeight="1">
      <c r="A17" s="15" t="s">
        <v>10</v>
      </c>
      <c r="B17" s="16"/>
      <c r="C17" s="7">
        <f t="shared" si="0"/>
        <v>1783616</v>
      </c>
      <c r="D17" s="8">
        <f t="shared" si="2"/>
        <v>7.9326726894129882</v>
      </c>
      <c r="E17" s="7">
        <f t="shared" si="3"/>
        <v>887907</v>
      </c>
      <c r="F17" s="8">
        <f t="shared" si="4"/>
        <v>7.9660663858154717</v>
      </c>
      <c r="G17" s="7">
        <f t="shared" si="5"/>
        <v>895709</v>
      </c>
      <c r="H17" s="8">
        <f t="shared" si="6"/>
        <v>7.8998450474678279</v>
      </c>
      <c r="I17" s="9">
        <f t="shared" si="7"/>
        <v>1579573</v>
      </c>
      <c r="J17" s="10">
        <f t="shared" si="8"/>
        <v>11.556514891778003</v>
      </c>
      <c r="K17" s="14">
        <v>832798</v>
      </c>
      <c r="L17" s="10">
        <f t="shared" si="9"/>
        <v>11.61666314455513</v>
      </c>
      <c r="M17" s="14">
        <v>746775</v>
      </c>
      <c r="N17" s="10">
        <f t="shared" si="10"/>
        <v>11.490168407072074</v>
      </c>
      <c r="O17" s="9">
        <f t="shared" si="1"/>
        <v>204043</v>
      </c>
      <c r="P17" s="10">
        <f t="shared" si="11"/>
        <v>2.3144150868063038</v>
      </c>
      <c r="Q17" s="14">
        <v>55109</v>
      </c>
      <c r="R17" s="10">
        <f t="shared" si="12"/>
        <v>1.3856505748756449</v>
      </c>
      <c r="S17" s="14">
        <v>148934</v>
      </c>
      <c r="T17" s="10">
        <f t="shared" si="13"/>
        <v>3.0777471405081029</v>
      </c>
    </row>
    <row r="18" spans="1:20" ht="24.95" customHeight="1">
      <c r="A18" s="15" t="s">
        <v>11</v>
      </c>
      <c r="B18" s="16"/>
      <c r="C18" s="7">
        <f t="shared" si="0"/>
        <v>1600149</v>
      </c>
      <c r="D18" s="8">
        <f t="shared" si="2"/>
        <v>7.1166990379608066</v>
      </c>
      <c r="E18" s="7">
        <f t="shared" si="3"/>
        <v>791976</v>
      </c>
      <c r="F18" s="8">
        <f t="shared" si="4"/>
        <v>7.1053988671928412</v>
      </c>
      <c r="G18" s="7">
        <f t="shared" si="5"/>
        <v>808173</v>
      </c>
      <c r="H18" s="8">
        <f t="shared" si="6"/>
        <v>7.1278076602414586</v>
      </c>
      <c r="I18" s="9">
        <f t="shared" si="7"/>
        <v>1375585</v>
      </c>
      <c r="J18" s="10">
        <f t="shared" si="8"/>
        <v>10.064092344833979</v>
      </c>
      <c r="K18" s="14">
        <v>720921</v>
      </c>
      <c r="L18" s="10">
        <f t="shared" si="9"/>
        <v>10.056095728899239</v>
      </c>
      <c r="M18" s="14">
        <v>654664</v>
      </c>
      <c r="N18" s="10">
        <f t="shared" si="10"/>
        <v>10.072913005988998</v>
      </c>
      <c r="O18" s="9">
        <f t="shared" si="1"/>
        <v>224564</v>
      </c>
      <c r="P18" s="10">
        <f t="shared" si="11"/>
        <v>2.5471802980429166</v>
      </c>
      <c r="Q18" s="14">
        <v>71055</v>
      </c>
      <c r="R18" s="10">
        <f t="shared" si="12"/>
        <v>1.7865938702895889</v>
      </c>
      <c r="S18" s="14">
        <v>153509</v>
      </c>
      <c r="T18" s="10">
        <f t="shared" si="13"/>
        <v>3.1722903151211836</v>
      </c>
    </row>
    <row r="19" spans="1:20" ht="24.95" customHeight="1">
      <c r="A19" s="15" t="s">
        <v>12</v>
      </c>
      <c r="B19" s="16"/>
      <c r="C19" s="7">
        <f t="shared" si="0"/>
        <v>1185442</v>
      </c>
      <c r="D19" s="8">
        <f t="shared" si="2"/>
        <v>5.2722802320023545</v>
      </c>
      <c r="E19" s="7">
        <f t="shared" si="3"/>
        <v>584375</v>
      </c>
      <c r="F19" s="8">
        <f t="shared" si="4"/>
        <v>5.2428576914146596</v>
      </c>
      <c r="G19" s="7">
        <f t="shared" si="5"/>
        <v>601067</v>
      </c>
      <c r="H19" s="8">
        <f t="shared" si="6"/>
        <v>5.3012040329463535</v>
      </c>
      <c r="I19" s="9">
        <f t="shared" si="7"/>
        <v>917912</v>
      </c>
      <c r="J19" s="10">
        <f t="shared" si="8"/>
        <v>6.715652709524492</v>
      </c>
      <c r="K19" s="14">
        <v>490703</v>
      </c>
      <c r="L19" s="10">
        <f t="shared" si="9"/>
        <v>6.8447948422338127</v>
      </c>
      <c r="M19" s="14">
        <v>427209</v>
      </c>
      <c r="N19" s="10">
        <f t="shared" si="10"/>
        <v>6.5732025777735652</v>
      </c>
      <c r="O19" s="9">
        <f t="shared" si="1"/>
        <v>267530</v>
      </c>
      <c r="P19" s="10">
        <f t="shared" si="11"/>
        <v>3.0345342313791233</v>
      </c>
      <c r="Q19" s="14">
        <v>93672</v>
      </c>
      <c r="R19" s="10">
        <f t="shared" si="12"/>
        <v>2.3552715645312272</v>
      </c>
      <c r="S19" s="14">
        <v>173858</v>
      </c>
      <c r="T19" s="10">
        <f t="shared" si="13"/>
        <v>3.5928059566952997</v>
      </c>
    </row>
    <row r="20" spans="1:20" ht="24.95" customHeight="1">
      <c r="A20" s="15" t="s">
        <v>13</v>
      </c>
      <c r="B20" s="16"/>
      <c r="C20" s="7">
        <f t="shared" si="0"/>
        <v>751542</v>
      </c>
      <c r="D20" s="8">
        <f t="shared" si="2"/>
        <v>3.3425001224180626</v>
      </c>
      <c r="E20" s="7">
        <f t="shared" si="3"/>
        <v>364943</v>
      </c>
      <c r="F20" s="8">
        <f t="shared" si="4"/>
        <v>3.2741719178232134</v>
      </c>
      <c r="G20" s="7">
        <f t="shared" si="5"/>
        <v>386599</v>
      </c>
      <c r="H20" s="8">
        <f t="shared" si="6"/>
        <v>3.4096700998940674</v>
      </c>
      <c r="I20" s="9">
        <f t="shared" si="7"/>
        <v>483849</v>
      </c>
      <c r="J20" s="10">
        <f t="shared" si="8"/>
        <v>3.5399491975818114</v>
      </c>
      <c r="K20" s="14">
        <v>262657</v>
      </c>
      <c r="L20" s="10">
        <f t="shared" si="9"/>
        <v>3.6637910892670456</v>
      </c>
      <c r="M20" s="14">
        <v>221192</v>
      </c>
      <c r="N20" s="10">
        <f t="shared" si="10"/>
        <v>3.4033454926813116</v>
      </c>
      <c r="O20" s="9">
        <f t="shared" si="1"/>
        <v>267693</v>
      </c>
      <c r="P20" s="10">
        <f t="shared" si="11"/>
        <v>3.0363831047006755</v>
      </c>
      <c r="Q20" s="14">
        <v>102286</v>
      </c>
      <c r="R20" s="10">
        <f t="shared" si="12"/>
        <v>2.5718603985144028</v>
      </c>
      <c r="S20" s="14">
        <v>165407</v>
      </c>
      <c r="T20" s="10">
        <f t="shared" si="13"/>
        <v>3.4181645646395302</v>
      </c>
    </row>
    <row r="21" spans="1:20" ht="24.95" customHeight="1">
      <c r="A21" s="15" t="s">
        <v>14</v>
      </c>
      <c r="B21" s="16"/>
      <c r="C21" s="7">
        <f t="shared" si="0"/>
        <v>726806</v>
      </c>
      <c r="D21" s="8">
        <f t="shared" si="2"/>
        <v>3.2324862003376831</v>
      </c>
      <c r="E21" s="7">
        <f t="shared" si="3"/>
        <v>344289</v>
      </c>
      <c r="F21" s="8">
        <f t="shared" si="4"/>
        <v>3.0888697013381163</v>
      </c>
      <c r="G21" s="7">
        <f t="shared" si="5"/>
        <v>382517</v>
      </c>
      <c r="H21" s="8">
        <f t="shared" si="6"/>
        <v>3.3736682650528813</v>
      </c>
      <c r="I21" s="9">
        <f t="shared" si="7"/>
        <v>399359</v>
      </c>
      <c r="J21" s="10">
        <f t="shared" si="8"/>
        <v>2.9218011644068183</v>
      </c>
      <c r="K21" s="14">
        <v>213881</v>
      </c>
      <c r="L21" s="10">
        <f t="shared" si="9"/>
        <v>2.983416782966092</v>
      </c>
      <c r="M21" s="14">
        <v>185478</v>
      </c>
      <c r="N21" s="10">
        <f t="shared" si="10"/>
        <v>2.8538361029853894</v>
      </c>
      <c r="O21" s="9">
        <f t="shared" si="1"/>
        <v>327447</v>
      </c>
      <c r="P21" s="10">
        <f t="shared" si="11"/>
        <v>3.7141596473756207</v>
      </c>
      <c r="Q21" s="14">
        <v>130408</v>
      </c>
      <c r="R21" s="10">
        <f t="shared" si="12"/>
        <v>3.278954801727179</v>
      </c>
      <c r="S21" s="14">
        <v>197039</v>
      </c>
      <c r="T21" s="10">
        <f t="shared" si="13"/>
        <v>4.0718453732430211</v>
      </c>
    </row>
    <row r="22" spans="1:20" ht="24.95" customHeight="1">
      <c r="A22" s="15" t="s">
        <v>15</v>
      </c>
      <c r="B22" s="16"/>
      <c r="C22" s="7">
        <f t="shared" si="0"/>
        <v>581309</v>
      </c>
      <c r="D22" s="8">
        <f t="shared" si="2"/>
        <v>2.5853849866843395</v>
      </c>
      <c r="E22" s="7">
        <f t="shared" si="3"/>
        <v>278249</v>
      </c>
      <c r="F22" s="8">
        <f t="shared" si="4"/>
        <v>2.4963763161983961</v>
      </c>
      <c r="G22" s="7">
        <f t="shared" si="5"/>
        <v>303060</v>
      </c>
      <c r="H22" s="8">
        <f t="shared" si="6"/>
        <v>2.6728848767686828</v>
      </c>
      <c r="I22" s="9">
        <f t="shared" si="7"/>
        <v>346035</v>
      </c>
      <c r="J22" s="10">
        <f t="shared" si="8"/>
        <v>2.5316706670577434</v>
      </c>
      <c r="K22" s="14">
        <v>187829</v>
      </c>
      <c r="L22" s="10">
        <f t="shared" si="9"/>
        <v>2.6200185660612121</v>
      </c>
      <c r="M22" s="14">
        <v>158206</v>
      </c>
      <c r="N22" s="10">
        <f t="shared" si="10"/>
        <v>2.434218583923196</v>
      </c>
      <c r="O22" s="9">
        <f t="shared" si="1"/>
        <v>235274</v>
      </c>
      <c r="P22" s="10">
        <f t="shared" si="11"/>
        <v>2.6686614837718827</v>
      </c>
      <c r="Q22" s="14">
        <v>90420</v>
      </c>
      <c r="R22" s="10">
        <f t="shared" si="12"/>
        <v>2.2735038737820652</v>
      </c>
      <c r="S22" s="14">
        <v>144854</v>
      </c>
      <c r="T22" s="10">
        <f t="shared" si="13"/>
        <v>2.9934332274105357</v>
      </c>
    </row>
    <row r="23" spans="1:20" ht="24.95" customHeight="1">
      <c r="A23" s="15" t="s">
        <v>16</v>
      </c>
      <c r="B23" s="16"/>
      <c r="C23" s="7">
        <f t="shared" si="0"/>
        <v>487276</v>
      </c>
      <c r="D23" s="8">
        <f t="shared" si="2"/>
        <v>2.1671710824563153</v>
      </c>
      <c r="E23" s="7">
        <f t="shared" si="3"/>
        <v>260005</v>
      </c>
      <c r="F23" s="8">
        <f t="shared" si="4"/>
        <v>2.3326959812727592</v>
      </c>
      <c r="G23" s="7">
        <f t="shared" si="5"/>
        <v>227271</v>
      </c>
      <c r="H23" s="8">
        <f t="shared" si="6"/>
        <v>2.0044519858381022</v>
      </c>
      <c r="I23" s="9">
        <f t="shared" si="7"/>
        <v>328001</v>
      </c>
      <c r="J23" s="10">
        <f t="shared" si="8"/>
        <v>2.3997298263632492</v>
      </c>
      <c r="K23" s="14">
        <v>202125</v>
      </c>
      <c r="L23" s="10">
        <f t="shared" si="9"/>
        <v>2.8194328493742846</v>
      </c>
      <c r="M23" s="14">
        <v>125876</v>
      </c>
      <c r="N23" s="10">
        <f t="shared" si="10"/>
        <v>1.9367767244599841</v>
      </c>
      <c r="O23" s="9">
        <f t="shared" si="1"/>
        <v>159275</v>
      </c>
      <c r="P23" s="10">
        <f t="shared" si="11"/>
        <v>1.8066214619030012</v>
      </c>
      <c r="Q23" s="14">
        <v>57880</v>
      </c>
      <c r="R23" s="10">
        <f t="shared" si="12"/>
        <v>1.4553240899635691</v>
      </c>
      <c r="S23" s="14">
        <v>101395</v>
      </c>
      <c r="T23" s="10">
        <f t="shared" si="13"/>
        <v>2.0953453966979945</v>
      </c>
    </row>
    <row r="24" spans="1:20" ht="24.95" customHeight="1">
      <c r="A24" s="15" t="s">
        <v>17</v>
      </c>
      <c r="B24" s="16"/>
      <c r="C24" s="7">
        <f t="shared" si="0"/>
        <v>290772</v>
      </c>
      <c r="D24" s="8">
        <f t="shared" si="2"/>
        <v>1.2932150772621422</v>
      </c>
      <c r="E24" s="7">
        <f t="shared" si="3"/>
        <v>151961</v>
      </c>
      <c r="F24" s="8">
        <f t="shared" si="4"/>
        <v>1.363353835542354</v>
      </c>
      <c r="G24" s="7">
        <f t="shared" si="5"/>
        <v>138811</v>
      </c>
      <c r="H24" s="8">
        <f t="shared" si="6"/>
        <v>1.2242652366829592</v>
      </c>
      <c r="I24" s="9">
        <f t="shared" si="7"/>
        <v>196614</v>
      </c>
      <c r="J24" s="10">
        <f t="shared" si="8"/>
        <v>1.4384726878289513</v>
      </c>
      <c r="K24" s="14">
        <v>118807</v>
      </c>
      <c r="L24" s="10">
        <f t="shared" si="9"/>
        <v>1.6572336847772946</v>
      </c>
      <c r="M24" s="14">
        <v>77807</v>
      </c>
      <c r="N24" s="10">
        <f t="shared" si="10"/>
        <v>1.1971685357022623</v>
      </c>
      <c r="O24" s="9">
        <f t="shared" si="1"/>
        <v>94158</v>
      </c>
      <c r="P24" s="10">
        <f t="shared" si="11"/>
        <v>1.0680135841146621</v>
      </c>
      <c r="Q24" s="14">
        <v>33154</v>
      </c>
      <c r="R24" s="10">
        <f t="shared" si="12"/>
        <v>0.83361808705342388</v>
      </c>
      <c r="S24" s="14">
        <v>61004</v>
      </c>
      <c r="T24" s="10">
        <f t="shared" si="13"/>
        <v>1.2606583222068588</v>
      </c>
    </row>
    <row r="25" spans="1:20" ht="24.95" customHeight="1">
      <c r="A25" s="15" t="s">
        <v>18</v>
      </c>
      <c r="B25" s="16"/>
      <c r="C25" s="7">
        <f t="shared" si="0"/>
        <v>124019</v>
      </c>
      <c r="D25" s="8">
        <f t="shared" si="2"/>
        <v>0.55157732060505693</v>
      </c>
      <c r="E25" s="7">
        <f t="shared" si="3"/>
        <v>58691</v>
      </c>
      <c r="F25" s="8">
        <f t="shared" si="4"/>
        <v>0.52656010398599828</v>
      </c>
      <c r="G25" s="7">
        <f t="shared" si="5"/>
        <v>65328</v>
      </c>
      <c r="H25" s="8">
        <f t="shared" si="6"/>
        <v>0.57617047195124571</v>
      </c>
      <c r="I25" s="9">
        <f t="shared" si="7"/>
        <v>81960</v>
      </c>
      <c r="J25" s="10">
        <f t="shared" si="8"/>
        <v>0.59963797844741906</v>
      </c>
      <c r="K25" s="14">
        <v>44903</v>
      </c>
      <c r="L25" s="10">
        <f t="shared" si="9"/>
        <v>0.62634999745431541</v>
      </c>
      <c r="M25" s="14">
        <v>37057</v>
      </c>
      <c r="N25" s="10">
        <f t="shared" si="10"/>
        <v>0.5701733060973786</v>
      </c>
      <c r="O25" s="9">
        <f t="shared" si="1"/>
        <v>42059</v>
      </c>
      <c r="P25" s="10">
        <f t="shared" si="11"/>
        <v>0.47706603086597593</v>
      </c>
      <c r="Q25" s="14">
        <v>13788</v>
      </c>
      <c r="R25" s="10">
        <f t="shared" si="12"/>
        <v>0.34668293974460418</v>
      </c>
      <c r="S25" s="14">
        <v>28271</v>
      </c>
      <c r="T25" s="10">
        <f t="shared" si="13"/>
        <v>0.58422515617189208</v>
      </c>
    </row>
    <row r="26" spans="1:20" ht="24.95" customHeight="1">
      <c r="A26" s="15" t="s">
        <v>19</v>
      </c>
      <c r="B26" s="16"/>
      <c r="C26" s="7">
        <f t="shared" si="0"/>
        <v>37888</v>
      </c>
      <c r="D26" s="8">
        <f t="shared" si="2"/>
        <v>0.16850774093553728</v>
      </c>
      <c r="E26" s="7">
        <f t="shared" si="3"/>
        <v>16215</v>
      </c>
      <c r="F26" s="8">
        <f t="shared" si="4"/>
        <v>0.14547668443429082</v>
      </c>
      <c r="G26" s="7">
        <f t="shared" si="5"/>
        <v>21673</v>
      </c>
      <c r="H26" s="8">
        <f t="shared" si="6"/>
        <v>0.19114839943974019</v>
      </c>
      <c r="I26" s="9">
        <f t="shared" si="7"/>
        <v>24253</v>
      </c>
      <c r="J26" s="10">
        <f t="shared" si="8"/>
        <v>0.17744045743393427</v>
      </c>
      <c r="K26" s="14">
        <v>12343</v>
      </c>
      <c r="L26" s="10">
        <f t="shared" si="9"/>
        <v>0.17217197110613133</v>
      </c>
      <c r="M26" s="14">
        <v>11910</v>
      </c>
      <c r="N26" s="10">
        <f t="shared" si="10"/>
        <v>0.18325185729065438</v>
      </c>
      <c r="O26" s="9">
        <f t="shared" si="1"/>
        <v>13635</v>
      </c>
      <c r="P26" s="10">
        <f t="shared" si="11"/>
        <v>0.15465882048687754</v>
      </c>
      <c r="Q26" s="14">
        <v>3872</v>
      </c>
      <c r="R26" s="10">
        <f t="shared" si="12"/>
        <v>9.7356856882151691E-2</v>
      </c>
      <c r="S26" s="14">
        <v>9763</v>
      </c>
      <c r="T26" s="10">
        <f t="shared" si="13"/>
        <v>0.20175410136557542</v>
      </c>
    </row>
    <row r="27" spans="1:20" ht="24.95" customHeight="1">
      <c r="A27" s="15" t="s">
        <v>20</v>
      </c>
      <c r="B27" s="16"/>
      <c r="C27" s="7">
        <f t="shared" si="0"/>
        <v>6848</v>
      </c>
      <c r="D27" s="8">
        <f t="shared" si="2"/>
        <v>3.0456635608281237E-2</v>
      </c>
      <c r="E27" s="7">
        <f t="shared" si="3"/>
        <v>2336</v>
      </c>
      <c r="F27" s="8">
        <f t="shared" si="4"/>
        <v>2.0957973163028269E-2</v>
      </c>
      <c r="G27" s="7">
        <f t="shared" si="5"/>
        <v>4512</v>
      </c>
      <c r="H27" s="8">
        <f t="shared" si="6"/>
        <v>3.9794286821026516E-2</v>
      </c>
      <c r="I27" s="9">
        <f t="shared" si="7"/>
        <v>4130</v>
      </c>
      <c r="J27" s="10">
        <f t="shared" si="8"/>
        <v>3.0216018191652524E-2</v>
      </c>
      <c r="K27" s="14">
        <v>1730</v>
      </c>
      <c r="L27" s="10">
        <f t="shared" si="9"/>
        <v>2.4131694888893076E-2</v>
      </c>
      <c r="M27" s="14">
        <v>2400</v>
      </c>
      <c r="N27" s="10">
        <f t="shared" si="10"/>
        <v>3.6927326406177206E-2</v>
      </c>
      <c r="O27" s="9">
        <f t="shared" si="1"/>
        <v>2718</v>
      </c>
      <c r="P27" s="10">
        <f t="shared" si="11"/>
        <v>3.0829679067351165E-2</v>
      </c>
      <c r="Q27" s="14">
        <v>606</v>
      </c>
      <c r="R27" s="10">
        <f t="shared" si="12"/>
        <v>1.5237152704179732E-2</v>
      </c>
      <c r="S27" s="14">
        <v>2112</v>
      </c>
      <c r="T27" s="10">
        <f t="shared" si="13"/>
        <v>4.3644849132858266E-2</v>
      </c>
    </row>
    <row r="28" spans="1:20" ht="24.95" customHeight="1">
      <c r="A28" s="18"/>
      <c r="B28" s="19"/>
      <c r="C28" s="7">
        <f t="shared" si="0"/>
        <v>863</v>
      </c>
      <c r="D28" s="8">
        <f t="shared" si="2"/>
        <v>3.8382121100973576E-3</v>
      </c>
      <c r="E28" s="7">
        <f t="shared" si="3"/>
        <v>292</v>
      </c>
      <c r="F28" s="8">
        <f t="shared" si="4"/>
        <v>2.6197466453785337E-3</v>
      </c>
      <c r="G28" s="7">
        <f t="shared" si="5"/>
        <v>571</v>
      </c>
      <c r="H28" s="8">
        <f t="shared" si="6"/>
        <v>5.0360234429978152E-3</v>
      </c>
      <c r="I28" s="9">
        <f t="shared" si="7"/>
        <v>502</v>
      </c>
      <c r="J28" s="10">
        <f t="shared" si="8"/>
        <v>3.6727460368546163E-3</v>
      </c>
      <c r="K28" s="14">
        <v>209</v>
      </c>
      <c r="L28" s="10">
        <f t="shared" si="9"/>
        <v>2.9153319258836143E-3</v>
      </c>
      <c r="M28" s="14">
        <v>293</v>
      </c>
      <c r="N28" s="10">
        <f t="shared" si="10"/>
        <v>4.5082110987541332E-3</v>
      </c>
      <c r="O28" s="9">
        <f t="shared" si="1"/>
        <v>361</v>
      </c>
      <c r="P28" s="10">
        <f t="shared" si="11"/>
        <v>4.0947439820874804E-3</v>
      </c>
      <c r="Q28" s="14">
        <v>83</v>
      </c>
      <c r="R28" s="10">
        <f t="shared" si="12"/>
        <v>2.0869367565130655E-3</v>
      </c>
      <c r="S28" s="14">
        <v>278</v>
      </c>
      <c r="T28" s="10">
        <f t="shared" si="13"/>
        <v>5.7449185885107001E-3</v>
      </c>
    </row>
    <row r="29" spans="1:20" ht="24" customHeight="1" thickBot="1">
      <c r="A29" s="36" t="s">
        <v>1753</v>
      </c>
      <c r="B29" s="34" t="s">
        <v>1754</v>
      </c>
      <c r="C29" s="30">
        <v>35.78</v>
      </c>
      <c r="D29" s="30"/>
      <c r="E29" s="35">
        <v>35.549999999999997</v>
      </c>
      <c r="F29" s="29"/>
      <c r="G29" s="35">
        <v>36</v>
      </c>
      <c r="H29" s="29"/>
      <c r="I29" s="30">
        <v>42.95</v>
      </c>
      <c r="J29" s="73"/>
      <c r="K29" s="30">
        <v>43.54</v>
      </c>
      <c r="L29" s="73"/>
      <c r="M29" s="35">
        <v>42.3</v>
      </c>
      <c r="N29" s="73"/>
      <c r="O29" s="30">
        <v>24.66</v>
      </c>
      <c r="P29" s="73"/>
      <c r="Q29" s="30">
        <v>21.15</v>
      </c>
      <c r="R29" s="73"/>
      <c r="S29" s="35">
        <v>27.54</v>
      </c>
      <c r="T29" s="73"/>
    </row>
    <row r="30" spans="1:20" ht="23.1" customHeight="1">
      <c r="A30" s="4"/>
    </row>
  </sheetData>
  <phoneticPr fontId="37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6C7E8-FD7E-47D7-A801-6A53823EB2BE}">
  <dimension ref="A1:T30"/>
  <sheetViews>
    <sheetView topLeftCell="A13" zoomScale="75" workbookViewId="0">
      <selection activeCell="G10" sqref="G10"/>
    </sheetView>
  </sheetViews>
  <sheetFormatPr defaultRowHeight="16.5"/>
  <cols>
    <col min="1" max="1" width="8.625" style="2" customWidth="1"/>
    <col min="2" max="2" width="8.875" style="4" customWidth="1"/>
    <col min="3" max="3" width="9.625" style="4" customWidth="1"/>
    <col min="4" max="4" width="6.875" style="4" customWidth="1"/>
    <col min="5" max="5" width="9.5" style="4" customWidth="1"/>
    <col min="6" max="6" width="6.625" style="4" customWidth="1"/>
    <col min="7" max="7" width="9.875" style="4" customWidth="1"/>
    <col min="8" max="8" width="6.875" style="4" customWidth="1"/>
    <col min="9" max="9" width="9.625" style="1" customWidth="1"/>
    <col min="10" max="10" width="6.875" style="1" customWidth="1"/>
    <col min="11" max="11" width="8.625" style="1" customWidth="1"/>
    <col min="12" max="12" width="6.875" style="1" customWidth="1"/>
    <col min="13" max="13" width="8.625" style="1" customWidth="1"/>
    <col min="14" max="14" width="6.875" style="1" customWidth="1"/>
    <col min="15" max="15" width="10.375" style="1" customWidth="1"/>
    <col min="16" max="16" width="6.875" style="1" customWidth="1"/>
    <col min="17" max="17" width="10.375" style="1" customWidth="1"/>
    <col min="18" max="18" width="6.875" style="1" customWidth="1"/>
    <col min="19" max="19" width="8.625" style="1" customWidth="1"/>
    <col min="20" max="20" width="6.875" style="1" customWidth="1"/>
    <col min="21" max="16384" width="9" style="1"/>
  </cols>
  <sheetData>
    <row r="1" spans="1:20" ht="30" customHeight="1">
      <c r="A1" s="69" t="s">
        <v>1732</v>
      </c>
      <c r="B1" s="39"/>
      <c r="C1" s="40"/>
      <c r="D1" s="40"/>
      <c r="E1" s="41"/>
      <c r="F1" s="41"/>
      <c r="G1" s="41"/>
      <c r="H1" s="41"/>
      <c r="I1" s="40"/>
      <c r="J1" s="40"/>
      <c r="K1" s="32" t="s">
        <v>1731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38"/>
      <c r="B2" s="39"/>
      <c r="C2" s="40"/>
      <c r="D2" s="40"/>
      <c r="E2" s="41"/>
      <c r="F2" s="41"/>
      <c r="G2" s="41"/>
      <c r="H2" s="41"/>
      <c r="I2" s="40"/>
      <c r="J2" s="40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39"/>
      <c r="C3" s="43"/>
      <c r="D3" s="80" t="s">
        <v>1738</v>
      </c>
      <c r="E3" s="40"/>
      <c r="F3" s="40"/>
      <c r="G3" s="44"/>
      <c r="H3" s="44"/>
      <c r="I3" s="82" t="s">
        <v>1733</v>
      </c>
      <c r="J3" s="43"/>
      <c r="K3" s="70"/>
      <c r="L3" s="71"/>
      <c r="M3" s="70"/>
      <c r="N3" s="11"/>
      <c r="O3" s="33" t="s">
        <v>1739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46"/>
      <c r="B4" s="47"/>
      <c r="C4" s="48" t="s">
        <v>26</v>
      </c>
      <c r="D4" s="49"/>
      <c r="E4" s="50"/>
      <c r="F4" s="51"/>
      <c r="G4" s="51"/>
      <c r="H4" s="50"/>
      <c r="I4" s="48" t="s">
        <v>25</v>
      </c>
      <c r="J4" s="52"/>
      <c r="K4" s="61" t="s">
        <v>34</v>
      </c>
      <c r="L4" s="49"/>
      <c r="M4" s="49"/>
      <c r="N4" s="112"/>
      <c r="O4" s="61" t="s">
        <v>35</v>
      </c>
      <c r="P4" s="52"/>
      <c r="Q4" s="52"/>
      <c r="R4" s="52"/>
      <c r="S4" s="49"/>
      <c r="T4" s="52"/>
    </row>
    <row r="5" spans="1:20" s="3" customFormat="1" ht="21.95" customHeight="1">
      <c r="A5" s="43"/>
      <c r="B5" s="53"/>
      <c r="C5" s="54" t="s">
        <v>27</v>
      </c>
      <c r="D5" s="55"/>
      <c r="E5" s="54" t="s">
        <v>28</v>
      </c>
      <c r="F5" s="55"/>
      <c r="G5" s="54" t="s">
        <v>29</v>
      </c>
      <c r="H5" s="54"/>
      <c r="I5" s="54" t="s">
        <v>30</v>
      </c>
      <c r="J5" s="56"/>
      <c r="K5" s="62" t="s">
        <v>28</v>
      </c>
      <c r="L5" s="6"/>
      <c r="M5" s="54" t="s">
        <v>29</v>
      </c>
      <c r="N5" s="6"/>
      <c r="O5" s="54" t="s">
        <v>30</v>
      </c>
      <c r="P5" s="6"/>
      <c r="Q5" s="54" t="s">
        <v>28</v>
      </c>
      <c r="R5" s="6"/>
      <c r="S5" s="54" t="s">
        <v>29</v>
      </c>
      <c r="T5" s="6"/>
    </row>
    <row r="6" spans="1:20" s="3" customFormat="1" ht="21.95" customHeight="1">
      <c r="A6" s="57"/>
      <c r="B6" s="58"/>
      <c r="C6" s="59" t="s">
        <v>31</v>
      </c>
      <c r="D6" s="60" t="s">
        <v>32</v>
      </c>
      <c r="E6" s="59" t="s">
        <v>31</v>
      </c>
      <c r="F6" s="60" t="s">
        <v>32</v>
      </c>
      <c r="G6" s="59" t="s">
        <v>31</v>
      </c>
      <c r="H6" s="60" t="s">
        <v>32</v>
      </c>
      <c r="I6" s="59" t="s">
        <v>31</v>
      </c>
      <c r="J6" s="59" t="s">
        <v>32</v>
      </c>
      <c r="K6" s="63" t="s">
        <v>31</v>
      </c>
      <c r="L6" s="60" t="s">
        <v>32</v>
      </c>
      <c r="M6" s="59" t="s">
        <v>31</v>
      </c>
      <c r="N6" s="60" t="s">
        <v>32</v>
      </c>
      <c r="O6" s="59" t="s">
        <v>31</v>
      </c>
      <c r="P6" s="60" t="s">
        <v>32</v>
      </c>
      <c r="Q6" s="59" t="s">
        <v>31</v>
      </c>
      <c r="R6" s="60" t="s">
        <v>32</v>
      </c>
      <c r="S6" s="59" t="s">
        <v>31</v>
      </c>
      <c r="T6" s="60" t="s">
        <v>32</v>
      </c>
    </row>
    <row r="7" spans="1:20" s="23" customFormat="1" ht="24.95" customHeight="1">
      <c r="A7" s="113" t="s">
        <v>1735</v>
      </c>
      <c r="B7" s="24" t="s">
        <v>0</v>
      </c>
      <c r="C7" s="25">
        <f>SUM(E7,G7)</f>
        <v>22314647</v>
      </c>
      <c r="D7" s="26">
        <f>(C7/C7)*100</f>
        <v>100</v>
      </c>
      <c r="E7" s="25">
        <f>SUM(E8:E28)</f>
        <v>11074927</v>
      </c>
      <c r="F7" s="26">
        <f>(E7/E7)*100</f>
        <v>100</v>
      </c>
      <c r="G7" s="25">
        <f>SUM(G8:G28)</f>
        <v>11239720</v>
      </c>
      <c r="H7" s="26">
        <f>(G7/G7)*100</f>
        <v>100</v>
      </c>
      <c r="I7" s="21">
        <f>SUM(I8:I28)</f>
        <v>13410088</v>
      </c>
      <c r="J7" s="22">
        <f>(I7/I7)*100</f>
        <v>100</v>
      </c>
      <c r="K7" s="21">
        <f>SUM(K8:K28)</f>
        <v>7062489</v>
      </c>
      <c r="L7" s="22">
        <f>(K7/K7)*100</f>
        <v>100</v>
      </c>
      <c r="M7" s="21">
        <f>SUM(M8:M28)</f>
        <v>6347599</v>
      </c>
      <c r="N7" s="22">
        <f>(M7/M7)*100</f>
        <v>100</v>
      </c>
      <c r="O7" s="21">
        <f t="shared" ref="O7:O28" si="0">Q7+S7</f>
        <v>8904559</v>
      </c>
      <c r="P7" s="22">
        <f>(O7/O7)*100</f>
        <v>100</v>
      </c>
      <c r="Q7" s="21">
        <f>SUM(Q8:Q28)</f>
        <v>4012438</v>
      </c>
      <c r="R7" s="22">
        <f>(Q7/Q7)*100</f>
        <v>100</v>
      </c>
      <c r="S7" s="21">
        <f>SUM(S8:S28)</f>
        <v>4892121</v>
      </c>
      <c r="T7" s="22">
        <f>(S7/S7)*100</f>
        <v>100</v>
      </c>
    </row>
    <row r="8" spans="1:20" ht="24.95" customHeight="1">
      <c r="A8" s="15" t="s">
        <v>1</v>
      </c>
      <c r="B8" s="16"/>
      <c r="C8" s="7">
        <f>SUM(E8,G8)</f>
        <v>1104162</v>
      </c>
      <c r="D8" s="8">
        <f>(C8/$C$7)*100</f>
        <v>4.9481490789435298</v>
      </c>
      <c r="E8" s="7">
        <f>K8+Q8</f>
        <v>578093</v>
      </c>
      <c r="F8" s="8">
        <f>(E8/$E$7)*100</f>
        <v>5.2198357605427104</v>
      </c>
      <c r="G8" s="7">
        <f>M8+S8</f>
        <v>526069</v>
      </c>
      <c r="H8" s="8">
        <f>(G8/$G$7)*100</f>
        <v>4.680445776229301</v>
      </c>
      <c r="I8" s="9">
        <f>K8+M8</f>
        <v>11404</v>
      </c>
      <c r="J8" s="10">
        <f>(I8/$I$7)*100</f>
        <v>8.5040456110355128E-2</v>
      </c>
      <c r="K8" s="9">
        <v>5946</v>
      </c>
      <c r="L8" s="10">
        <f>(K8/$K$7)*100</f>
        <v>8.4191281572261564E-2</v>
      </c>
      <c r="M8" s="9">
        <v>5458</v>
      </c>
      <c r="N8" s="10">
        <f>(M8/$M$7)*100</f>
        <v>8.5985267815436986E-2</v>
      </c>
      <c r="O8" s="9">
        <f t="shared" si="0"/>
        <v>1092758</v>
      </c>
      <c r="P8" s="10">
        <f>(O8/$O$7)*100</f>
        <v>12.271893532290594</v>
      </c>
      <c r="Q8" s="9">
        <v>572147</v>
      </c>
      <c r="R8" s="10">
        <f>(Q8/$Q$7)*100</f>
        <v>14.259335595964348</v>
      </c>
      <c r="S8" s="9">
        <v>520611</v>
      </c>
      <c r="T8" s="10">
        <f>(S8/$S$7)*100</f>
        <v>10.641825907413164</v>
      </c>
    </row>
    <row r="9" spans="1:20" ht="24.95" customHeight="1">
      <c r="A9" s="17" t="s">
        <v>2</v>
      </c>
      <c r="B9" s="16"/>
      <c r="C9" s="7">
        <f t="shared" ref="C9:C24" si="1">SUM(E9,G9)</f>
        <v>1461895</v>
      </c>
      <c r="D9" s="8">
        <f t="shared" ref="D9:D24" si="2">(C9/$C$7)*100</f>
        <v>6.5512799731942879</v>
      </c>
      <c r="E9" s="7">
        <f t="shared" ref="E9:E28" si="3">K9+Q9</f>
        <v>762414</v>
      </c>
      <c r="F9" s="8">
        <f t="shared" ref="F9:F24" si="4">(E9/$E$7)*100</f>
        <v>6.8841446991027571</v>
      </c>
      <c r="G9" s="7">
        <f t="shared" ref="G9:G28" si="5">M9+S9</f>
        <v>699481</v>
      </c>
      <c r="H9" s="8">
        <f t="shared" ref="H9:H24" si="6">(G9/$G$7)*100</f>
        <v>6.223295598110985</v>
      </c>
      <c r="I9" s="9">
        <f t="shared" ref="I9:I28" si="7">K9+M9</f>
        <v>32221</v>
      </c>
      <c r="J9" s="10">
        <f t="shared" ref="J9:J24" si="8">(I9/$I$7)*100</f>
        <v>0.24027433675304741</v>
      </c>
      <c r="K9" s="9">
        <v>16524</v>
      </c>
      <c r="L9" s="10">
        <f t="shared" ref="L9:L27" si="9">(K9/$K$7)*100</f>
        <v>0.23396850600404476</v>
      </c>
      <c r="M9" s="9">
        <v>15697</v>
      </c>
      <c r="N9" s="10">
        <f>(M9/$M$7)*100</f>
        <v>0.2472903534076428</v>
      </c>
      <c r="O9" s="9">
        <f t="shared" si="0"/>
        <v>1429674</v>
      </c>
      <c r="P9" s="10">
        <f t="shared" ref="P9:P27" si="10">(O9/$O$7)*100</f>
        <v>16.055528409660713</v>
      </c>
      <c r="Q9" s="9">
        <v>745890</v>
      </c>
      <c r="R9" s="10">
        <f t="shared" ref="R9:R27" si="11">(Q9/$Q$7)*100</f>
        <v>18.589446117298262</v>
      </c>
      <c r="S9" s="9">
        <v>683784</v>
      </c>
      <c r="T9" s="10">
        <f t="shared" ref="T9:T27" si="12">(S9/$S$7)*100</f>
        <v>13.977250358280182</v>
      </c>
    </row>
    <row r="10" spans="1:20" ht="24.95" customHeight="1">
      <c r="A10" s="15" t="s">
        <v>3</v>
      </c>
      <c r="B10" s="16"/>
      <c r="C10" s="7">
        <f t="shared" si="1"/>
        <v>1567836</v>
      </c>
      <c r="D10" s="8">
        <f t="shared" si="2"/>
        <v>7.0260398920941922</v>
      </c>
      <c r="E10" s="7">
        <f t="shared" si="3"/>
        <v>817099</v>
      </c>
      <c r="F10" s="8">
        <f t="shared" si="4"/>
        <v>7.3779177054620764</v>
      </c>
      <c r="G10" s="7">
        <f t="shared" si="5"/>
        <v>750737</v>
      </c>
      <c r="H10" s="8">
        <f t="shared" si="6"/>
        <v>6.6793211930546308</v>
      </c>
      <c r="I10" s="9">
        <f t="shared" si="7"/>
        <v>49720</v>
      </c>
      <c r="J10" s="10">
        <f t="shared" si="8"/>
        <v>0.37076565045658161</v>
      </c>
      <c r="K10" s="9">
        <v>25215</v>
      </c>
      <c r="L10" s="10">
        <f t="shared" si="9"/>
        <v>0.35702710475018085</v>
      </c>
      <c r="M10" s="9">
        <v>24505</v>
      </c>
      <c r="N10" s="10">
        <f t="shared" ref="N10:N27" si="13">(M10/$M$7)*100</f>
        <v>0.38605148182801086</v>
      </c>
      <c r="O10" s="9">
        <f t="shared" si="0"/>
        <v>1518116</v>
      </c>
      <c r="P10" s="10">
        <f t="shared" si="10"/>
        <v>17.048749971784115</v>
      </c>
      <c r="Q10" s="9">
        <v>791884</v>
      </c>
      <c r="R10" s="10">
        <f t="shared" si="11"/>
        <v>19.735731742147792</v>
      </c>
      <c r="S10" s="9">
        <v>726232</v>
      </c>
      <c r="T10" s="10">
        <f t="shared" si="12"/>
        <v>14.844931268053262</v>
      </c>
    </row>
    <row r="11" spans="1:20" ht="24.95" customHeight="1">
      <c r="A11" s="15" t="s">
        <v>4</v>
      </c>
      <c r="B11" s="16"/>
      <c r="C11" s="7">
        <f t="shared" si="1"/>
        <v>1552919</v>
      </c>
      <c r="D11" s="8">
        <f t="shared" si="2"/>
        <v>6.9591914225665326</v>
      </c>
      <c r="E11" s="7">
        <f t="shared" si="3"/>
        <v>802748</v>
      </c>
      <c r="F11" s="8">
        <f t="shared" si="4"/>
        <v>7.2483367158988958</v>
      </c>
      <c r="G11" s="7">
        <f t="shared" si="5"/>
        <v>750171</v>
      </c>
      <c r="H11" s="8">
        <f t="shared" si="6"/>
        <v>6.6742854804212204</v>
      </c>
      <c r="I11" s="9">
        <f t="shared" si="7"/>
        <v>170803</v>
      </c>
      <c r="J11" s="10">
        <f t="shared" si="8"/>
        <v>1.2736903739930714</v>
      </c>
      <c r="K11" s="9">
        <v>95387</v>
      </c>
      <c r="L11" s="10">
        <f t="shared" si="9"/>
        <v>1.3506144929924846</v>
      </c>
      <c r="M11" s="9">
        <v>75416</v>
      </c>
      <c r="N11" s="10">
        <f t="shared" si="13"/>
        <v>1.1881027771288011</v>
      </c>
      <c r="O11" s="9">
        <f t="shared" si="0"/>
        <v>1382116</v>
      </c>
      <c r="P11" s="10">
        <f t="shared" si="10"/>
        <v>15.521442443135028</v>
      </c>
      <c r="Q11" s="9">
        <v>707361</v>
      </c>
      <c r="R11" s="10">
        <f t="shared" si="11"/>
        <v>17.629206980892913</v>
      </c>
      <c r="S11" s="9">
        <v>674755</v>
      </c>
      <c r="T11" s="10">
        <f t="shared" si="12"/>
        <v>13.792688283875234</v>
      </c>
    </row>
    <row r="12" spans="1:20" ht="24.95" customHeight="1">
      <c r="A12" s="15" t="s">
        <v>5</v>
      </c>
      <c r="B12" s="16"/>
      <c r="C12" s="7">
        <f t="shared" si="1"/>
        <v>1725471</v>
      </c>
      <c r="D12" s="8">
        <f t="shared" si="2"/>
        <v>7.7324593124865473</v>
      </c>
      <c r="E12" s="7">
        <f t="shared" si="3"/>
        <v>769681</v>
      </c>
      <c r="F12" s="8">
        <f t="shared" si="4"/>
        <v>6.9497613844316994</v>
      </c>
      <c r="G12" s="7">
        <f t="shared" si="5"/>
        <v>955790</v>
      </c>
      <c r="H12" s="8">
        <f t="shared" si="6"/>
        <v>8.5036815863740376</v>
      </c>
      <c r="I12" s="9">
        <f t="shared" si="7"/>
        <v>931750</v>
      </c>
      <c r="J12" s="10">
        <f t="shared" si="8"/>
        <v>6.9481274097530159</v>
      </c>
      <c r="K12" s="9">
        <v>407360</v>
      </c>
      <c r="L12" s="10">
        <f t="shared" si="9"/>
        <v>5.7679381872311586</v>
      </c>
      <c r="M12" s="9">
        <v>524390</v>
      </c>
      <c r="N12" s="10">
        <f t="shared" si="13"/>
        <v>8.2612338933193481</v>
      </c>
      <c r="O12" s="9">
        <f t="shared" si="0"/>
        <v>793721</v>
      </c>
      <c r="P12" s="10">
        <f t="shared" si="10"/>
        <v>8.9136474922564943</v>
      </c>
      <c r="Q12" s="9">
        <v>362321</v>
      </c>
      <c r="R12" s="10">
        <f t="shared" si="11"/>
        <v>9.0299463817260222</v>
      </c>
      <c r="S12" s="9">
        <v>431400</v>
      </c>
      <c r="T12" s="10">
        <f t="shared" si="12"/>
        <v>8.8182610364706839</v>
      </c>
    </row>
    <row r="13" spans="1:20" ht="24.95" customHeight="1">
      <c r="A13" s="15" t="s">
        <v>6</v>
      </c>
      <c r="B13" s="16"/>
      <c r="C13" s="7">
        <f t="shared" si="1"/>
        <v>2013737</v>
      </c>
      <c r="D13" s="8">
        <f t="shared" si="2"/>
        <v>9.024283467267038</v>
      </c>
      <c r="E13" s="7">
        <f t="shared" si="3"/>
        <v>968618</v>
      </c>
      <c r="F13" s="8">
        <f t="shared" si="4"/>
        <v>8.7460441048505331</v>
      </c>
      <c r="G13" s="7">
        <f t="shared" si="5"/>
        <v>1045119</v>
      </c>
      <c r="H13" s="8">
        <f t="shared" si="6"/>
        <v>9.2984433775930366</v>
      </c>
      <c r="I13" s="9">
        <f t="shared" si="7"/>
        <v>1769476</v>
      </c>
      <c r="J13" s="10">
        <f t="shared" si="8"/>
        <v>13.195111023879932</v>
      </c>
      <c r="K13" s="9">
        <v>898893</v>
      </c>
      <c r="L13" s="10">
        <f t="shared" si="9"/>
        <v>12.727708319262515</v>
      </c>
      <c r="M13" s="9">
        <v>870583</v>
      </c>
      <c r="N13" s="10">
        <f t="shared" si="13"/>
        <v>13.715154344185887</v>
      </c>
      <c r="O13" s="9">
        <f t="shared" si="0"/>
        <v>244261</v>
      </c>
      <c r="P13" s="10">
        <f t="shared" si="10"/>
        <v>2.7431004724658461</v>
      </c>
      <c r="Q13" s="9">
        <v>69725</v>
      </c>
      <c r="R13" s="10">
        <f t="shared" si="11"/>
        <v>1.7377215548252709</v>
      </c>
      <c r="S13" s="9">
        <v>174536</v>
      </c>
      <c r="T13" s="10">
        <f t="shared" si="12"/>
        <v>3.5676958930492519</v>
      </c>
    </row>
    <row r="14" spans="1:20" ht="24.95" customHeight="1">
      <c r="A14" s="15" t="s">
        <v>7</v>
      </c>
      <c r="B14" s="16"/>
      <c r="C14" s="7">
        <f t="shared" si="1"/>
        <v>1817636</v>
      </c>
      <c r="D14" s="8">
        <f t="shared" si="2"/>
        <v>8.1454839953327518</v>
      </c>
      <c r="E14" s="7">
        <f t="shared" si="3"/>
        <v>886681</v>
      </c>
      <c r="F14" s="8">
        <f t="shared" si="4"/>
        <v>8.0062017564540149</v>
      </c>
      <c r="G14" s="7">
        <f t="shared" si="5"/>
        <v>930955</v>
      </c>
      <c r="H14" s="8">
        <f t="shared" si="6"/>
        <v>8.2827241248002608</v>
      </c>
      <c r="I14" s="9">
        <f t="shared" si="7"/>
        <v>1609663</v>
      </c>
      <c r="J14" s="10">
        <f t="shared" si="8"/>
        <v>12.003373877934283</v>
      </c>
      <c r="K14" s="9">
        <v>852610</v>
      </c>
      <c r="L14" s="10">
        <f t="shared" si="9"/>
        <v>12.072372785288586</v>
      </c>
      <c r="M14" s="9">
        <v>757053</v>
      </c>
      <c r="N14" s="10">
        <f t="shared" si="13"/>
        <v>11.926604059267133</v>
      </c>
      <c r="O14" s="9">
        <f t="shared" si="0"/>
        <v>207973</v>
      </c>
      <c r="P14" s="10">
        <f t="shared" si="10"/>
        <v>2.3355788871745364</v>
      </c>
      <c r="Q14" s="9">
        <v>34071</v>
      </c>
      <c r="R14" s="10">
        <f t="shared" si="11"/>
        <v>0.84913461591182227</v>
      </c>
      <c r="S14" s="9">
        <v>173902</v>
      </c>
      <c r="T14" s="10">
        <f t="shared" si="12"/>
        <v>3.5547362790086341</v>
      </c>
    </row>
    <row r="15" spans="1:20" ht="24.95" customHeight="1">
      <c r="A15" s="15" t="s">
        <v>8</v>
      </c>
      <c r="B15" s="16"/>
      <c r="C15" s="7">
        <f t="shared" si="1"/>
        <v>1870289</v>
      </c>
      <c r="D15" s="8">
        <f t="shared" si="2"/>
        <v>8.3814411225057697</v>
      </c>
      <c r="E15" s="7">
        <f t="shared" si="3"/>
        <v>926557</v>
      </c>
      <c r="F15" s="8">
        <f t="shared" si="4"/>
        <v>8.3662583058109536</v>
      </c>
      <c r="G15" s="7">
        <f t="shared" si="5"/>
        <v>943732</v>
      </c>
      <c r="H15" s="8">
        <f t="shared" si="6"/>
        <v>8.396401333841057</v>
      </c>
      <c r="I15" s="9">
        <f t="shared" si="7"/>
        <v>1642643</v>
      </c>
      <c r="J15" s="10">
        <f t="shared" si="8"/>
        <v>12.249308132802708</v>
      </c>
      <c r="K15" s="9">
        <v>880752</v>
      </c>
      <c r="L15" s="10">
        <f t="shared" si="9"/>
        <v>12.47084420237681</v>
      </c>
      <c r="M15" s="9">
        <v>761891</v>
      </c>
      <c r="N15" s="10">
        <f t="shared" si="13"/>
        <v>12.002821854373598</v>
      </c>
      <c r="O15" s="9">
        <f t="shared" si="0"/>
        <v>227646</v>
      </c>
      <c r="P15" s="10">
        <f t="shared" si="10"/>
        <v>2.5565106593150766</v>
      </c>
      <c r="Q15" s="9">
        <v>45805</v>
      </c>
      <c r="R15" s="10">
        <f t="shared" si="11"/>
        <v>1.1415752716926717</v>
      </c>
      <c r="S15" s="9">
        <v>181841</v>
      </c>
      <c r="T15" s="10">
        <f t="shared" si="12"/>
        <v>3.7170176289588914</v>
      </c>
    </row>
    <row r="16" spans="1:20" ht="24.95" customHeight="1">
      <c r="A16" s="15" t="s">
        <v>9</v>
      </c>
      <c r="B16" s="16"/>
      <c r="C16" s="7">
        <f t="shared" si="1"/>
        <v>1891781</v>
      </c>
      <c r="D16" s="8">
        <f t="shared" si="2"/>
        <v>8.4777545439101054</v>
      </c>
      <c r="E16" s="7">
        <f t="shared" si="3"/>
        <v>942775</v>
      </c>
      <c r="F16" s="8">
        <f t="shared" si="4"/>
        <v>8.5126971943020475</v>
      </c>
      <c r="G16" s="7">
        <f t="shared" si="5"/>
        <v>949006</v>
      </c>
      <c r="H16" s="8">
        <f t="shared" si="6"/>
        <v>8.4433242109234037</v>
      </c>
      <c r="I16" s="9">
        <f t="shared" si="7"/>
        <v>1669124</v>
      </c>
      <c r="J16" s="10">
        <f t="shared" si="8"/>
        <v>12.446778872741177</v>
      </c>
      <c r="K16" s="7">
        <v>889698</v>
      </c>
      <c r="L16" s="10">
        <f t="shared" si="9"/>
        <v>12.597513426215601</v>
      </c>
      <c r="M16" s="7">
        <v>779426</v>
      </c>
      <c r="N16" s="10">
        <f t="shared" si="13"/>
        <v>12.279068038166873</v>
      </c>
      <c r="O16" s="9">
        <f t="shared" si="0"/>
        <v>222657</v>
      </c>
      <c r="P16" s="10">
        <f t="shared" si="10"/>
        <v>2.5004831794589717</v>
      </c>
      <c r="Q16" s="7">
        <v>53077</v>
      </c>
      <c r="R16" s="10">
        <f t="shared" si="11"/>
        <v>1.322811716966094</v>
      </c>
      <c r="S16" s="7">
        <v>169580</v>
      </c>
      <c r="T16" s="10">
        <f t="shared" si="12"/>
        <v>3.4663901403910491</v>
      </c>
    </row>
    <row r="17" spans="1:20" ht="24.95" customHeight="1">
      <c r="A17" s="15" t="s">
        <v>10</v>
      </c>
      <c r="B17" s="16"/>
      <c r="C17" s="7">
        <f t="shared" si="1"/>
        <v>1758039</v>
      </c>
      <c r="D17" s="8">
        <f t="shared" si="2"/>
        <v>7.8784082938887625</v>
      </c>
      <c r="E17" s="7">
        <f t="shared" si="3"/>
        <v>874760</v>
      </c>
      <c r="F17" s="8">
        <f t="shared" si="4"/>
        <v>7.8985622207712973</v>
      </c>
      <c r="G17" s="7">
        <f t="shared" si="5"/>
        <v>883279</v>
      </c>
      <c r="H17" s="8">
        <f t="shared" si="6"/>
        <v>7.8585498571138777</v>
      </c>
      <c r="I17" s="9">
        <f t="shared" si="7"/>
        <v>1551085</v>
      </c>
      <c r="J17" s="10">
        <f t="shared" si="8"/>
        <v>11.566553478247123</v>
      </c>
      <c r="K17" s="14">
        <v>819651</v>
      </c>
      <c r="L17" s="10">
        <f t="shared" si="9"/>
        <v>11.605695952234402</v>
      </c>
      <c r="M17" s="14">
        <v>731434</v>
      </c>
      <c r="N17" s="10">
        <f t="shared" si="13"/>
        <v>11.523002634539454</v>
      </c>
      <c r="O17" s="9">
        <f t="shared" si="0"/>
        <v>206954</v>
      </c>
      <c r="P17" s="10">
        <f t="shared" si="10"/>
        <v>2.3241353109120846</v>
      </c>
      <c r="Q17" s="14">
        <v>55109</v>
      </c>
      <c r="R17" s="10">
        <f t="shared" si="11"/>
        <v>1.3734542440281943</v>
      </c>
      <c r="S17" s="14">
        <v>151845</v>
      </c>
      <c r="T17" s="10">
        <f t="shared" si="12"/>
        <v>3.1038684447911242</v>
      </c>
    </row>
    <row r="18" spans="1:20" ht="24.95" customHeight="1">
      <c r="A18" s="15" t="s">
        <v>11</v>
      </c>
      <c r="B18" s="16"/>
      <c r="C18" s="7">
        <f t="shared" si="1"/>
        <v>1562743</v>
      </c>
      <c r="D18" s="8">
        <f t="shared" si="2"/>
        <v>7.0032163179637124</v>
      </c>
      <c r="E18" s="7">
        <f t="shared" si="3"/>
        <v>774296</v>
      </c>
      <c r="F18" s="8">
        <f t="shared" si="4"/>
        <v>6.9914320879948004</v>
      </c>
      <c r="G18" s="7">
        <f t="shared" si="5"/>
        <v>788447</v>
      </c>
      <c r="H18" s="8">
        <f t="shared" si="6"/>
        <v>7.0148277715103218</v>
      </c>
      <c r="I18" s="9">
        <f t="shared" si="7"/>
        <v>1339705</v>
      </c>
      <c r="J18" s="10">
        <f t="shared" si="8"/>
        <v>9.9902774687235461</v>
      </c>
      <c r="K18" s="14">
        <v>703728</v>
      </c>
      <c r="L18" s="10">
        <f t="shared" si="9"/>
        <v>9.9643057851134351</v>
      </c>
      <c r="M18" s="14">
        <v>635977</v>
      </c>
      <c r="N18" s="10">
        <f t="shared" si="13"/>
        <v>10.019174179087242</v>
      </c>
      <c r="O18" s="9">
        <f t="shared" si="0"/>
        <v>223038</v>
      </c>
      <c r="P18" s="10">
        <f t="shared" si="10"/>
        <v>2.5047618865796721</v>
      </c>
      <c r="Q18" s="14">
        <v>70568</v>
      </c>
      <c r="R18" s="10">
        <f t="shared" si="11"/>
        <v>1.7587312252550693</v>
      </c>
      <c r="S18" s="14">
        <v>152470</v>
      </c>
      <c r="T18" s="10">
        <f t="shared" si="12"/>
        <v>3.1166440895472536</v>
      </c>
    </row>
    <row r="19" spans="1:20" ht="24.95" customHeight="1">
      <c r="A19" s="15" t="s">
        <v>12</v>
      </c>
      <c r="B19" s="16"/>
      <c r="C19" s="7">
        <f t="shared" si="1"/>
        <v>1035794</v>
      </c>
      <c r="D19" s="8">
        <f t="shared" si="2"/>
        <v>4.6417673557641308</v>
      </c>
      <c r="E19" s="7">
        <f t="shared" si="3"/>
        <v>511537</v>
      </c>
      <c r="F19" s="8">
        <f t="shared" si="4"/>
        <v>4.6188746887451266</v>
      </c>
      <c r="G19" s="7">
        <f t="shared" si="5"/>
        <v>524257</v>
      </c>
      <c r="H19" s="8">
        <f t="shared" si="6"/>
        <v>4.6643243781873567</v>
      </c>
      <c r="I19" s="9">
        <f t="shared" si="7"/>
        <v>793258</v>
      </c>
      <c r="J19" s="10">
        <f t="shared" si="8"/>
        <v>5.9153825090484125</v>
      </c>
      <c r="K19" s="14">
        <v>427863</v>
      </c>
      <c r="L19" s="10">
        <f t="shared" si="9"/>
        <v>6.0582466039947107</v>
      </c>
      <c r="M19" s="14">
        <v>365395</v>
      </c>
      <c r="N19" s="10">
        <f t="shared" si="13"/>
        <v>5.7564285330563569</v>
      </c>
      <c r="O19" s="9">
        <f t="shared" si="0"/>
        <v>242536</v>
      </c>
      <c r="P19" s="10">
        <f t="shared" si="10"/>
        <v>2.7237283732973188</v>
      </c>
      <c r="Q19" s="14">
        <v>83674</v>
      </c>
      <c r="R19" s="10">
        <f t="shared" si="11"/>
        <v>2.0853655558042266</v>
      </c>
      <c r="S19" s="14">
        <v>158862</v>
      </c>
      <c r="T19" s="10">
        <f t="shared" si="12"/>
        <v>3.2473031635971394</v>
      </c>
    </row>
    <row r="20" spans="1:20" ht="24.95" customHeight="1">
      <c r="A20" s="15" t="s">
        <v>13</v>
      </c>
      <c r="B20" s="16"/>
      <c r="C20" s="7">
        <f t="shared" si="1"/>
        <v>765615</v>
      </c>
      <c r="D20" s="8">
        <f t="shared" si="2"/>
        <v>3.4309975864731355</v>
      </c>
      <c r="E20" s="7">
        <f t="shared" si="3"/>
        <v>371762</v>
      </c>
      <c r="F20" s="8">
        <f t="shared" si="4"/>
        <v>3.3567896203740211</v>
      </c>
      <c r="G20" s="7">
        <f t="shared" si="5"/>
        <v>393853</v>
      </c>
      <c r="H20" s="8">
        <f t="shared" si="6"/>
        <v>3.5041175402945983</v>
      </c>
      <c r="I20" s="9">
        <f t="shared" si="7"/>
        <v>486853</v>
      </c>
      <c r="J20" s="10">
        <f t="shared" si="8"/>
        <v>3.6304981742103406</v>
      </c>
      <c r="K20" s="14">
        <v>265312</v>
      </c>
      <c r="L20" s="10">
        <f t="shared" si="9"/>
        <v>3.7566359395391622</v>
      </c>
      <c r="M20" s="14">
        <v>221541</v>
      </c>
      <c r="N20" s="10">
        <f t="shared" si="13"/>
        <v>3.4901543087394149</v>
      </c>
      <c r="O20" s="9">
        <f t="shared" si="0"/>
        <v>278762</v>
      </c>
      <c r="P20" s="10">
        <f t="shared" si="10"/>
        <v>3.1305536860388035</v>
      </c>
      <c r="Q20" s="14">
        <v>106450</v>
      </c>
      <c r="R20" s="10">
        <f t="shared" si="11"/>
        <v>2.6530004949609189</v>
      </c>
      <c r="S20" s="14">
        <v>172312</v>
      </c>
      <c r="T20" s="10">
        <f t="shared" si="12"/>
        <v>3.5222350387490415</v>
      </c>
    </row>
    <row r="21" spans="1:20" ht="24.95" customHeight="1">
      <c r="A21" s="15" t="s">
        <v>14</v>
      </c>
      <c r="B21" s="16"/>
      <c r="C21" s="7">
        <f t="shared" si="1"/>
        <v>705521</v>
      </c>
      <c r="D21" s="8">
        <f t="shared" si="2"/>
        <v>3.1616946483625759</v>
      </c>
      <c r="E21" s="7">
        <f t="shared" si="3"/>
        <v>333981</v>
      </c>
      <c r="F21" s="8">
        <f t="shared" si="4"/>
        <v>3.0156496742597039</v>
      </c>
      <c r="G21" s="7">
        <f t="shared" si="5"/>
        <v>371540</v>
      </c>
      <c r="H21" s="8">
        <f t="shared" si="6"/>
        <v>3.3055983601014969</v>
      </c>
      <c r="I21" s="9">
        <f t="shared" si="7"/>
        <v>394353</v>
      </c>
      <c r="J21" s="10">
        <f t="shared" si="8"/>
        <v>2.9407189572506907</v>
      </c>
      <c r="K21" s="14">
        <v>211853</v>
      </c>
      <c r="L21" s="10">
        <f t="shared" si="9"/>
        <v>2.9996931676636951</v>
      </c>
      <c r="M21" s="14">
        <v>182500</v>
      </c>
      <c r="N21" s="10">
        <f t="shared" si="13"/>
        <v>2.8751028538507235</v>
      </c>
      <c r="O21" s="9">
        <f t="shared" si="0"/>
        <v>311168</v>
      </c>
      <c r="P21" s="10">
        <f t="shared" si="10"/>
        <v>3.4944796255491148</v>
      </c>
      <c r="Q21" s="14">
        <v>122128</v>
      </c>
      <c r="R21" s="10">
        <f t="shared" si="11"/>
        <v>3.0437355044489163</v>
      </c>
      <c r="S21" s="14">
        <v>189040</v>
      </c>
      <c r="T21" s="10">
        <f t="shared" si="12"/>
        <v>3.8641726155178904</v>
      </c>
    </row>
    <row r="22" spans="1:20" ht="24.95" customHeight="1">
      <c r="A22" s="15" t="s">
        <v>15</v>
      </c>
      <c r="B22" s="16"/>
      <c r="C22" s="7">
        <f t="shared" si="1"/>
        <v>581100</v>
      </c>
      <c r="D22" s="8">
        <f t="shared" si="2"/>
        <v>2.6041191689028289</v>
      </c>
      <c r="E22" s="7">
        <f t="shared" si="3"/>
        <v>285640</v>
      </c>
      <c r="F22" s="8">
        <f t="shared" si="4"/>
        <v>2.5791592125167058</v>
      </c>
      <c r="G22" s="7">
        <f t="shared" si="5"/>
        <v>295460</v>
      </c>
      <c r="H22" s="8">
        <f t="shared" si="6"/>
        <v>2.6287131707907316</v>
      </c>
      <c r="I22" s="9">
        <f t="shared" si="7"/>
        <v>353172</v>
      </c>
      <c r="J22" s="10">
        <f t="shared" si="8"/>
        <v>2.6336292498602547</v>
      </c>
      <c r="K22" s="14">
        <v>197254</v>
      </c>
      <c r="L22" s="10">
        <f t="shared" si="9"/>
        <v>2.7929813412806732</v>
      </c>
      <c r="M22" s="14">
        <v>155918</v>
      </c>
      <c r="N22" s="10">
        <f t="shared" si="13"/>
        <v>2.4563303384476556</v>
      </c>
      <c r="O22" s="9">
        <f t="shared" si="0"/>
        <v>227928</v>
      </c>
      <c r="P22" s="10">
        <f t="shared" si="10"/>
        <v>2.5596775763965405</v>
      </c>
      <c r="Q22" s="14">
        <v>88386</v>
      </c>
      <c r="R22" s="10">
        <f t="shared" si="11"/>
        <v>2.2028003921805146</v>
      </c>
      <c r="S22" s="14">
        <v>139542</v>
      </c>
      <c r="T22" s="10">
        <f t="shared" si="12"/>
        <v>2.8523824328956704</v>
      </c>
    </row>
    <row r="23" spans="1:20" ht="24.95" customHeight="1">
      <c r="A23" s="15" t="s">
        <v>16</v>
      </c>
      <c r="B23" s="16"/>
      <c r="C23" s="7">
        <f t="shared" si="1"/>
        <v>476313</v>
      </c>
      <c r="D23" s="8">
        <f t="shared" si="2"/>
        <v>2.1345307411764121</v>
      </c>
      <c r="E23" s="7">
        <f t="shared" si="3"/>
        <v>258286</v>
      </c>
      <c r="F23" s="8">
        <f t="shared" si="4"/>
        <v>2.3321688711808215</v>
      </c>
      <c r="G23" s="7">
        <f t="shared" si="5"/>
        <v>218027</v>
      </c>
      <c r="H23" s="8">
        <f t="shared" si="6"/>
        <v>1.9397903150612295</v>
      </c>
      <c r="I23" s="9">
        <f t="shared" si="7"/>
        <v>323450</v>
      </c>
      <c r="J23" s="10">
        <f t="shared" si="8"/>
        <v>2.4119901375740413</v>
      </c>
      <c r="K23" s="14">
        <v>202499</v>
      </c>
      <c r="L23" s="10">
        <f t="shared" si="9"/>
        <v>2.8672469436766557</v>
      </c>
      <c r="M23" s="14">
        <v>120951</v>
      </c>
      <c r="N23" s="10">
        <f t="shared" si="13"/>
        <v>1.9054606316498568</v>
      </c>
      <c r="O23" s="9">
        <f t="shared" si="0"/>
        <v>152863</v>
      </c>
      <c r="P23" s="10">
        <f t="shared" si="10"/>
        <v>1.7166824319991589</v>
      </c>
      <c r="Q23" s="14">
        <v>55787</v>
      </c>
      <c r="R23" s="10">
        <f t="shared" si="11"/>
        <v>1.3903517013845448</v>
      </c>
      <c r="S23" s="14">
        <v>97076</v>
      </c>
      <c r="T23" s="10">
        <f t="shared" si="12"/>
        <v>1.9843335845536116</v>
      </c>
    </row>
    <row r="24" spans="1:20" ht="24.95" customHeight="1">
      <c r="A24" s="15" t="s">
        <v>17</v>
      </c>
      <c r="B24" s="16"/>
      <c r="C24" s="7">
        <f t="shared" si="1"/>
        <v>271838</v>
      </c>
      <c r="D24" s="8">
        <f t="shared" si="2"/>
        <v>1.218204348023072</v>
      </c>
      <c r="E24" s="7">
        <f t="shared" si="3"/>
        <v>141143</v>
      </c>
      <c r="F24" s="8">
        <f t="shared" si="4"/>
        <v>1.2744372942593662</v>
      </c>
      <c r="G24" s="7">
        <f t="shared" si="5"/>
        <v>130695</v>
      </c>
      <c r="H24" s="8">
        <f t="shared" si="6"/>
        <v>1.1627958703597598</v>
      </c>
      <c r="I24" s="9">
        <f t="shared" si="7"/>
        <v>182520</v>
      </c>
      <c r="J24" s="10">
        <f t="shared" si="8"/>
        <v>1.3610648938321657</v>
      </c>
      <c r="K24" s="14">
        <v>109490</v>
      </c>
      <c r="L24" s="10">
        <f t="shared" si="9"/>
        <v>1.55030329958744</v>
      </c>
      <c r="M24" s="14">
        <v>73030</v>
      </c>
      <c r="N24" s="10">
        <f t="shared" si="13"/>
        <v>1.1505137611874978</v>
      </c>
      <c r="O24" s="9">
        <f t="shared" si="0"/>
        <v>89318</v>
      </c>
      <c r="P24" s="10">
        <f t="shared" si="10"/>
        <v>1.003059219440289</v>
      </c>
      <c r="Q24" s="14">
        <v>31653</v>
      </c>
      <c r="R24" s="10">
        <f t="shared" si="11"/>
        <v>0.78887200250820078</v>
      </c>
      <c r="S24" s="14">
        <v>57665</v>
      </c>
      <c r="T24" s="10">
        <f t="shared" si="12"/>
        <v>1.1787320877795131</v>
      </c>
    </row>
    <row r="25" spans="1:20" ht="24.95" customHeight="1">
      <c r="A25" s="15" t="s">
        <v>18</v>
      </c>
      <c r="B25" s="16"/>
      <c r="C25" s="7">
        <f>SUM(E25,G25)</f>
        <v>109776</v>
      </c>
      <c r="D25" s="8">
        <f>(C25/$C$7)*100</f>
        <v>0.49194594026067279</v>
      </c>
      <c r="E25" s="7">
        <f t="shared" si="3"/>
        <v>51507</v>
      </c>
      <c r="F25" s="8">
        <f>(E25/$E$7)*100</f>
        <v>0.46507755762182451</v>
      </c>
      <c r="G25" s="7">
        <f t="shared" si="5"/>
        <v>58269</v>
      </c>
      <c r="H25" s="8">
        <f>(G25/$G$7)*100</f>
        <v>0.51842038769649068</v>
      </c>
      <c r="I25" s="9">
        <f t="shared" si="7"/>
        <v>72166</v>
      </c>
      <c r="J25" s="10">
        <f>(I25/$I$7)*100</f>
        <v>0.53814710239037955</v>
      </c>
      <c r="K25" s="14">
        <v>39369</v>
      </c>
      <c r="L25" s="10">
        <f t="shared" si="9"/>
        <v>0.55743803636366718</v>
      </c>
      <c r="M25" s="14">
        <v>32797</v>
      </c>
      <c r="N25" s="10">
        <f t="shared" si="13"/>
        <v>0.51668355231639551</v>
      </c>
      <c r="O25" s="9">
        <f t="shared" si="0"/>
        <v>37610</v>
      </c>
      <c r="P25" s="10">
        <f t="shared" si="10"/>
        <v>0.42236791288597225</v>
      </c>
      <c r="Q25" s="14">
        <v>12138</v>
      </c>
      <c r="R25" s="10">
        <f t="shared" si="11"/>
        <v>0.30250934718492845</v>
      </c>
      <c r="S25" s="14">
        <v>25472</v>
      </c>
      <c r="T25" s="10">
        <f t="shared" si="12"/>
        <v>0.52067395716500064</v>
      </c>
    </row>
    <row r="26" spans="1:20" ht="24.95" customHeight="1">
      <c r="A26" s="15" t="s">
        <v>19</v>
      </c>
      <c r="B26" s="16"/>
      <c r="C26" s="7">
        <f>SUM(E26,G26)</f>
        <v>35325</v>
      </c>
      <c r="D26" s="8">
        <f>(C26/$C$7)*100</f>
        <v>0.15830409506365931</v>
      </c>
      <c r="E26" s="7">
        <f t="shared" si="3"/>
        <v>15018</v>
      </c>
      <c r="F26" s="8">
        <f>(E26/$E$7)*100</f>
        <v>0.13560360262419788</v>
      </c>
      <c r="G26" s="7">
        <f t="shared" si="5"/>
        <v>20307</v>
      </c>
      <c r="H26" s="8">
        <f>(G26/$G$7)*100</f>
        <v>0.18067176050648948</v>
      </c>
      <c r="I26" s="9">
        <f t="shared" si="7"/>
        <v>22584</v>
      </c>
      <c r="J26" s="10">
        <f>(I26/$I$7)*100</f>
        <v>0.16841052795477554</v>
      </c>
      <c r="K26" s="14">
        <v>11369</v>
      </c>
      <c r="L26" s="10">
        <f t="shared" si="9"/>
        <v>0.16097724187605816</v>
      </c>
      <c r="M26" s="14">
        <v>11215</v>
      </c>
      <c r="N26" s="10">
        <f t="shared" si="13"/>
        <v>0.17668097811471709</v>
      </c>
      <c r="O26" s="9">
        <f t="shared" si="0"/>
        <v>12741</v>
      </c>
      <c r="P26" s="10">
        <f t="shared" si="10"/>
        <v>0.14308400898910323</v>
      </c>
      <c r="Q26" s="14">
        <v>3649</v>
      </c>
      <c r="R26" s="10">
        <f t="shared" si="11"/>
        <v>9.0942215181891911E-2</v>
      </c>
      <c r="S26" s="14">
        <v>9092</v>
      </c>
      <c r="T26" s="10">
        <f t="shared" si="12"/>
        <v>0.18584985939636409</v>
      </c>
    </row>
    <row r="27" spans="1:20" ht="24.95" customHeight="1">
      <c r="A27" s="15" t="s">
        <v>20</v>
      </c>
      <c r="B27" s="16"/>
      <c r="C27" s="7">
        <f>SUM(E27,G27)</f>
        <v>6056</v>
      </c>
      <c r="D27" s="8">
        <f>(C27/$C$7)*100</f>
        <v>2.7139125257056501E-2</v>
      </c>
      <c r="E27" s="7">
        <f t="shared" si="3"/>
        <v>2058</v>
      </c>
      <c r="F27" s="8">
        <f>(E27/$E$7)*100</f>
        <v>1.8582515261725878E-2</v>
      </c>
      <c r="G27" s="7">
        <f t="shared" si="5"/>
        <v>3998</v>
      </c>
      <c r="H27" s="8">
        <f>(G27/$G$7)*100</f>
        <v>3.557028111020559E-2</v>
      </c>
      <c r="I27" s="9">
        <f t="shared" si="7"/>
        <v>3661</v>
      </c>
      <c r="J27" s="10">
        <f>(I27/$I$7)*100</f>
        <v>2.7300342846370583E-2</v>
      </c>
      <c r="K27" s="14">
        <v>1510</v>
      </c>
      <c r="L27" s="10">
        <f t="shared" si="9"/>
        <v>2.1380564274153205E-2</v>
      </c>
      <c r="M27" s="14">
        <v>2151</v>
      </c>
      <c r="N27" s="10">
        <f t="shared" si="13"/>
        <v>3.3886828704837842E-2</v>
      </c>
      <c r="O27" s="9">
        <f t="shared" si="0"/>
        <v>2395</v>
      </c>
      <c r="P27" s="10">
        <f t="shared" si="10"/>
        <v>2.6896334787607109E-2</v>
      </c>
      <c r="Q27" s="14">
        <v>548</v>
      </c>
      <c r="R27" s="10">
        <f t="shared" si="11"/>
        <v>1.3657531904542823E-2</v>
      </c>
      <c r="S27" s="14">
        <v>1847</v>
      </c>
      <c r="T27" s="10">
        <f t="shared" si="12"/>
        <v>3.7754585383313291E-2</v>
      </c>
    </row>
    <row r="28" spans="1:20" ht="24.95" customHeight="1">
      <c r="A28" s="18"/>
      <c r="B28" s="19"/>
      <c r="C28" s="7">
        <f>SUM(E28,G28)</f>
        <v>801</v>
      </c>
      <c r="D28" s="8">
        <f>(C28/$C$7)*100</f>
        <v>3.5895705632269246E-3</v>
      </c>
      <c r="E28" s="7">
        <f t="shared" si="3"/>
        <v>273</v>
      </c>
      <c r="F28" s="8">
        <f>(E28/$E$7)*100</f>
        <v>2.4650275347187387E-3</v>
      </c>
      <c r="G28" s="7">
        <f t="shared" si="5"/>
        <v>528</v>
      </c>
      <c r="H28" s="8">
        <f>(G28/$G$7)*100</f>
        <v>4.697625919506892E-3</v>
      </c>
      <c r="I28" s="9">
        <f t="shared" si="7"/>
        <v>477</v>
      </c>
      <c r="J28" s="10">
        <f>(I28/$I$7)*100</f>
        <v>3.5570236377270603E-3</v>
      </c>
      <c r="K28" s="14">
        <v>206</v>
      </c>
      <c r="L28" s="10">
        <f>(K28/$K$7)*100</f>
        <v>2.9168187023016954E-3</v>
      </c>
      <c r="M28" s="14">
        <v>271</v>
      </c>
      <c r="N28" s="10">
        <f>(M28/$M$7)*100</f>
        <v>4.2693308131153216E-3</v>
      </c>
      <c r="O28" s="9">
        <f t="shared" si="0"/>
        <v>324</v>
      </c>
      <c r="P28" s="10">
        <f>(O28/$O$7)*100</f>
        <v>3.6385855829581225E-3</v>
      </c>
      <c r="Q28" s="14">
        <v>67</v>
      </c>
      <c r="R28" s="10">
        <f>(Q28/$Q$7)*100</f>
        <v>1.6698077328546885E-3</v>
      </c>
      <c r="S28" s="14">
        <v>257</v>
      </c>
      <c r="T28" s="10">
        <f>(S28/$S$7)*100</f>
        <v>5.253345123720366E-3</v>
      </c>
    </row>
    <row r="29" spans="1:20" ht="24" customHeight="1" thickBot="1">
      <c r="A29" s="36" t="s">
        <v>1736</v>
      </c>
      <c r="B29" s="34" t="s">
        <v>1737</v>
      </c>
      <c r="C29" s="30">
        <v>35.33</v>
      </c>
      <c r="D29" s="30"/>
      <c r="E29" s="35">
        <v>35.14</v>
      </c>
      <c r="F29" s="29"/>
      <c r="G29" s="35">
        <v>35.520000000000003</v>
      </c>
      <c r="H29" s="29"/>
      <c r="I29" s="30">
        <v>42.73</v>
      </c>
      <c r="J29" s="73"/>
      <c r="K29" s="30">
        <v>43.35</v>
      </c>
      <c r="L29" s="73"/>
      <c r="M29" s="35">
        <v>42.04</v>
      </c>
      <c r="N29" s="73"/>
      <c r="O29" s="30">
        <v>24.19</v>
      </c>
      <c r="P29" s="73"/>
      <c r="Q29" s="30">
        <v>20.69</v>
      </c>
      <c r="R29" s="73"/>
      <c r="S29" s="35">
        <v>27.05</v>
      </c>
      <c r="T29" s="73"/>
    </row>
    <row r="30" spans="1:20" ht="23.1" customHeight="1">
      <c r="A30" s="4"/>
    </row>
  </sheetData>
  <phoneticPr fontId="37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3F519-C2F7-42CC-A962-2859164E1F82}">
  <dimension ref="A1:T30"/>
  <sheetViews>
    <sheetView showGridLines="0" zoomScale="75" workbookViewId="0"/>
  </sheetViews>
  <sheetFormatPr defaultRowHeight="16.5"/>
  <cols>
    <col min="1" max="1" width="6.125" style="2" customWidth="1"/>
    <col min="2" max="2" width="8.875" style="4" customWidth="1"/>
    <col min="3" max="3" width="9.625" style="4" customWidth="1"/>
    <col min="4" max="4" width="6.875" style="4" customWidth="1"/>
    <col min="5" max="5" width="9.5" style="4" customWidth="1"/>
    <col min="6" max="6" width="6.625" style="4" customWidth="1"/>
    <col min="7" max="7" width="9.875" style="4" customWidth="1"/>
    <col min="8" max="8" width="6.875" style="4" customWidth="1"/>
    <col min="9" max="9" width="9.625" style="1" customWidth="1"/>
    <col min="10" max="10" width="6.875" style="1" customWidth="1"/>
    <col min="11" max="11" width="8.625" style="1" customWidth="1"/>
    <col min="12" max="12" width="6.875" style="1" customWidth="1"/>
    <col min="13" max="13" width="8.625" style="1" customWidth="1"/>
    <col min="14" max="14" width="6.875" style="1" customWidth="1"/>
    <col min="15" max="15" width="10.375" style="1" customWidth="1"/>
    <col min="16" max="16" width="6.875" style="1" customWidth="1"/>
    <col min="17" max="17" width="10.375" style="1" customWidth="1"/>
    <col min="18" max="18" width="6.875" style="1" customWidth="1"/>
    <col min="19" max="19" width="8.625" style="1" customWidth="1"/>
    <col min="20" max="20" width="6.875" style="1" customWidth="1"/>
    <col min="21" max="16384" width="9" style="1"/>
  </cols>
  <sheetData>
    <row r="1" spans="1:20" ht="23.25" customHeight="1">
      <c r="A1" s="69" t="s">
        <v>1732</v>
      </c>
      <c r="B1" s="39"/>
      <c r="C1" s="40"/>
      <c r="D1" s="40"/>
      <c r="E1" s="41"/>
      <c r="F1" s="41"/>
      <c r="G1" s="41"/>
      <c r="H1" s="41"/>
      <c r="I1" s="40"/>
      <c r="J1" s="40"/>
      <c r="K1" s="32" t="s">
        <v>1731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38"/>
      <c r="B2" s="39"/>
      <c r="C2" s="40"/>
      <c r="D2" s="40"/>
      <c r="E2" s="41"/>
      <c r="F2" s="41"/>
      <c r="G2" s="41"/>
      <c r="H2" s="41"/>
      <c r="I2" s="40"/>
      <c r="J2" s="40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39"/>
      <c r="C3" s="43"/>
      <c r="D3" s="80" t="s">
        <v>1734</v>
      </c>
      <c r="E3" s="40"/>
      <c r="F3" s="40"/>
      <c r="G3" s="44"/>
      <c r="H3" s="44"/>
      <c r="I3" s="82" t="s">
        <v>1733</v>
      </c>
      <c r="J3" s="43"/>
      <c r="K3" s="70"/>
      <c r="L3" s="71"/>
      <c r="M3" s="70"/>
      <c r="N3" s="11"/>
      <c r="O3" s="33" t="s">
        <v>1730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46"/>
      <c r="B4" s="47"/>
      <c r="C4" s="48" t="s">
        <v>26</v>
      </c>
      <c r="D4" s="49"/>
      <c r="E4" s="50"/>
      <c r="F4" s="51"/>
      <c r="G4" s="51"/>
      <c r="H4" s="50"/>
      <c r="I4" s="48" t="s">
        <v>25</v>
      </c>
      <c r="J4" s="52"/>
      <c r="K4" s="61" t="s">
        <v>34</v>
      </c>
      <c r="L4" s="49"/>
      <c r="M4" s="49"/>
      <c r="N4" s="112"/>
      <c r="O4" s="61" t="s">
        <v>35</v>
      </c>
      <c r="P4" s="52"/>
      <c r="Q4" s="52"/>
      <c r="R4" s="52"/>
      <c r="S4" s="49"/>
      <c r="T4" s="52"/>
    </row>
    <row r="5" spans="1:20" s="3" customFormat="1" ht="21.95" customHeight="1">
      <c r="A5" s="43"/>
      <c r="B5" s="53"/>
      <c r="C5" s="54" t="s">
        <v>27</v>
      </c>
      <c r="D5" s="55"/>
      <c r="E5" s="54" t="s">
        <v>28</v>
      </c>
      <c r="F5" s="55"/>
      <c r="G5" s="54" t="s">
        <v>29</v>
      </c>
      <c r="H5" s="54"/>
      <c r="I5" s="54" t="s">
        <v>30</v>
      </c>
      <c r="J5" s="56"/>
      <c r="K5" s="62" t="s">
        <v>28</v>
      </c>
      <c r="L5" s="6"/>
      <c r="M5" s="54" t="s">
        <v>29</v>
      </c>
      <c r="N5" s="6"/>
      <c r="O5" s="54" t="s">
        <v>30</v>
      </c>
      <c r="P5" s="6"/>
      <c r="Q5" s="54" t="s">
        <v>28</v>
      </c>
      <c r="R5" s="6"/>
      <c r="S5" s="54" t="s">
        <v>29</v>
      </c>
      <c r="T5" s="6"/>
    </row>
    <row r="6" spans="1:20" s="3" customFormat="1" ht="21.95" customHeight="1">
      <c r="A6" s="57"/>
      <c r="B6" s="58"/>
      <c r="C6" s="59" t="s">
        <v>31</v>
      </c>
      <c r="D6" s="60" t="s">
        <v>32</v>
      </c>
      <c r="E6" s="59" t="s">
        <v>31</v>
      </c>
      <c r="F6" s="60" t="s">
        <v>32</v>
      </c>
      <c r="G6" s="59" t="s">
        <v>31</v>
      </c>
      <c r="H6" s="60" t="s">
        <v>32</v>
      </c>
      <c r="I6" s="59" t="s">
        <v>31</v>
      </c>
      <c r="J6" s="59" t="s">
        <v>32</v>
      </c>
      <c r="K6" s="63" t="s">
        <v>31</v>
      </c>
      <c r="L6" s="60" t="s">
        <v>32</v>
      </c>
      <c r="M6" s="59" t="s">
        <v>31</v>
      </c>
      <c r="N6" s="60" t="s">
        <v>32</v>
      </c>
      <c r="O6" s="59" t="s">
        <v>31</v>
      </c>
      <c r="P6" s="60" t="s">
        <v>32</v>
      </c>
      <c r="Q6" s="59" t="s">
        <v>31</v>
      </c>
      <c r="R6" s="60" t="s">
        <v>32</v>
      </c>
      <c r="S6" s="59" t="s">
        <v>31</v>
      </c>
      <c r="T6" s="60" t="s">
        <v>32</v>
      </c>
    </row>
    <row r="7" spans="1:20" s="23" customFormat="1" ht="24.6" customHeight="1">
      <c r="A7" s="37" t="s">
        <v>24</v>
      </c>
      <c r="B7" s="24" t="s">
        <v>0</v>
      </c>
      <c r="C7" s="25">
        <f>SUM(E7,G7)</f>
        <v>22134270</v>
      </c>
      <c r="D7" s="26">
        <f>(C7/C7)*100</f>
        <v>100</v>
      </c>
      <c r="E7" s="25">
        <f>SUM(E8:E28)</f>
        <v>11007812</v>
      </c>
      <c r="F7" s="26">
        <f>(E7/E7)*100</f>
        <v>100</v>
      </c>
      <c r="G7" s="25">
        <f>SUM(G8:G28)</f>
        <v>11126458</v>
      </c>
      <c r="H7" s="26">
        <f>(G7/G7)*100</f>
        <v>100</v>
      </c>
      <c r="I7" s="21">
        <f>SUM(I8:I28)</f>
        <v>13163135</v>
      </c>
      <c r="J7" s="22">
        <f>(I7/I7)*100</f>
        <v>100</v>
      </c>
      <c r="K7" s="21">
        <f>SUM(K8:K28)</f>
        <v>6967498</v>
      </c>
      <c r="L7" s="22">
        <f>(K7/K7)*100</f>
        <v>100</v>
      </c>
      <c r="M7" s="21">
        <f>SUM(M8:M28)</f>
        <v>6195637</v>
      </c>
      <c r="N7" s="22">
        <f>(M7/M7)*100</f>
        <v>100</v>
      </c>
      <c r="O7" s="21">
        <f t="shared" ref="O7:O28" si="0">Q7+S7</f>
        <v>8971135</v>
      </c>
      <c r="P7" s="22">
        <f>(O7/O7)*100</f>
        <v>100</v>
      </c>
      <c r="Q7" s="21">
        <f>SUM(Q8:Q28)</f>
        <v>4040314</v>
      </c>
      <c r="R7" s="22">
        <f>(Q7/Q7)*100</f>
        <v>100</v>
      </c>
      <c r="S7" s="21">
        <f>SUM(S8:S28)</f>
        <v>4930821</v>
      </c>
      <c r="T7" s="22">
        <f>(S7/S7)*100</f>
        <v>100</v>
      </c>
    </row>
    <row r="8" spans="1:20" ht="24.6" customHeight="1">
      <c r="A8" s="15" t="s">
        <v>1</v>
      </c>
      <c r="B8" s="16"/>
      <c r="C8" s="7">
        <f>SUM(E8,G8)</f>
        <v>1191939</v>
      </c>
      <c r="D8" s="8">
        <f>(C8/$C$7)*100</f>
        <v>5.3850386753211197</v>
      </c>
      <c r="E8" s="7">
        <f>K8+Q8</f>
        <v>624018</v>
      </c>
      <c r="F8" s="8">
        <f>(E8/$E$7)*100</f>
        <v>5.6688649842493684</v>
      </c>
      <c r="G8" s="7">
        <f>M8+S8</f>
        <v>567921</v>
      </c>
      <c r="H8" s="8">
        <f>(G8/$G$7)*100</f>
        <v>5.1042389231146155</v>
      </c>
      <c r="I8" s="9">
        <f>K8+M8</f>
        <v>12938</v>
      </c>
      <c r="J8" s="10">
        <f>(I8/$I$7)*100</f>
        <v>9.8289655161935205E-2</v>
      </c>
      <c r="K8" s="9">
        <v>6654</v>
      </c>
      <c r="L8" s="10">
        <f>(K8/$K$7)*100</f>
        <v>9.5500565626283632E-2</v>
      </c>
      <c r="M8" s="9">
        <v>6284</v>
      </c>
      <c r="N8" s="10">
        <f>(M8/$M$7)*100</f>
        <v>0.10142621331753296</v>
      </c>
      <c r="O8" s="9">
        <f t="shared" si="0"/>
        <v>1179001</v>
      </c>
      <c r="P8" s="10">
        <f>(O8/$O$7)*100</f>
        <v>13.142160941731454</v>
      </c>
      <c r="Q8" s="9">
        <v>617364</v>
      </c>
      <c r="R8" s="10">
        <f>(Q8/$Q$7)*100</f>
        <v>15.280099517017737</v>
      </c>
      <c r="S8" s="9">
        <v>561637</v>
      </c>
      <c r="T8" s="10">
        <f>(S8/$S$7)*100</f>
        <v>11.390334388532864</v>
      </c>
    </row>
    <row r="9" spans="1:20" ht="24.6" customHeight="1">
      <c r="A9" s="17" t="s">
        <v>2</v>
      </c>
      <c r="B9" s="16"/>
      <c r="C9" s="7">
        <f t="shared" ref="C9:C24" si="1">SUM(E9,G9)</f>
        <v>1468911</v>
      </c>
      <c r="D9" s="8">
        <f t="shared" ref="D9:D24" si="2">(C9/$C$7)*100</f>
        <v>6.6363652381578433</v>
      </c>
      <c r="E9" s="7">
        <f t="shared" ref="E9:E28" si="3">K9+Q9</f>
        <v>765035</v>
      </c>
      <c r="F9" s="8">
        <f t="shared" ref="F9:F24" si="4">(E9/$E$7)*100</f>
        <v>6.9499279239143981</v>
      </c>
      <c r="G9" s="7">
        <f t="shared" ref="G9:G28" si="5">M9+S9</f>
        <v>703876</v>
      </c>
      <c r="H9" s="8">
        <f t="shared" ref="H9:H24" si="6">(G9/$G$7)*100</f>
        <v>6.3261462003451587</v>
      </c>
      <c r="I9" s="9">
        <f t="shared" ref="I9:I28" si="7">K9+M9</f>
        <v>32162</v>
      </c>
      <c r="J9" s="10">
        <f t="shared" ref="J9:J24" si="8">(I9/$I$7)*100</f>
        <v>0.2443338915843376</v>
      </c>
      <c r="K9" s="9">
        <v>16514</v>
      </c>
      <c r="L9" s="10">
        <f t="shared" ref="L9:L27" si="9">(K9/$K$7)*100</f>
        <v>0.23701477919333452</v>
      </c>
      <c r="M9" s="9">
        <v>15648</v>
      </c>
      <c r="N9" s="10">
        <f>(M9/$M$7)*100</f>
        <v>0.25256482908859895</v>
      </c>
      <c r="O9" s="9">
        <f t="shared" si="0"/>
        <v>1436749</v>
      </c>
      <c r="P9" s="10">
        <f t="shared" ref="P9:P27" si="10">(O9/$O$7)*100</f>
        <v>16.015242218515272</v>
      </c>
      <c r="Q9" s="9">
        <v>748521</v>
      </c>
      <c r="R9" s="10">
        <f t="shared" ref="R9:R27" si="11">(Q9/$Q$7)*100</f>
        <v>18.526307608765062</v>
      </c>
      <c r="S9" s="9">
        <v>688228</v>
      </c>
      <c r="T9" s="10">
        <f t="shared" ref="T9:T27" si="12">(S9/$S$7)*100</f>
        <v>13.957675608179651</v>
      </c>
    </row>
    <row r="10" spans="1:20" ht="24.6" customHeight="1">
      <c r="A10" s="15" t="s">
        <v>3</v>
      </c>
      <c r="B10" s="16"/>
      <c r="C10" s="7">
        <f t="shared" si="1"/>
        <v>1570657</v>
      </c>
      <c r="D10" s="8">
        <f t="shared" si="2"/>
        <v>7.0960415681203859</v>
      </c>
      <c r="E10" s="7">
        <f t="shared" si="3"/>
        <v>820325</v>
      </c>
      <c r="F10" s="8">
        <f t="shared" si="4"/>
        <v>7.4522075776730201</v>
      </c>
      <c r="G10" s="7">
        <f t="shared" si="5"/>
        <v>750332</v>
      </c>
      <c r="H10" s="8">
        <f t="shared" si="6"/>
        <v>6.7436735032837936</v>
      </c>
      <c r="I10" s="9">
        <f t="shared" si="7"/>
        <v>48698</v>
      </c>
      <c r="J10" s="10">
        <f t="shared" si="8"/>
        <v>0.36995746074168501</v>
      </c>
      <c r="K10" s="9">
        <v>24744</v>
      </c>
      <c r="L10" s="10">
        <f t="shared" si="9"/>
        <v>0.3551346552234389</v>
      </c>
      <c r="M10" s="9">
        <v>23954</v>
      </c>
      <c r="N10" s="10">
        <f t="shared" ref="N10:N27" si="13">(M10/$M$7)*100</f>
        <v>0.38662691180906822</v>
      </c>
      <c r="O10" s="9">
        <f t="shared" si="0"/>
        <v>1521959</v>
      </c>
      <c r="P10" s="10">
        <f t="shared" si="10"/>
        <v>16.965066293172491</v>
      </c>
      <c r="Q10" s="9">
        <v>795581</v>
      </c>
      <c r="R10" s="10">
        <f t="shared" si="11"/>
        <v>19.691068565462981</v>
      </c>
      <c r="S10" s="9">
        <v>726378</v>
      </c>
      <c r="T10" s="10">
        <f t="shared" si="12"/>
        <v>14.731380433400442</v>
      </c>
    </row>
    <row r="11" spans="1:20" ht="24.6" customHeight="1">
      <c r="A11" s="15" t="s">
        <v>4</v>
      </c>
      <c r="B11" s="16"/>
      <c r="C11" s="7">
        <f t="shared" si="1"/>
        <v>1553237</v>
      </c>
      <c r="D11" s="8">
        <f t="shared" si="2"/>
        <v>7.017340079433386</v>
      </c>
      <c r="E11" s="7">
        <f t="shared" si="3"/>
        <v>800478</v>
      </c>
      <c r="F11" s="8">
        <f t="shared" si="4"/>
        <v>7.2719083501789461</v>
      </c>
      <c r="G11" s="7">
        <f t="shared" si="5"/>
        <v>752759</v>
      </c>
      <c r="H11" s="8">
        <f t="shared" si="6"/>
        <v>6.7654863749092478</v>
      </c>
      <c r="I11" s="9">
        <f t="shared" si="7"/>
        <v>168197</v>
      </c>
      <c r="J11" s="10">
        <f t="shared" si="8"/>
        <v>1.2777883080284447</v>
      </c>
      <c r="K11" s="9">
        <v>93400</v>
      </c>
      <c r="L11" s="10">
        <f t="shared" si="9"/>
        <v>1.3405098932213544</v>
      </c>
      <c r="M11" s="9">
        <v>74797</v>
      </c>
      <c r="N11" s="10">
        <f t="shared" si="13"/>
        <v>1.207252781271724</v>
      </c>
      <c r="O11" s="9">
        <f t="shared" si="0"/>
        <v>1385040</v>
      </c>
      <c r="P11" s="10">
        <f t="shared" si="10"/>
        <v>15.438849153423732</v>
      </c>
      <c r="Q11" s="9">
        <v>707078</v>
      </c>
      <c r="R11" s="10">
        <f t="shared" si="11"/>
        <v>17.500570500213598</v>
      </c>
      <c r="S11" s="9">
        <v>677962</v>
      </c>
      <c r="T11" s="10">
        <f t="shared" si="12"/>
        <v>13.749474986011457</v>
      </c>
    </row>
    <row r="12" spans="1:20" ht="24.6" customHeight="1">
      <c r="A12" s="15" t="s">
        <v>5</v>
      </c>
      <c r="B12" s="16"/>
      <c r="C12" s="7">
        <f t="shared" si="1"/>
        <v>1761339</v>
      </c>
      <c r="D12" s="8">
        <f t="shared" si="2"/>
        <v>7.9575201712096213</v>
      </c>
      <c r="E12" s="7">
        <f t="shared" si="3"/>
        <v>780089</v>
      </c>
      <c r="F12" s="8">
        <f t="shared" si="4"/>
        <v>7.0866853467337565</v>
      </c>
      <c r="G12" s="7">
        <f t="shared" si="5"/>
        <v>981250</v>
      </c>
      <c r="H12" s="8">
        <f t="shared" si="6"/>
        <v>8.8190689256185575</v>
      </c>
      <c r="I12" s="9">
        <f t="shared" si="7"/>
        <v>944698</v>
      </c>
      <c r="J12" s="10">
        <f t="shared" si="8"/>
        <v>7.1768465490933577</v>
      </c>
      <c r="K12" s="9">
        <v>411055</v>
      </c>
      <c r="L12" s="10">
        <f t="shared" si="9"/>
        <v>5.8996070038340873</v>
      </c>
      <c r="M12" s="9">
        <v>533643</v>
      </c>
      <c r="N12" s="10">
        <f t="shared" si="13"/>
        <v>8.6132063579580276</v>
      </c>
      <c r="O12" s="9">
        <f t="shared" si="0"/>
        <v>816641</v>
      </c>
      <c r="P12" s="10">
        <f t="shared" si="10"/>
        <v>9.1029841820460842</v>
      </c>
      <c r="Q12" s="9">
        <v>369034</v>
      </c>
      <c r="R12" s="10">
        <f t="shared" si="11"/>
        <v>9.1337950466226143</v>
      </c>
      <c r="S12" s="9">
        <v>447607</v>
      </c>
      <c r="T12" s="10">
        <f t="shared" si="12"/>
        <v>9.0777377641573267</v>
      </c>
    </row>
    <row r="13" spans="1:20" ht="24.6" customHeight="1">
      <c r="A13" s="15" t="s">
        <v>6</v>
      </c>
      <c r="B13" s="16"/>
      <c r="C13" s="7">
        <f t="shared" si="1"/>
        <v>1965877</v>
      </c>
      <c r="D13" s="8">
        <f t="shared" si="2"/>
        <v>8.8815985347608031</v>
      </c>
      <c r="E13" s="7">
        <f t="shared" si="3"/>
        <v>949746</v>
      </c>
      <c r="F13" s="8">
        <f t="shared" si="4"/>
        <v>8.6279271484651083</v>
      </c>
      <c r="G13" s="7">
        <f t="shared" si="5"/>
        <v>1016131</v>
      </c>
      <c r="H13" s="8">
        <f t="shared" si="6"/>
        <v>9.1325649186830162</v>
      </c>
      <c r="I13" s="9">
        <f t="shared" si="7"/>
        <v>1720264</v>
      </c>
      <c r="J13" s="10">
        <f t="shared" si="8"/>
        <v>13.068801619067191</v>
      </c>
      <c r="K13" s="9">
        <v>881482</v>
      </c>
      <c r="L13" s="10">
        <f t="shared" si="9"/>
        <v>12.651341988185717</v>
      </c>
      <c r="M13" s="9">
        <v>838782</v>
      </c>
      <c r="N13" s="10">
        <f t="shared" si="13"/>
        <v>13.538268946356929</v>
      </c>
      <c r="O13" s="9">
        <f t="shared" si="0"/>
        <v>245613</v>
      </c>
      <c r="P13" s="10">
        <f t="shared" si="10"/>
        <v>2.7378141115923462</v>
      </c>
      <c r="Q13" s="9">
        <v>68264</v>
      </c>
      <c r="R13" s="10">
        <f t="shared" si="11"/>
        <v>1.6895716521042672</v>
      </c>
      <c r="S13" s="9">
        <v>177349</v>
      </c>
      <c r="T13" s="10">
        <f t="shared" si="12"/>
        <v>3.5967438282590263</v>
      </c>
    </row>
    <row r="14" spans="1:20" ht="24.6" customHeight="1">
      <c r="A14" s="15" t="s">
        <v>7</v>
      </c>
      <c r="B14" s="16"/>
      <c r="C14" s="7">
        <f t="shared" si="1"/>
        <v>1824650</v>
      </c>
      <c r="D14" s="8">
        <f t="shared" si="2"/>
        <v>8.2435517412591413</v>
      </c>
      <c r="E14" s="7">
        <f t="shared" si="3"/>
        <v>895536</v>
      </c>
      <c r="F14" s="8">
        <f t="shared" si="4"/>
        <v>8.1354587087788204</v>
      </c>
      <c r="G14" s="7">
        <f t="shared" si="5"/>
        <v>929114</v>
      </c>
      <c r="H14" s="8">
        <f t="shared" si="6"/>
        <v>8.3504921332557043</v>
      </c>
      <c r="I14" s="9">
        <f t="shared" si="7"/>
        <v>1606635</v>
      </c>
      <c r="J14" s="10">
        <f t="shared" si="8"/>
        <v>12.205565011678448</v>
      </c>
      <c r="K14" s="9">
        <v>860288</v>
      </c>
      <c r="L14" s="10">
        <f t="shared" si="9"/>
        <v>12.347158190788141</v>
      </c>
      <c r="M14" s="9">
        <v>746347</v>
      </c>
      <c r="N14" s="10">
        <f t="shared" si="13"/>
        <v>12.046331959086693</v>
      </c>
      <c r="O14" s="9">
        <f t="shared" si="0"/>
        <v>218015</v>
      </c>
      <c r="P14" s="10">
        <f t="shared" si="10"/>
        <v>2.4301830258936024</v>
      </c>
      <c r="Q14" s="9">
        <v>35248</v>
      </c>
      <c r="R14" s="10">
        <f t="shared" si="11"/>
        <v>0.87240744159983608</v>
      </c>
      <c r="S14" s="9">
        <v>182767</v>
      </c>
      <c r="T14" s="10">
        <f t="shared" si="12"/>
        <v>3.7066241098591899</v>
      </c>
    </row>
    <row r="15" spans="1:20" ht="24.6" customHeight="1">
      <c r="A15" s="15" t="s">
        <v>8</v>
      </c>
      <c r="B15" s="16"/>
      <c r="C15" s="7">
        <f t="shared" si="1"/>
        <v>1868951</v>
      </c>
      <c r="D15" s="8">
        <f t="shared" si="2"/>
        <v>8.4436983916795096</v>
      </c>
      <c r="E15" s="7">
        <f t="shared" si="3"/>
        <v>928906</v>
      </c>
      <c r="F15" s="8">
        <f t="shared" si="4"/>
        <v>8.4386070546989718</v>
      </c>
      <c r="G15" s="7">
        <f t="shared" si="5"/>
        <v>940045</v>
      </c>
      <c r="H15" s="8">
        <f t="shared" si="6"/>
        <v>8.448735437638824</v>
      </c>
      <c r="I15" s="9">
        <f t="shared" si="7"/>
        <v>1634969</v>
      </c>
      <c r="J15" s="10">
        <f t="shared" si="8"/>
        <v>12.420817685148712</v>
      </c>
      <c r="K15" s="9">
        <v>881870</v>
      </c>
      <c r="L15" s="10">
        <f t="shared" si="9"/>
        <v>12.656910701660767</v>
      </c>
      <c r="M15" s="9">
        <v>753099</v>
      </c>
      <c r="N15" s="10">
        <f t="shared" si="13"/>
        <v>12.155311875114698</v>
      </c>
      <c r="O15" s="9">
        <f t="shared" si="0"/>
        <v>233982</v>
      </c>
      <c r="P15" s="10">
        <f t="shared" si="10"/>
        <v>2.608164964633795</v>
      </c>
      <c r="Q15" s="9">
        <v>47036</v>
      </c>
      <c r="R15" s="10">
        <f t="shared" si="11"/>
        <v>1.164166943460335</v>
      </c>
      <c r="S15" s="9">
        <v>186946</v>
      </c>
      <c r="T15" s="10">
        <f t="shared" si="12"/>
        <v>3.7913767301631922</v>
      </c>
    </row>
    <row r="16" spans="1:20" ht="24.6" customHeight="1">
      <c r="A16" s="15" t="s">
        <v>9</v>
      </c>
      <c r="B16" s="16"/>
      <c r="C16" s="7">
        <f t="shared" si="1"/>
        <v>1884834</v>
      </c>
      <c r="D16" s="8">
        <f t="shared" si="2"/>
        <v>8.5154558971224255</v>
      </c>
      <c r="E16" s="7">
        <f t="shared" si="3"/>
        <v>941608</v>
      </c>
      <c r="F16" s="8">
        <f t="shared" si="4"/>
        <v>8.5539978335385811</v>
      </c>
      <c r="G16" s="7">
        <f t="shared" si="5"/>
        <v>943226</v>
      </c>
      <c r="H16" s="8">
        <f t="shared" si="6"/>
        <v>8.4773249492336191</v>
      </c>
      <c r="I16" s="9">
        <f t="shared" si="7"/>
        <v>1659162</v>
      </c>
      <c r="J16" s="10">
        <f t="shared" si="8"/>
        <v>12.604611287508638</v>
      </c>
      <c r="K16" s="7">
        <v>888469</v>
      </c>
      <c r="L16" s="10">
        <f t="shared" si="9"/>
        <v>12.751621887799608</v>
      </c>
      <c r="M16" s="7">
        <v>770693</v>
      </c>
      <c r="N16" s="10">
        <f t="shared" si="13"/>
        <v>12.439285903935302</v>
      </c>
      <c r="O16" s="9">
        <f t="shared" si="0"/>
        <v>225672</v>
      </c>
      <c r="P16" s="10">
        <f t="shared" si="10"/>
        <v>2.5155345449600301</v>
      </c>
      <c r="Q16" s="7">
        <v>53139</v>
      </c>
      <c r="R16" s="10">
        <f t="shared" si="11"/>
        <v>1.3152195596678871</v>
      </c>
      <c r="S16" s="7">
        <v>172533</v>
      </c>
      <c r="T16" s="10">
        <f t="shared" si="12"/>
        <v>3.4990724668366586</v>
      </c>
    </row>
    <row r="17" spans="1:20" ht="24.6" customHeight="1">
      <c r="A17" s="15" t="s">
        <v>10</v>
      </c>
      <c r="B17" s="16"/>
      <c r="C17" s="7">
        <f t="shared" si="1"/>
        <v>1728375</v>
      </c>
      <c r="D17" s="8">
        <f t="shared" si="2"/>
        <v>7.8085927387711456</v>
      </c>
      <c r="E17" s="7">
        <f t="shared" si="3"/>
        <v>860791</v>
      </c>
      <c r="F17" s="8">
        <f t="shared" si="4"/>
        <v>7.8198192338313914</v>
      </c>
      <c r="G17" s="7">
        <f t="shared" si="5"/>
        <v>867584</v>
      </c>
      <c r="H17" s="8">
        <f t="shared" si="6"/>
        <v>7.7974859564472361</v>
      </c>
      <c r="I17" s="9">
        <f t="shared" si="7"/>
        <v>1521010</v>
      </c>
      <c r="J17" s="10">
        <f t="shared" si="8"/>
        <v>11.555074076198412</v>
      </c>
      <c r="K17" s="14">
        <v>806122</v>
      </c>
      <c r="L17" s="10">
        <f t="shared" si="9"/>
        <v>11.569748566845659</v>
      </c>
      <c r="M17" s="14">
        <v>714888</v>
      </c>
      <c r="N17" s="10">
        <f t="shared" si="13"/>
        <v>11.538571417273156</v>
      </c>
      <c r="O17" s="9">
        <f t="shared" si="0"/>
        <v>207365</v>
      </c>
      <c r="P17" s="10">
        <f t="shared" si="10"/>
        <v>2.311468950138416</v>
      </c>
      <c r="Q17" s="14">
        <v>54669</v>
      </c>
      <c r="R17" s="10">
        <f t="shared" si="11"/>
        <v>1.3530879035639309</v>
      </c>
      <c r="S17" s="14">
        <v>152696</v>
      </c>
      <c r="T17" s="10">
        <f t="shared" si="12"/>
        <v>3.09676623832015</v>
      </c>
    </row>
    <row r="18" spans="1:20" ht="24.6" customHeight="1">
      <c r="A18" s="15" t="s">
        <v>11</v>
      </c>
      <c r="B18" s="16"/>
      <c r="C18" s="7">
        <f t="shared" si="1"/>
        <v>1486999</v>
      </c>
      <c r="D18" s="8">
        <f t="shared" si="2"/>
        <v>6.7180846714167668</v>
      </c>
      <c r="E18" s="7">
        <f t="shared" si="3"/>
        <v>737446</v>
      </c>
      <c r="F18" s="8">
        <f t="shared" si="4"/>
        <v>6.6992968266536526</v>
      </c>
      <c r="G18" s="7">
        <f t="shared" si="5"/>
        <v>749553</v>
      </c>
      <c r="H18" s="8">
        <f t="shared" si="6"/>
        <v>6.7366721736602964</v>
      </c>
      <c r="I18" s="9">
        <f t="shared" si="7"/>
        <v>1275852</v>
      </c>
      <c r="J18" s="10">
        <f t="shared" si="8"/>
        <v>9.692615019142476</v>
      </c>
      <c r="K18" s="14">
        <v>670887</v>
      </c>
      <c r="L18" s="10">
        <f t="shared" si="9"/>
        <v>9.6288079307665395</v>
      </c>
      <c r="M18" s="14">
        <v>604965</v>
      </c>
      <c r="N18" s="10">
        <f t="shared" si="13"/>
        <v>9.7643712825654561</v>
      </c>
      <c r="O18" s="9">
        <f t="shared" si="0"/>
        <v>211147</v>
      </c>
      <c r="P18" s="10">
        <f t="shared" si="10"/>
        <v>2.3536263806084738</v>
      </c>
      <c r="Q18" s="14">
        <v>66559</v>
      </c>
      <c r="R18" s="10">
        <f t="shared" si="11"/>
        <v>1.6473719616841662</v>
      </c>
      <c r="S18" s="14">
        <v>144588</v>
      </c>
      <c r="T18" s="10">
        <f t="shared" si="12"/>
        <v>2.9323311472876421</v>
      </c>
    </row>
    <row r="19" spans="1:20" ht="24.6" customHeight="1">
      <c r="A19" s="15" t="s">
        <v>12</v>
      </c>
      <c r="B19" s="16"/>
      <c r="C19" s="7">
        <f t="shared" si="1"/>
        <v>919282</v>
      </c>
      <c r="D19" s="8">
        <f t="shared" si="2"/>
        <v>4.1532067694123187</v>
      </c>
      <c r="E19" s="7">
        <f t="shared" si="3"/>
        <v>454146</v>
      </c>
      <c r="F19" s="8">
        <f t="shared" si="4"/>
        <v>4.1256700241610229</v>
      </c>
      <c r="G19" s="7">
        <f t="shared" si="5"/>
        <v>465136</v>
      </c>
      <c r="H19" s="8">
        <f t="shared" si="6"/>
        <v>4.1804498790181031</v>
      </c>
      <c r="I19" s="9">
        <f t="shared" si="7"/>
        <v>704522</v>
      </c>
      <c r="J19" s="10">
        <f t="shared" si="8"/>
        <v>5.3522356186425197</v>
      </c>
      <c r="K19" s="14">
        <v>381687</v>
      </c>
      <c r="L19" s="10">
        <f t="shared" si="9"/>
        <v>5.4781070622481698</v>
      </c>
      <c r="M19" s="14">
        <v>322835</v>
      </c>
      <c r="N19" s="10">
        <f t="shared" si="13"/>
        <v>5.2106829370410175</v>
      </c>
      <c r="O19" s="9">
        <f t="shared" si="0"/>
        <v>214760</v>
      </c>
      <c r="P19" s="10">
        <f t="shared" si="10"/>
        <v>2.3938999914726509</v>
      </c>
      <c r="Q19" s="14">
        <v>72459</v>
      </c>
      <c r="R19" s="10">
        <f t="shared" si="11"/>
        <v>1.793400215923812</v>
      </c>
      <c r="S19" s="14">
        <v>142301</v>
      </c>
      <c r="T19" s="10">
        <f t="shared" si="12"/>
        <v>2.8859494189709989</v>
      </c>
    </row>
    <row r="20" spans="1:20" ht="24.6" customHeight="1">
      <c r="A20" s="15" t="s">
        <v>13</v>
      </c>
      <c r="B20" s="16"/>
      <c r="C20" s="7">
        <f t="shared" si="1"/>
        <v>795077</v>
      </c>
      <c r="D20" s="8">
        <f t="shared" si="2"/>
        <v>3.5920633479215716</v>
      </c>
      <c r="E20" s="7">
        <f t="shared" si="3"/>
        <v>386428</v>
      </c>
      <c r="F20" s="8">
        <f t="shared" si="4"/>
        <v>3.510488732910773</v>
      </c>
      <c r="G20" s="7">
        <f t="shared" si="5"/>
        <v>408649</v>
      </c>
      <c r="H20" s="8">
        <f t="shared" si="6"/>
        <v>3.672768099245959</v>
      </c>
      <c r="I20" s="9">
        <f t="shared" si="7"/>
        <v>509339</v>
      </c>
      <c r="J20" s="10">
        <f t="shared" si="8"/>
        <v>3.8694353586740546</v>
      </c>
      <c r="K20" s="14">
        <v>278381</v>
      </c>
      <c r="L20" s="10">
        <f t="shared" si="9"/>
        <v>3.9954227471611761</v>
      </c>
      <c r="M20" s="14">
        <v>230958</v>
      </c>
      <c r="N20" s="10">
        <f t="shared" si="13"/>
        <v>3.727752287617883</v>
      </c>
      <c r="O20" s="9">
        <f t="shared" si="0"/>
        <v>285738</v>
      </c>
      <c r="P20" s="10">
        <f t="shared" si="10"/>
        <v>3.1850819322192789</v>
      </c>
      <c r="Q20" s="14">
        <v>108047</v>
      </c>
      <c r="R20" s="10">
        <f t="shared" si="11"/>
        <v>2.6742228450561023</v>
      </c>
      <c r="S20" s="14">
        <v>177691</v>
      </c>
      <c r="T20" s="10">
        <f t="shared" si="12"/>
        <v>3.6036797928783058</v>
      </c>
    </row>
    <row r="21" spans="1:20" ht="24.6" customHeight="1">
      <c r="A21" s="15" t="s">
        <v>14</v>
      </c>
      <c r="B21" s="16"/>
      <c r="C21" s="7">
        <f t="shared" si="1"/>
        <v>682167</v>
      </c>
      <c r="D21" s="8">
        <f t="shared" si="2"/>
        <v>3.0819493934066946</v>
      </c>
      <c r="E21" s="7">
        <f t="shared" si="3"/>
        <v>323746</v>
      </c>
      <c r="F21" s="8">
        <f t="shared" si="4"/>
        <v>2.9410567695015142</v>
      </c>
      <c r="G21" s="7">
        <f t="shared" si="5"/>
        <v>358421</v>
      </c>
      <c r="H21" s="8">
        <f t="shared" si="6"/>
        <v>3.2213396212882843</v>
      </c>
      <c r="I21" s="9">
        <f t="shared" si="7"/>
        <v>390687</v>
      </c>
      <c r="J21" s="10">
        <f t="shared" si="8"/>
        <v>2.9680391487286273</v>
      </c>
      <c r="K21" s="14">
        <v>209787</v>
      </c>
      <c r="L21" s="10">
        <f t="shared" si="9"/>
        <v>3.0109373551309235</v>
      </c>
      <c r="M21" s="14">
        <v>180900</v>
      </c>
      <c r="N21" s="10">
        <f t="shared" si="13"/>
        <v>2.9197966246247158</v>
      </c>
      <c r="O21" s="9">
        <f t="shared" si="0"/>
        <v>291480</v>
      </c>
      <c r="P21" s="10">
        <f t="shared" si="10"/>
        <v>3.2490872113729194</v>
      </c>
      <c r="Q21" s="14">
        <v>113959</v>
      </c>
      <c r="R21" s="10">
        <f t="shared" si="11"/>
        <v>2.8205481059145403</v>
      </c>
      <c r="S21" s="14">
        <v>177521</v>
      </c>
      <c r="T21" s="10">
        <f t="shared" si="12"/>
        <v>3.6002320911669683</v>
      </c>
    </row>
    <row r="22" spans="1:20" ht="24.6" customHeight="1">
      <c r="A22" s="15" t="s">
        <v>15</v>
      </c>
      <c r="B22" s="16"/>
      <c r="C22" s="7">
        <f t="shared" si="1"/>
        <v>581457</v>
      </c>
      <c r="D22" s="8">
        <f t="shared" si="2"/>
        <v>2.6269535882592918</v>
      </c>
      <c r="E22" s="7">
        <f t="shared" si="3"/>
        <v>295887</v>
      </c>
      <c r="F22" s="8">
        <f t="shared" si="4"/>
        <v>2.6879728687226856</v>
      </c>
      <c r="G22" s="7">
        <f t="shared" si="5"/>
        <v>285570</v>
      </c>
      <c r="H22" s="8">
        <f t="shared" si="6"/>
        <v>2.5665849814918635</v>
      </c>
      <c r="I22" s="9">
        <f t="shared" si="7"/>
        <v>364958</v>
      </c>
      <c r="J22" s="10">
        <f t="shared" si="8"/>
        <v>2.7725765936458147</v>
      </c>
      <c r="K22" s="14">
        <v>212477</v>
      </c>
      <c r="L22" s="10">
        <f t="shared" si="9"/>
        <v>3.0495451882440441</v>
      </c>
      <c r="M22" s="14">
        <v>152481</v>
      </c>
      <c r="N22" s="10">
        <f t="shared" si="13"/>
        <v>2.4611028696484314</v>
      </c>
      <c r="O22" s="9">
        <f t="shared" si="0"/>
        <v>216499</v>
      </c>
      <c r="P22" s="10">
        <f t="shared" si="10"/>
        <v>2.4132843837485445</v>
      </c>
      <c r="Q22" s="14">
        <v>83410</v>
      </c>
      <c r="R22" s="10">
        <f t="shared" si="11"/>
        <v>2.064443506123534</v>
      </c>
      <c r="S22" s="14">
        <v>133089</v>
      </c>
      <c r="T22" s="10">
        <f t="shared" si="12"/>
        <v>2.6991245474130983</v>
      </c>
    </row>
    <row r="23" spans="1:20" ht="24.6" customHeight="1">
      <c r="A23" s="15" t="s">
        <v>16</v>
      </c>
      <c r="B23" s="16"/>
      <c r="C23" s="7">
        <f t="shared" si="1"/>
        <v>459207</v>
      </c>
      <c r="D23" s="8">
        <f t="shared" si="2"/>
        <v>2.0746426243106275</v>
      </c>
      <c r="E23" s="7">
        <f t="shared" si="3"/>
        <v>251930</v>
      </c>
      <c r="F23" s="8">
        <f t="shared" si="4"/>
        <v>2.2886473715212432</v>
      </c>
      <c r="G23" s="7">
        <f t="shared" si="5"/>
        <v>207277</v>
      </c>
      <c r="H23" s="8">
        <f t="shared" si="6"/>
        <v>1.86291989777879</v>
      </c>
      <c r="I23" s="9">
        <f t="shared" si="7"/>
        <v>311806</v>
      </c>
      <c r="J23" s="10">
        <f t="shared" si="8"/>
        <v>2.3687822087975241</v>
      </c>
      <c r="K23" s="14">
        <v>197363</v>
      </c>
      <c r="L23" s="10">
        <f t="shared" si="9"/>
        <v>2.8326237050947127</v>
      </c>
      <c r="M23" s="14">
        <v>114443</v>
      </c>
      <c r="N23" s="10">
        <f t="shared" si="13"/>
        <v>1.8471546993472987</v>
      </c>
      <c r="O23" s="9">
        <f t="shared" si="0"/>
        <v>147401</v>
      </c>
      <c r="P23" s="10">
        <f t="shared" si="10"/>
        <v>1.6430585427596396</v>
      </c>
      <c r="Q23" s="14">
        <v>54567</v>
      </c>
      <c r="R23" s="10">
        <f t="shared" si="11"/>
        <v>1.3505633473041947</v>
      </c>
      <c r="S23" s="14">
        <v>92834</v>
      </c>
      <c r="T23" s="10">
        <f t="shared" si="12"/>
        <v>1.8827290627666267</v>
      </c>
    </row>
    <row r="24" spans="1:20" ht="24.6" customHeight="1">
      <c r="A24" s="15" t="s">
        <v>17</v>
      </c>
      <c r="B24" s="16"/>
      <c r="C24" s="7">
        <f t="shared" si="1"/>
        <v>251482</v>
      </c>
      <c r="D24" s="8">
        <f t="shared" si="2"/>
        <v>1.1361657737074682</v>
      </c>
      <c r="E24" s="7">
        <f t="shared" si="3"/>
        <v>129018</v>
      </c>
      <c r="F24" s="8">
        <f t="shared" si="4"/>
        <v>1.1720585344299121</v>
      </c>
      <c r="G24" s="7">
        <f t="shared" si="5"/>
        <v>122464</v>
      </c>
      <c r="H24" s="8">
        <f t="shared" si="6"/>
        <v>1.1006557522618607</v>
      </c>
      <c r="I24" s="9">
        <f t="shared" si="7"/>
        <v>167120</v>
      </c>
      <c r="J24" s="10">
        <f t="shared" si="8"/>
        <v>1.2696063665684505</v>
      </c>
      <c r="K24" s="14">
        <v>98938</v>
      </c>
      <c r="L24" s="10">
        <f t="shared" si="9"/>
        <v>1.4199932314297039</v>
      </c>
      <c r="M24" s="14">
        <v>68182</v>
      </c>
      <c r="N24" s="10">
        <f t="shared" si="13"/>
        <v>1.1004840987294768</v>
      </c>
      <c r="O24" s="9">
        <f t="shared" si="0"/>
        <v>84362</v>
      </c>
      <c r="P24" s="10">
        <f t="shared" si="10"/>
        <v>0.9403715360430982</v>
      </c>
      <c r="Q24" s="14">
        <v>30080</v>
      </c>
      <c r="R24" s="10">
        <f t="shared" si="11"/>
        <v>0.74449659110653277</v>
      </c>
      <c r="S24" s="14">
        <v>54282</v>
      </c>
      <c r="T24" s="10">
        <f t="shared" si="12"/>
        <v>1.100871437028438</v>
      </c>
    </row>
    <row r="25" spans="1:20" ht="24.6" customHeight="1">
      <c r="A25" s="15" t="s">
        <v>18</v>
      </c>
      <c r="B25" s="16"/>
      <c r="C25" s="7">
        <f>SUM(E25,G25)</f>
        <v>100540</v>
      </c>
      <c r="D25" s="8">
        <f>(C25/$C$7)*100</f>
        <v>0.45422776536113457</v>
      </c>
      <c r="E25" s="7">
        <f t="shared" si="3"/>
        <v>46750</v>
      </c>
      <c r="F25" s="8">
        <f>(E25/$E$7)*100</f>
        <v>0.42469838692739298</v>
      </c>
      <c r="G25" s="7">
        <f t="shared" si="5"/>
        <v>53790</v>
      </c>
      <c r="H25" s="8">
        <f>(G25/$G$7)*100</f>
        <v>0.48344225988180606</v>
      </c>
      <c r="I25" s="9">
        <f t="shared" si="7"/>
        <v>65540</v>
      </c>
      <c r="J25" s="10">
        <f>(I25/$I$7)*100</f>
        <v>0.49790570407429535</v>
      </c>
      <c r="K25" s="14">
        <v>35533</v>
      </c>
      <c r="L25" s="10">
        <f t="shared" si="9"/>
        <v>0.50998220595111754</v>
      </c>
      <c r="M25" s="14">
        <v>30007</v>
      </c>
      <c r="N25" s="10">
        <f t="shared" si="13"/>
        <v>0.48432469494258623</v>
      </c>
      <c r="O25" s="9">
        <f t="shared" si="0"/>
        <v>35000</v>
      </c>
      <c r="P25" s="10">
        <f t="shared" si="10"/>
        <v>0.39014015506399136</v>
      </c>
      <c r="Q25" s="14">
        <v>11217</v>
      </c>
      <c r="R25" s="10">
        <f t="shared" si="11"/>
        <v>0.27762693691628915</v>
      </c>
      <c r="S25" s="14">
        <v>23783</v>
      </c>
      <c r="T25" s="10">
        <f t="shared" si="12"/>
        <v>0.48233346941614796</v>
      </c>
    </row>
    <row r="26" spans="1:20" ht="24.6" customHeight="1">
      <c r="A26" s="15" t="s">
        <v>19</v>
      </c>
      <c r="B26" s="16"/>
      <c r="C26" s="7">
        <f>SUM(E26,G26)</f>
        <v>33043</v>
      </c>
      <c r="D26" s="8">
        <f>(C26/$C$7)*100</f>
        <v>0.14928434504503649</v>
      </c>
      <c r="E26" s="7">
        <f t="shared" si="3"/>
        <v>13801</v>
      </c>
      <c r="F26" s="8">
        <f>(E26/$E$7)*100</f>
        <v>0.12537459760395617</v>
      </c>
      <c r="G26" s="7">
        <f t="shared" si="5"/>
        <v>19242</v>
      </c>
      <c r="H26" s="8">
        <f>(G26/$G$7)*100</f>
        <v>0.17293913301070296</v>
      </c>
      <c r="I26" s="9">
        <f t="shared" si="7"/>
        <v>20910</v>
      </c>
      <c r="J26" s="10">
        <f>(I26/$I$7)*100</f>
        <v>0.15885273530963559</v>
      </c>
      <c r="K26" s="14">
        <v>10315</v>
      </c>
      <c r="L26" s="10">
        <f t="shared" si="9"/>
        <v>0.14804453478135193</v>
      </c>
      <c r="M26" s="14">
        <v>10595</v>
      </c>
      <c r="N26" s="10">
        <f t="shared" si="13"/>
        <v>0.17100743636207222</v>
      </c>
      <c r="O26" s="9">
        <f t="shared" si="0"/>
        <v>12133</v>
      </c>
      <c r="P26" s="10">
        <f t="shared" si="10"/>
        <v>0.13524487146832592</v>
      </c>
      <c r="Q26" s="14">
        <v>3486</v>
      </c>
      <c r="R26" s="10">
        <f t="shared" si="11"/>
        <v>8.6280422759221195E-2</v>
      </c>
      <c r="S26" s="14">
        <v>8647</v>
      </c>
      <c r="T26" s="10">
        <f t="shared" si="12"/>
        <v>0.17536633351727834</v>
      </c>
    </row>
    <row r="27" spans="1:20" ht="24.6" customHeight="1">
      <c r="A27" s="15" t="s">
        <v>20</v>
      </c>
      <c r="B27" s="16"/>
      <c r="C27" s="7">
        <f>SUM(E27,G27)</f>
        <v>5524</v>
      </c>
      <c r="D27" s="8">
        <f>(C27/$C$7)*100</f>
        <v>2.4956775172616939E-2</v>
      </c>
      <c r="E27" s="7">
        <f t="shared" si="3"/>
        <v>1880</v>
      </c>
      <c r="F27" s="8">
        <f>(E27/$E$7)*100</f>
        <v>1.7078780051839548E-2</v>
      </c>
      <c r="G27" s="7">
        <f t="shared" si="5"/>
        <v>3644</v>
      </c>
      <c r="H27" s="8">
        <f>(G27/$G$7)*100</f>
        <v>3.2750763989762059E-2</v>
      </c>
      <c r="I27" s="9">
        <f t="shared" si="7"/>
        <v>3237</v>
      </c>
      <c r="J27" s="10">
        <f>(I27/$I$7)*100</f>
        <v>2.4591406226556214E-2</v>
      </c>
      <c r="K27" s="14">
        <v>1337</v>
      </c>
      <c r="L27" s="10">
        <f t="shared" si="9"/>
        <v>1.9189097722023027E-2</v>
      </c>
      <c r="M27" s="14">
        <v>1900</v>
      </c>
      <c r="N27" s="10">
        <f t="shared" si="13"/>
        <v>3.0666741773283362E-2</v>
      </c>
      <c r="O27" s="9">
        <f t="shared" si="0"/>
        <v>2287</v>
      </c>
      <c r="P27" s="10">
        <f t="shared" si="10"/>
        <v>2.5492872418038524E-2</v>
      </c>
      <c r="Q27" s="14">
        <v>543</v>
      </c>
      <c r="R27" s="10">
        <f t="shared" si="11"/>
        <v>1.3439549500360616E-2</v>
      </c>
      <c r="S27" s="14">
        <v>1744</v>
      </c>
      <c r="T27" s="10">
        <f t="shared" si="12"/>
        <v>3.5369363438664675E-2</v>
      </c>
    </row>
    <row r="28" spans="1:20" ht="24.6" customHeight="1">
      <c r="A28" s="18"/>
      <c r="B28" s="19"/>
      <c r="C28" s="7">
        <f>SUM(E28,G28)</f>
        <v>722</v>
      </c>
      <c r="D28" s="8">
        <f>(C28/$C$7)*100</f>
        <v>3.2619101510914976E-3</v>
      </c>
      <c r="E28" s="7">
        <f t="shared" si="3"/>
        <v>248</v>
      </c>
      <c r="F28" s="8">
        <f>(E28/$E$7)*100</f>
        <v>2.2529454536469192E-3</v>
      </c>
      <c r="G28" s="7">
        <f t="shared" si="5"/>
        <v>474</v>
      </c>
      <c r="H28" s="8">
        <f>(G28/$G$7)*100</f>
        <v>4.2601158427956138E-3</v>
      </c>
      <c r="I28" s="9">
        <f t="shared" si="7"/>
        <v>431</v>
      </c>
      <c r="J28" s="10">
        <f>(I28/$I$7)*100</f>
        <v>3.27429597888345E-3</v>
      </c>
      <c r="K28" s="14">
        <v>195</v>
      </c>
      <c r="L28" s="10">
        <f>(K28/$K$7)*100</f>
        <v>2.7987090918432989E-3</v>
      </c>
      <c r="M28" s="14">
        <v>236</v>
      </c>
      <c r="N28" s="10">
        <f>(M28/$M$7)*100</f>
        <v>3.8091321360499333E-3</v>
      </c>
      <c r="O28" s="9">
        <f t="shared" si="0"/>
        <v>291</v>
      </c>
      <c r="P28" s="10">
        <f>(O28/$O$7)*100</f>
        <v>3.2437367178177567E-3</v>
      </c>
      <c r="Q28" s="14">
        <v>53</v>
      </c>
      <c r="R28" s="10">
        <f>(Q28/$Q$7)*100</f>
        <v>1.3117792330002073E-3</v>
      </c>
      <c r="S28" s="14">
        <v>238</v>
      </c>
      <c r="T28" s="10">
        <f>(S28/$S$7)*100</f>
        <v>4.8267823958728171E-3</v>
      </c>
    </row>
    <row r="29" spans="1:20" ht="24" customHeight="1" thickBot="1">
      <c r="A29" s="36" t="s">
        <v>23</v>
      </c>
      <c r="B29" s="34" t="s">
        <v>63</v>
      </c>
      <c r="C29" s="30">
        <v>34.9</v>
      </c>
      <c r="D29" s="30"/>
      <c r="E29" s="35">
        <v>34.75</v>
      </c>
      <c r="F29" s="29"/>
      <c r="G29" s="35">
        <v>35.04</v>
      </c>
      <c r="H29" s="29"/>
      <c r="I29" s="30">
        <v>42.57</v>
      </c>
      <c r="J29" s="73"/>
      <c r="K29" s="30">
        <v>43.2</v>
      </c>
      <c r="L29" s="73"/>
      <c r="M29" s="35">
        <v>41.85</v>
      </c>
      <c r="N29" s="73"/>
      <c r="O29" s="30">
        <v>23.64</v>
      </c>
      <c r="P29" s="73"/>
      <c r="Q29" s="30">
        <v>20.170000000000002</v>
      </c>
      <c r="R29" s="73"/>
      <c r="S29" s="35">
        <v>26.49</v>
      </c>
      <c r="T29" s="73"/>
    </row>
    <row r="30" spans="1:20" ht="23.1" customHeight="1">
      <c r="A30" s="4"/>
    </row>
  </sheetData>
  <phoneticPr fontId="37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47CFC-F770-48E2-BD69-A453C2D9833E}">
  <sheetPr codeName="Sheet3"/>
  <dimension ref="A1:T31"/>
  <sheetViews>
    <sheetView showGridLines="0" zoomScale="75" zoomScaleSheetLayoutView="75" workbookViewId="0">
      <selection activeCell="G33" sqref="G33"/>
    </sheetView>
  </sheetViews>
  <sheetFormatPr defaultRowHeight="16.5"/>
  <cols>
    <col min="1" max="1" width="7.75" style="2" customWidth="1"/>
    <col min="2" max="2" width="9.875" style="4" customWidth="1"/>
    <col min="3" max="3" width="9.625" style="4" customWidth="1"/>
    <col min="4" max="4" width="6.875" style="4" customWidth="1"/>
    <col min="5" max="5" width="9.5" style="4" customWidth="1"/>
    <col min="6" max="6" width="6.625" style="4" customWidth="1"/>
    <col min="7" max="7" width="9.875" style="4" customWidth="1"/>
    <col min="8" max="8" width="6.875" style="4" customWidth="1"/>
    <col min="9" max="9" width="9.625" style="1" customWidth="1"/>
    <col min="10" max="10" width="6.875" style="1" customWidth="1"/>
    <col min="11" max="11" width="8.625" style="1" customWidth="1"/>
    <col min="12" max="12" width="6.875" style="1" customWidth="1"/>
    <col min="13" max="13" width="8.625" style="1" customWidth="1"/>
    <col min="14" max="14" width="6.875" style="1" customWidth="1"/>
    <col min="15" max="15" width="10.375" style="1" customWidth="1"/>
    <col min="16" max="16" width="6.875" style="1" customWidth="1"/>
    <col min="17" max="17" width="10.375" style="1" customWidth="1"/>
    <col min="18" max="18" width="6.875" style="1" customWidth="1"/>
    <col min="19" max="19" width="8.625" style="1" customWidth="1"/>
    <col min="20" max="20" width="6.875" style="1" customWidth="1"/>
    <col min="21" max="16384" width="9" style="1"/>
  </cols>
  <sheetData>
    <row r="1" spans="1:20" ht="23.25" customHeight="1">
      <c r="A1" s="69" t="s">
        <v>60</v>
      </c>
      <c r="B1" s="39"/>
      <c r="C1" s="40"/>
      <c r="D1" s="40"/>
      <c r="E1" s="41"/>
      <c r="F1" s="41"/>
      <c r="G1" s="41"/>
      <c r="H1" s="41"/>
      <c r="I1" s="40"/>
      <c r="J1" s="40"/>
      <c r="K1" s="32" t="s">
        <v>38</v>
      </c>
      <c r="L1" s="12"/>
      <c r="M1" s="12"/>
      <c r="N1" s="12"/>
      <c r="O1" s="12"/>
      <c r="P1" s="12"/>
      <c r="Q1" s="12"/>
      <c r="R1" s="12"/>
      <c r="S1" s="12"/>
      <c r="T1" s="12"/>
    </row>
    <row r="2" spans="1:20" ht="23.25" customHeight="1">
      <c r="A2" s="38"/>
      <c r="B2" s="39"/>
      <c r="C2" s="40"/>
      <c r="D2" s="40"/>
      <c r="E2" s="41"/>
      <c r="F2" s="41"/>
      <c r="G2" s="41"/>
      <c r="H2" s="41"/>
      <c r="I2" s="40"/>
      <c r="J2" s="40"/>
      <c r="K2" s="32"/>
      <c r="L2" s="12"/>
      <c r="M2" s="12"/>
      <c r="N2" s="12"/>
      <c r="O2" s="12"/>
      <c r="P2" s="12"/>
      <c r="Q2" s="12"/>
      <c r="R2" s="12"/>
      <c r="S2" s="12"/>
      <c r="T2" s="12"/>
    </row>
    <row r="3" spans="1:20" ht="26.85" customHeight="1" thickBot="1">
      <c r="A3" s="42"/>
      <c r="B3" s="39"/>
      <c r="C3" s="43"/>
      <c r="D3" s="80" t="s">
        <v>1729</v>
      </c>
      <c r="E3" s="40"/>
      <c r="F3" s="40"/>
      <c r="G3" s="44"/>
      <c r="H3" s="44"/>
      <c r="I3" s="82" t="s">
        <v>1733</v>
      </c>
      <c r="J3" s="43"/>
      <c r="K3" s="12"/>
      <c r="L3" s="5"/>
      <c r="M3" s="12"/>
      <c r="N3" s="11"/>
      <c r="O3" s="33" t="s">
        <v>37</v>
      </c>
      <c r="P3" s="12"/>
      <c r="Q3" s="11"/>
      <c r="R3" s="13"/>
      <c r="S3" s="5"/>
      <c r="T3" s="20" t="s">
        <v>21</v>
      </c>
    </row>
    <row r="4" spans="1:20" s="2" customFormat="1" ht="24.95" customHeight="1">
      <c r="A4" s="46"/>
      <c r="B4" s="47"/>
      <c r="C4" s="48" t="s">
        <v>26</v>
      </c>
      <c r="D4" s="49"/>
      <c r="E4" s="50"/>
      <c r="F4" s="51"/>
      <c r="G4" s="51"/>
      <c r="H4" s="50"/>
      <c r="I4" s="64" t="s">
        <v>25</v>
      </c>
      <c r="J4" s="65"/>
      <c r="K4" s="68" t="s">
        <v>34</v>
      </c>
      <c r="L4" s="49"/>
      <c r="M4" s="66"/>
      <c r="N4" s="67"/>
      <c r="O4" s="61" t="s">
        <v>35</v>
      </c>
      <c r="P4" s="52"/>
      <c r="Q4" s="52"/>
      <c r="R4" s="52"/>
      <c r="S4" s="49"/>
      <c r="T4" s="52"/>
    </row>
    <row r="5" spans="1:20" s="3" customFormat="1" ht="21.95" customHeight="1">
      <c r="A5" s="43"/>
      <c r="B5" s="53"/>
      <c r="C5" s="54" t="s">
        <v>27</v>
      </c>
      <c r="D5" s="55"/>
      <c r="E5" s="54" t="s">
        <v>28</v>
      </c>
      <c r="F5" s="55"/>
      <c r="G5" s="54" t="s">
        <v>29</v>
      </c>
      <c r="H5" s="54"/>
      <c r="I5" s="54" t="s">
        <v>30</v>
      </c>
      <c r="J5" s="56"/>
      <c r="K5" s="62" t="s">
        <v>28</v>
      </c>
      <c r="L5" s="6"/>
      <c r="M5" s="54" t="s">
        <v>29</v>
      </c>
      <c r="N5" s="6"/>
      <c r="O5" s="54" t="s">
        <v>30</v>
      </c>
      <c r="P5" s="6"/>
      <c r="Q5" s="54" t="s">
        <v>33</v>
      </c>
      <c r="R5" s="6"/>
      <c r="S5" s="54" t="s">
        <v>36</v>
      </c>
      <c r="T5" s="6"/>
    </row>
    <row r="6" spans="1:20" s="3" customFormat="1" ht="21.95" customHeight="1">
      <c r="A6" s="57"/>
      <c r="B6" s="58"/>
      <c r="C6" s="59" t="s">
        <v>31</v>
      </c>
      <c r="D6" s="60" t="s">
        <v>32</v>
      </c>
      <c r="E6" s="59" t="s">
        <v>31</v>
      </c>
      <c r="F6" s="60" t="s">
        <v>32</v>
      </c>
      <c r="G6" s="59" t="s">
        <v>31</v>
      </c>
      <c r="H6" s="60" t="s">
        <v>32</v>
      </c>
      <c r="I6" s="59" t="s">
        <v>31</v>
      </c>
      <c r="J6" s="59" t="s">
        <v>32</v>
      </c>
      <c r="K6" s="63" t="s">
        <v>31</v>
      </c>
      <c r="L6" s="60" t="s">
        <v>32</v>
      </c>
      <c r="M6" s="59" t="s">
        <v>31</v>
      </c>
      <c r="N6" s="60" t="s">
        <v>32</v>
      </c>
      <c r="O6" s="59" t="s">
        <v>31</v>
      </c>
      <c r="P6" s="60" t="s">
        <v>32</v>
      </c>
      <c r="Q6" s="59" t="s">
        <v>31</v>
      </c>
      <c r="R6" s="60" t="s">
        <v>32</v>
      </c>
      <c r="S6" s="59" t="s">
        <v>31</v>
      </c>
      <c r="T6" s="60" t="s">
        <v>32</v>
      </c>
    </row>
    <row r="7" spans="1:20" s="23" customFormat="1" ht="24.6" customHeight="1">
      <c r="A7" s="37" t="s">
        <v>24</v>
      </c>
      <c r="B7" s="24" t="s">
        <v>0</v>
      </c>
      <c r="C7" s="25">
        <f>SUM(E7,G7)</f>
        <v>21984415</v>
      </c>
      <c r="D7" s="26">
        <f>(C7/C7)*100</f>
        <v>100</v>
      </c>
      <c r="E7" s="25">
        <f>SUM(E8:E28)</f>
        <v>10938030</v>
      </c>
      <c r="F7" s="26">
        <f>(E7/E7)*100</f>
        <v>100</v>
      </c>
      <c r="G7" s="25">
        <f>SUM(G8:G28)</f>
        <v>11046385</v>
      </c>
      <c r="H7" s="26">
        <f>(G7/G7)*100</f>
        <v>100</v>
      </c>
      <c r="I7" s="21">
        <f>SUM(I8:I28)</f>
        <v>12878979</v>
      </c>
      <c r="J7" s="22">
        <f>(I7/I7)*100</f>
        <v>100</v>
      </c>
      <c r="K7" s="21">
        <f>SUM(K8:K28)</f>
        <v>5600703</v>
      </c>
      <c r="L7" s="22">
        <f>(K7/K7)*100</f>
        <v>100</v>
      </c>
      <c r="M7" s="21">
        <f>SUM(M8:M28)</f>
        <v>7278276</v>
      </c>
      <c r="N7" s="22">
        <f>(M7/M7)*100</f>
        <v>100</v>
      </c>
      <c r="O7" s="21">
        <f t="shared" ref="O7:O28" si="0">Q7+S7</f>
        <v>9105436</v>
      </c>
      <c r="P7" s="22">
        <f>(O7/O7)*100</f>
        <v>100</v>
      </c>
      <c r="Q7" s="21">
        <f>SUM(Q8:Q28)</f>
        <v>5337327</v>
      </c>
      <c r="R7" s="22">
        <f>(Q7/Q7)*100</f>
        <v>100</v>
      </c>
      <c r="S7" s="21">
        <f>SUM(S8:S28)</f>
        <v>3768109</v>
      </c>
      <c r="T7" s="22">
        <f>(S7/S7)*100</f>
        <v>100</v>
      </c>
    </row>
    <row r="8" spans="1:20" ht="24.6" customHeight="1">
      <c r="A8" s="15" t="s">
        <v>1</v>
      </c>
      <c r="B8" s="16"/>
      <c r="C8" s="27">
        <f>SUM(E8,G8)</f>
        <v>1257847</v>
      </c>
      <c r="D8" s="8">
        <f>(C8/$C$7)*100</f>
        <v>5.7215395542706045</v>
      </c>
      <c r="E8" s="27">
        <f>K8+Q8</f>
        <v>657862</v>
      </c>
      <c r="F8" s="8">
        <f>(E8/$E$7)*100</f>
        <v>6.0144468428044169</v>
      </c>
      <c r="G8" s="27">
        <f>M8+S8</f>
        <v>599985</v>
      </c>
      <c r="H8" s="8">
        <f>(G8/$G$7)*100</f>
        <v>5.431505420098973</v>
      </c>
      <c r="I8" s="28">
        <f>K8+M8</f>
        <v>648769</v>
      </c>
      <c r="J8" s="10">
        <f>(I8/$I$7)*100</f>
        <v>5.0374257151906212</v>
      </c>
      <c r="K8" s="9">
        <v>241547</v>
      </c>
      <c r="L8" s="10">
        <f>(K8/$K$7)*100</f>
        <v>4.3127978755524081</v>
      </c>
      <c r="M8" s="9">
        <v>407222</v>
      </c>
      <c r="N8" s="10">
        <f>(M8/$M$7)*100</f>
        <v>5.5950337689859522</v>
      </c>
      <c r="O8" s="9">
        <f t="shared" si="0"/>
        <v>609078</v>
      </c>
      <c r="P8" s="10">
        <f>(O8/$O$7)*100</f>
        <v>6.6891689755438399</v>
      </c>
      <c r="Q8" s="9">
        <v>416315</v>
      </c>
      <c r="R8" s="10">
        <f>(Q8/$Q$7)*100</f>
        <v>7.8000654634801281</v>
      </c>
      <c r="S8" s="9">
        <v>192763</v>
      </c>
      <c r="T8" s="10">
        <f>(S8/$S$7)*100</f>
        <v>5.115642886126702</v>
      </c>
    </row>
    <row r="9" spans="1:20" ht="24.6" customHeight="1">
      <c r="A9" s="17" t="s">
        <v>2</v>
      </c>
      <c r="B9" s="16"/>
      <c r="C9" s="27">
        <f t="shared" ref="C9:C24" si="1">SUM(E9,G9)</f>
        <v>1511739</v>
      </c>
      <c r="D9" s="8">
        <f t="shared" ref="D9:D24" si="2">(C9/$C$7)*100</f>
        <v>6.8764122220218269</v>
      </c>
      <c r="E9" s="27">
        <f t="shared" ref="E9:E28" si="3">K9+Q9</f>
        <v>787130</v>
      </c>
      <c r="F9" s="8">
        <f t="shared" ref="F9:F24" si="4">(E9/$E$7)*100</f>
        <v>7.196268432249683</v>
      </c>
      <c r="G9" s="27">
        <f t="shared" ref="G9:G28" si="5">M9+S9</f>
        <v>724609</v>
      </c>
      <c r="H9" s="8">
        <f t="shared" ref="H9:H24" si="6">(G9/$G$7)*100</f>
        <v>6.5596935105919272</v>
      </c>
      <c r="I9" s="28">
        <f t="shared" ref="I9:I28" si="7">K9+M9</f>
        <v>650280</v>
      </c>
      <c r="J9" s="10">
        <f t="shared" ref="J9:J24" si="8">(I9/$I$7)*100</f>
        <v>5.0491580116715777</v>
      </c>
      <c r="K9" s="9">
        <v>205200</v>
      </c>
      <c r="L9" s="10">
        <f t="shared" ref="L9:L27" si="9">(K9/$K$7)*100</f>
        <v>3.6638257733002444</v>
      </c>
      <c r="M9" s="9">
        <v>445080</v>
      </c>
      <c r="N9" s="10">
        <f>(M9/$M$7)*100</f>
        <v>6.1151844200467247</v>
      </c>
      <c r="O9" s="9">
        <f t="shared" si="0"/>
        <v>861459</v>
      </c>
      <c r="P9" s="10">
        <f t="shared" ref="P9:P27" si="10">(O9/$O$7)*100</f>
        <v>9.4609308110012531</v>
      </c>
      <c r="Q9" s="9">
        <v>581930</v>
      </c>
      <c r="R9" s="10">
        <f t="shared" ref="R9:R27" si="11">(Q9/$Q$7)*100</f>
        <v>10.90302317995506</v>
      </c>
      <c r="S9" s="9">
        <v>279529</v>
      </c>
      <c r="T9" s="10">
        <f t="shared" ref="T9:T27" si="12">(S9/$S$7)*100</f>
        <v>7.4182832821449702</v>
      </c>
    </row>
    <row r="10" spans="1:20" ht="24.6" customHeight="1">
      <c r="A10" s="15" t="s">
        <v>3</v>
      </c>
      <c r="B10" s="16"/>
      <c r="C10" s="27">
        <f t="shared" si="1"/>
        <v>1555255</v>
      </c>
      <c r="D10" s="8">
        <f t="shared" si="2"/>
        <v>7.0743524446750126</v>
      </c>
      <c r="E10" s="27">
        <f t="shared" si="3"/>
        <v>811821</v>
      </c>
      <c r="F10" s="8">
        <f t="shared" si="4"/>
        <v>7.4220037794740001</v>
      </c>
      <c r="G10" s="27">
        <f t="shared" si="5"/>
        <v>743434</v>
      </c>
      <c r="H10" s="8">
        <f t="shared" si="6"/>
        <v>6.7301112535911072</v>
      </c>
      <c r="I10" s="28">
        <f t="shared" si="7"/>
        <v>625755</v>
      </c>
      <c r="J10" s="10">
        <f t="shared" si="8"/>
        <v>4.858731425837405</v>
      </c>
      <c r="K10" s="9">
        <v>191664</v>
      </c>
      <c r="L10" s="10">
        <f t="shared" si="9"/>
        <v>3.4221418275527196</v>
      </c>
      <c r="M10" s="9">
        <v>434091</v>
      </c>
      <c r="N10" s="10">
        <f t="shared" ref="N10:N27" si="13">(M10/$M$7)*100</f>
        <v>5.9642008629516106</v>
      </c>
      <c r="O10" s="9">
        <f t="shared" si="0"/>
        <v>929500</v>
      </c>
      <c r="P10" s="10">
        <f t="shared" si="10"/>
        <v>10.208187724344008</v>
      </c>
      <c r="Q10" s="9">
        <v>620157</v>
      </c>
      <c r="R10" s="10">
        <f t="shared" si="11"/>
        <v>11.619243115514562</v>
      </c>
      <c r="S10" s="9">
        <v>309343</v>
      </c>
      <c r="T10" s="10">
        <f t="shared" si="12"/>
        <v>8.2095024321217895</v>
      </c>
    </row>
    <row r="11" spans="1:20" ht="24.6" customHeight="1">
      <c r="A11" s="15" t="s">
        <v>4</v>
      </c>
      <c r="B11" s="16"/>
      <c r="C11" s="27">
        <f t="shared" si="1"/>
        <v>1599171</v>
      </c>
      <c r="D11" s="8">
        <f t="shared" si="2"/>
        <v>7.2741121380759957</v>
      </c>
      <c r="E11" s="27">
        <f t="shared" si="3"/>
        <v>820833</v>
      </c>
      <c r="F11" s="8">
        <f t="shared" si="4"/>
        <v>7.5043952155918383</v>
      </c>
      <c r="G11" s="27">
        <f t="shared" si="5"/>
        <v>778338</v>
      </c>
      <c r="H11" s="8">
        <f t="shared" si="6"/>
        <v>7.0460879283131996</v>
      </c>
      <c r="I11" s="28">
        <f t="shared" si="7"/>
        <v>755470</v>
      </c>
      <c r="J11" s="10">
        <f t="shared" si="8"/>
        <v>5.8659153027580828</v>
      </c>
      <c r="K11" s="9">
        <v>276136</v>
      </c>
      <c r="L11" s="10">
        <f t="shared" si="9"/>
        <v>4.9303810610917953</v>
      </c>
      <c r="M11" s="9">
        <v>479334</v>
      </c>
      <c r="N11" s="10">
        <f t="shared" si="13"/>
        <v>6.5858178502711358</v>
      </c>
      <c r="O11" s="9">
        <f t="shared" si="0"/>
        <v>843701</v>
      </c>
      <c r="P11" s="10">
        <f t="shared" si="10"/>
        <v>9.2659044553165835</v>
      </c>
      <c r="Q11" s="9">
        <v>544697</v>
      </c>
      <c r="R11" s="10">
        <f t="shared" si="11"/>
        <v>10.20542679884519</v>
      </c>
      <c r="S11" s="9">
        <v>299004</v>
      </c>
      <c r="T11" s="10">
        <f t="shared" si="12"/>
        <v>7.9351207727801922</v>
      </c>
    </row>
    <row r="12" spans="1:20" ht="24.6" customHeight="1">
      <c r="A12" s="15" t="s">
        <v>5</v>
      </c>
      <c r="B12" s="16"/>
      <c r="C12" s="27">
        <f t="shared" si="1"/>
        <v>1793013</v>
      </c>
      <c r="D12" s="8">
        <f t="shared" si="2"/>
        <v>8.1558367598137131</v>
      </c>
      <c r="E12" s="27">
        <f t="shared" si="3"/>
        <v>787479</v>
      </c>
      <c r="F12" s="8">
        <f t="shared" si="4"/>
        <v>7.1994591347802119</v>
      </c>
      <c r="G12" s="27">
        <f t="shared" si="5"/>
        <v>1005534</v>
      </c>
      <c r="H12" s="8">
        <f t="shared" si="6"/>
        <v>9.1028331893194014</v>
      </c>
      <c r="I12" s="28">
        <f t="shared" si="7"/>
        <v>1310351</v>
      </c>
      <c r="J12" s="10">
        <f t="shared" si="8"/>
        <v>10.174339130454364</v>
      </c>
      <c r="K12" s="9">
        <v>530579</v>
      </c>
      <c r="L12" s="10">
        <f t="shared" si="9"/>
        <v>9.4734357454769516</v>
      </c>
      <c r="M12" s="9">
        <v>779772</v>
      </c>
      <c r="N12" s="10">
        <f t="shared" si="13"/>
        <v>10.713690989459591</v>
      </c>
      <c r="O12" s="9">
        <f t="shared" si="0"/>
        <v>482662</v>
      </c>
      <c r="P12" s="10">
        <f t="shared" si="10"/>
        <v>5.3008115152311213</v>
      </c>
      <c r="Q12" s="9">
        <v>256900</v>
      </c>
      <c r="R12" s="10">
        <f t="shared" si="11"/>
        <v>4.8132707626870159</v>
      </c>
      <c r="S12" s="9">
        <v>225762</v>
      </c>
      <c r="T12" s="10">
        <f t="shared" si="12"/>
        <v>5.9913871918248649</v>
      </c>
    </row>
    <row r="13" spans="1:20" ht="24.6" customHeight="1">
      <c r="A13" s="15" t="s">
        <v>6</v>
      </c>
      <c r="B13" s="16"/>
      <c r="C13" s="27">
        <f t="shared" si="1"/>
        <v>1911162</v>
      </c>
      <c r="D13" s="8">
        <f t="shared" si="2"/>
        <v>8.6932583832683292</v>
      </c>
      <c r="E13" s="27">
        <f t="shared" si="3"/>
        <v>922112</v>
      </c>
      <c r="F13" s="8">
        <f t="shared" si="4"/>
        <v>8.4303297760199953</v>
      </c>
      <c r="G13" s="27">
        <f t="shared" si="5"/>
        <v>989050</v>
      </c>
      <c r="H13" s="8">
        <f t="shared" si="6"/>
        <v>8.9536078997789765</v>
      </c>
      <c r="I13" s="28">
        <f t="shared" si="7"/>
        <v>1472971</v>
      </c>
      <c r="J13" s="10">
        <f t="shared" si="8"/>
        <v>11.437016862905049</v>
      </c>
      <c r="K13" s="9">
        <v>731863</v>
      </c>
      <c r="L13" s="10">
        <f t="shared" si="9"/>
        <v>13.067341724779908</v>
      </c>
      <c r="M13" s="9">
        <v>741108</v>
      </c>
      <c r="N13" s="10">
        <f t="shared" si="13"/>
        <v>10.182466287346069</v>
      </c>
      <c r="O13" s="9">
        <f t="shared" si="0"/>
        <v>438191</v>
      </c>
      <c r="P13" s="10">
        <f t="shared" si="10"/>
        <v>4.8124109597827056</v>
      </c>
      <c r="Q13" s="9">
        <v>190249</v>
      </c>
      <c r="R13" s="10">
        <f t="shared" si="11"/>
        <v>3.5644996081371816</v>
      </c>
      <c r="S13" s="9">
        <v>247942</v>
      </c>
      <c r="T13" s="10">
        <f t="shared" si="12"/>
        <v>6.5800113531747622</v>
      </c>
    </row>
    <row r="14" spans="1:20" ht="24.6" customHeight="1">
      <c r="A14" s="15" t="s">
        <v>7</v>
      </c>
      <c r="B14" s="16"/>
      <c r="C14" s="27">
        <f t="shared" si="1"/>
        <v>1834597</v>
      </c>
      <c r="D14" s="8">
        <f t="shared" si="2"/>
        <v>8.3449889387550229</v>
      </c>
      <c r="E14" s="27">
        <f t="shared" si="3"/>
        <v>903845</v>
      </c>
      <c r="F14" s="8">
        <f t="shared" si="4"/>
        <v>8.2633252971513151</v>
      </c>
      <c r="G14" s="27">
        <f t="shared" si="5"/>
        <v>930752</v>
      </c>
      <c r="H14" s="8">
        <f t="shared" si="6"/>
        <v>8.4258515342349565</v>
      </c>
      <c r="I14" s="28">
        <f t="shared" si="7"/>
        <v>1083480</v>
      </c>
      <c r="J14" s="10">
        <f t="shared" si="8"/>
        <v>8.4127786837760965</v>
      </c>
      <c r="K14" s="9">
        <v>552596</v>
      </c>
      <c r="L14" s="10">
        <f t="shared" si="9"/>
        <v>9.866547110246696</v>
      </c>
      <c r="M14" s="9">
        <v>530884</v>
      </c>
      <c r="N14" s="10">
        <f t="shared" si="13"/>
        <v>7.2940899740542946</v>
      </c>
      <c r="O14" s="9">
        <f t="shared" si="0"/>
        <v>751117</v>
      </c>
      <c r="P14" s="10">
        <f t="shared" si="10"/>
        <v>8.2491052597591157</v>
      </c>
      <c r="Q14" s="9">
        <v>351249</v>
      </c>
      <c r="R14" s="10">
        <f t="shared" si="11"/>
        <v>6.5809908218102429</v>
      </c>
      <c r="S14" s="9">
        <v>399868</v>
      </c>
      <c r="T14" s="10">
        <f t="shared" si="12"/>
        <v>10.611901088848544</v>
      </c>
    </row>
    <row r="15" spans="1:20" ht="24.6" customHeight="1">
      <c r="A15" s="15" t="s">
        <v>8</v>
      </c>
      <c r="B15" s="16"/>
      <c r="C15" s="27">
        <f t="shared" si="1"/>
        <v>1862975</v>
      </c>
      <c r="D15" s="8">
        <f t="shared" si="2"/>
        <v>8.4740712909577081</v>
      </c>
      <c r="E15" s="27">
        <f t="shared" si="3"/>
        <v>929650</v>
      </c>
      <c r="F15" s="8">
        <f t="shared" si="4"/>
        <v>8.4992452937137664</v>
      </c>
      <c r="G15" s="27">
        <f t="shared" si="5"/>
        <v>933325</v>
      </c>
      <c r="H15" s="8">
        <f t="shared" si="6"/>
        <v>8.4491442222953488</v>
      </c>
      <c r="I15" s="28">
        <f t="shared" si="7"/>
        <v>906942</v>
      </c>
      <c r="J15" s="10">
        <f t="shared" si="8"/>
        <v>7.042033378577603</v>
      </c>
      <c r="K15" s="9">
        <v>455330</v>
      </c>
      <c r="L15" s="10">
        <f t="shared" si="9"/>
        <v>8.1298722678206641</v>
      </c>
      <c r="M15" s="9">
        <v>451612</v>
      </c>
      <c r="N15" s="10">
        <f t="shared" si="13"/>
        <v>6.2049309479332742</v>
      </c>
      <c r="O15" s="9">
        <f t="shared" si="0"/>
        <v>956033</v>
      </c>
      <c r="P15" s="10">
        <f t="shared" si="10"/>
        <v>10.499585083020737</v>
      </c>
      <c r="Q15" s="9">
        <v>474320</v>
      </c>
      <c r="R15" s="10">
        <f t="shared" si="11"/>
        <v>8.8868454190646382</v>
      </c>
      <c r="S15" s="9">
        <v>481713</v>
      </c>
      <c r="T15" s="10">
        <f t="shared" si="12"/>
        <v>12.783945475038012</v>
      </c>
    </row>
    <row r="16" spans="1:20" ht="24.6" customHeight="1">
      <c r="A16" s="15" t="s">
        <v>9</v>
      </c>
      <c r="B16" s="16"/>
      <c r="C16" s="27">
        <f t="shared" si="1"/>
        <v>1860376</v>
      </c>
      <c r="D16" s="8">
        <f t="shared" si="2"/>
        <v>8.4622492797738751</v>
      </c>
      <c r="E16" s="27">
        <f t="shared" si="3"/>
        <v>929202</v>
      </c>
      <c r="F16" s="8">
        <f t="shared" si="4"/>
        <v>8.4951494921846074</v>
      </c>
      <c r="G16" s="27">
        <f t="shared" si="5"/>
        <v>931174</v>
      </c>
      <c r="H16" s="8">
        <f t="shared" si="6"/>
        <v>8.4296717885534491</v>
      </c>
      <c r="I16" s="28">
        <f t="shared" si="7"/>
        <v>864509</v>
      </c>
      <c r="J16" s="10">
        <f t="shared" si="8"/>
        <v>6.7125585032788706</v>
      </c>
      <c r="K16" s="7">
        <v>416830</v>
      </c>
      <c r="L16" s="10">
        <f t="shared" si="9"/>
        <v>7.4424585627911348</v>
      </c>
      <c r="M16" s="7">
        <v>447679</v>
      </c>
      <c r="N16" s="10">
        <f t="shared" si="13"/>
        <v>6.1508934258607395</v>
      </c>
      <c r="O16" s="9">
        <f t="shared" si="0"/>
        <v>995867</v>
      </c>
      <c r="P16" s="10">
        <f t="shared" si="10"/>
        <v>10.937060015577508</v>
      </c>
      <c r="Q16" s="7">
        <v>512372</v>
      </c>
      <c r="R16" s="10">
        <f t="shared" si="11"/>
        <v>9.5997865598266703</v>
      </c>
      <c r="S16" s="7">
        <v>483495</v>
      </c>
      <c r="T16" s="10">
        <f t="shared" si="12"/>
        <v>12.831237100625273</v>
      </c>
    </row>
    <row r="17" spans="1:20" ht="24.6" customHeight="1">
      <c r="A17" s="15" t="s">
        <v>10</v>
      </c>
      <c r="B17" s="16"/>
      <c r="C17" s="27">
        <f t="shared" si="1"/>
        <v>1682659</v>
      </c>
      <c r="D17" s="8">
        <f t="shared" si="2"/>
        <v>7.6538720725568536</v>
      </c>
      <c r="E17" s="27">
        <f t="shared" si="3"/>
        <v>836791</v>
      </c>
      <c r="F17" s="8">
        <f t="shared" si="4"/>
        <v>7.6502898602399156</v>
      </c>
      <c r="G17" s="27">
        <f t="shared" si="5"/>
        <v>845868</v>
      </c>
      <c r="H17" s="8">
        <f t="shared" si="6"/>
        <v>7.6574191466257959</v>
      </c>
      <c r="I17" s="28">
        <f t="shared" si="7"/>
        <v>886057</v>
      </c>
      <c r="J17" s="10">
        <f t="shared" si="8"/>
        <v>6.8798699027306442</v>
      </c>
      <c r="K17" s="14">
        <v>397434</v>
      </c>
      <c r="L17" s="10">
        <f t="shared" si="9"/>
        <v>7.0961448946676873</v>
      </c>
      <c r="M17" s="14">
        <v>488623</v>
      </c>
      <c r="N17" s="10">
        <f t="shared" si="13"/>
        <v>6.7134442277264563</v>
      </c>
      <c r="O17" s="9">
        <f t="shared" si="0"/>
        <v>796602</v>
      </c>
      <c r="P17" s="10">
        <f t="shared" si="10"/>
        <v>8.7486420199977246</v>
      </c>
      <c r="Q17" s="14">
        <v>439357</v>
      </c>
      <c r="R17" s="10">
        <f t="shared" si="11"/>
        <v>8.23177969047053</v>
      </c>
      <c r="S17" s="14">
        <v>357245</v>
      </c>
      <c r="T17" s="10">
        <f t="shared" si="12"/>
        <v>9.4807501587666394</v>
      </c>
    </row>
    <row r="18" spans="1:20" ht="24.6" customHeight="1">
      <c r="A18" s="15" t="s">
        <v>11</v>
      </c>
      <c r="B18" s="16"/>
      <c r="C18" s="27">
        <f t="shared" si="1"/>
        <v>1411197</v>
      </c>
      <c r="D18" s="8">
        <f t="shared" si="2"/>
        <v>6.419079152208508</v>
      </c>
      <c r="E18" s="27">
        <f t="shared" si="3"/>
        <v>700018</v>
      </c>
      <c r="F18" s="8">
        <f t="shared" si="4"/>
        <v>6.3998544527670882</v>
      </c>
      <c r="G18" s="27">
        <f t="shared" si="5"/>
        <v>711179</v>
      </c>
      <c r="H18" s="8">
        <f t="shared" si="6"/>
        <v>6.4381152748161501</v>
      </c>
      <c r="I18" s="28">
        <f t="shared" si="7"/>
        <v>929547</v>
      </c>
      <c r="J18" s="10">
        <f t="shared" si="8"/>
        <v>7.2175519503525871</v>
      </c>
      <c r="K18" s="14">
        <v>404115</v>
      </c>
      <c r="L18" s="10">
        <f t="shared" si="9"/>
        <v>7.2154334911170972</v>
      </c>
      <c r="M18" s="14">
        <v>525432</v>
      </c>
      <c r="N18" s="10">
        <f t="shared" si="13"/>
        <v>7.219182124997733</v>
      </c>
      <c r="O18" s="9">
        <f t="shared" si="0"/>
        <v>481650</v>
      </c>
      <c r="P18" s="10">
        <f t="shared" si="10"/>
        <v>5.2896972753418945</v>
      </c>
      <c r="Q18" s="14">
        <v>295903</v>
      </c>
      <c r="R18" s="10">
        <f t="shared" si="11"/>
        <v>5.5440298111770181</v>
      </c>
      <c r="S18" s="14">
        <v>185747</v>
      </c>
      <c r="T18" s="10">
        <f t="shared" si="12"/>
        <v>4.9294486969458688</v>
      </c>
    </row>
    <row r="19" spans="1:20" ht="24.6" customHeight="1">
      <c r="A19" s="15" t="s">
        <v>12</v>
      </c>
      <c r="B19" s="16"/>
      <c r="C19" s="27">
        <f t="shared" si="1"/>
        <v>845625</v>
      </c>
      <c r="D19" s="8">
        <f t="shared" si="2"/>
        <v>3.8464748777713664</v>
      </c>
      <c r="E19" s="27">
        <f t="shared" si="3"/>
        <v>417540</v>
      </c>
      <c r="F19" s="8">
        <f t="shared" si="4"/>
        <v>3.8173235948338045</v>
      </c>
      <c r="G19" s="27">
        <f t="shared" si="5"/>
        <v>428085</v>
      </c>
      <c r="H19" s="8">
        <f t="shared" si="6"/>
        <v>3.8753402131104431</v>
      </c>
      <c r="I19" s="28">
        <f t="shared" si="7"/>
        <v>646849</v>
      </c>
      <c r="J19" s="10">
        <f t="shared" si="8"/>
        <v>5.0225177011314326</v>
      </c>
      <c r="K19" s="14">
        <v>289547</v>
      </c>
      <c r="L19" s="10">
        <f t="shared" si="9"/>
        <v>5.1698331441606529</v>
      </c>
      <c r="M19" s="14">
        <v>357302</v>
      </c>
      <c r="N19" s="10">
        <f t="shared" si="13"/>
        <v>4.9091570586221236</v>
      </c>
      <c r="O19" s="9">
        <f t="shared" si="0"/>
        <v>198776</v>
      </c>
      <c r="P19" s="10">
        <f t="shared" si="10"/>
        <v>2.1830475772933884</v>
      </c>
      <c r="Q19" s="14">
        <v>127993</v>
      </c>
      <c r="R19" s="10">
        <f t="shared" si="11"/>
        <v>2.3980730429295414</v>
      </c>
      <c r="S19" s="14">
        <v>70783</v>
      </c>
      <c r="T19" s="10">
        <f t="shared" si="12"/>
        <v>1.8784753838065726</v>
      </c>
    </row>
    <row r="20" spans="1:20" ht="24.6" customHeight="1">
      <c r="A20" s="15" t="s">
        <v>13</v>
      </c>
      <c r="B20" s="16"/>
      <c r="C20" s="27">
        <f t="shared" si="1"/>
        <v>798050</v>
      </c>
      <c r="D20" s="8">
        <f t="shared" si="2"/>
        <v>3.6300715757048803</v>
      </c>
      <c r="E20" s="27">
        <f t="shared" si="3"/>
        <v>386797</v>
      </c>
      <c r="F20" s="8">
        <f t="shared" si="4"/>
        <v>3.5362583573093147</v>
      </c>
      <c r="G20" s="27">
        <f t="shared" si="5"/>
        <v>411253</v>
      </c>
      <c r="H20" s="8">
        <f t="shared" si="6"/>
        <v>3.7229645716675632</v>
      </c>
      <c r="I20" s="28">
        <f t="shared" si="7"/>
        <v>615731</v>
      </c>
      <c r="J20" s="10">
        <f t="shared" si="8"/>
        <v>4.7808991691033889</v>
      </c>
      <c r="K20" s="14">
        <v>271873</v>
      </c>
      <c r="L20" s="10">
        <f t="shared" si="9"/>
        <v>4.8542656162985249</v>
      </c>
      <c r="M20" s="14">
        <v>343858</v>
      </c>
      <c r="N20" s="10">
        <f t="shared" si="13"/>
        <v>4.7244429862236608</v>
      </c>
      <c r="O20" s="9">
        <f t="shared" si="0"/>
        <v>182319</v>
      </c>
      <c r="P20" s="10">
        <f t="shared" si="10"/>
        <v>2.0023093896876549</v>
      </c>
      <c r="Q20" s="14">
        <v>114924</v>
      </c>
      <c r="R20" s="10">
        <f t="shared" si="11"/>
        <v>2.1532126474544282</v>
      </c>
      <c r="S20" s="14">
        <v>67395</v>
      </c>
      <c r="T20" s="10">
        <f t="shared" si="12"/>
        <v>1.7885629104678236</v>
      </c>
    </row>
    <row r="21" spans="1:20" ht="24.6" customHeight="1">
      <c r="A21" s="15" t="s">
        <v>14</v>
      </c>
      <c r="B21" s="16"/>
      <c r="C21" s="27">
        <f t="shared" si="1"/>
        <v>668333</v>
      </c>
      <c r="D21" s="8">
        <f t="shared" si="2"/>
        <v>3.0400308582238829</v>
      </c>
      <c r="E21" s="27">
        <f t="shared" si="3"/>
        <v>319177</v>
      </c>
      <c r="F21" s="8">
        <f t="shared" si="4"/>
        <v>2.9180483140016986</v>
      </c>
      <c r="G21" s="27">
        <f t="shared" si="5"/>
        <v>349156</v>
      </c>
      <c r="H21" s="8">
        <f t="shared" si="6"/>
        <v>3.1608168645217418</v>
      </c>
      <c r="I21" s="28">
        <f t="shared" si="7"/>
        <v>486523</v>
      </c>
      <c r="J21" s="10">
        <f t="shared" si="8"/>
        <v>3.7776519396452155</v>
      </c>
      <c r="K21" s="14">
        <v>201750</v>
      </c>
      <c r="L21" s="10">
        <f t="shared" si="9"/>
        <v>3.6022263633690272</v>
      </c>
      <c r="M21" s="14">
        <v>284773</v>
      </c>
      <c r="N21" s="10">
        <f t="shared" si="13"/>
        <v>3.9126435985664738</v>
      </c>
      <c r="O21" s="9">
        <f t="shared" si="0"/>
        <v>181810</v>
      </c>
      <c r="P21" s="10">
        <f t="shared" si="10"/>
        <v>1.9967193223915911</v>
      </c>
      <c r="Q21" s="14">
        <v>117427</v>
      </c>
      <c r="R21" s="10">
        <f t="shared" si="11"/>
        <v>2.200108781043395</v>
      </c>
      <c r="S21" s="14">
        <v>64383</v>
      </c>
      <c r="T21" s="10">
        <f t="shared" si="12"/>
        <v>1.7086289170509663</v>
      </c>
    </row>
    <row r="22" spans="1:20" ht="24.6" customHeight="1">
      <c r="A22" s="15" t="s">
        <v>15</v>
      </c>
      <c r="B22" s="16"/>
      <c r="C22" s="27">
        <f t="shared" si="1"/>
        <v>585332</v>
      </c>
      <c r="D22" s="8">
        <f t="shared" si="2"/>
        <v>2.662486129378471</v>
      </c>
      <c r="E22" s="27">
        <f t="shared" si="3"/>
        <v>307350</v>
      </c>
      <c r="F22" s="8">
        <f t="shared" si="4"/>
        <v>2.8099209821146953</v>
      </c>
      <c r="G22" s="27">
        <f t="shared" si="5"/>
        <v>277982</v>
      </c>
      <c r="H22" s="8">
        <f t="shared" si="6"/>
        <v>2.5164974785868863</v>
      </c>
      <c r="I22" s="28">
        <f t="shared" si="7"/>
        <v>410259</v>
      </c>
      <c r="J22" s="10">
        <f t="shared" si="8"/>
        <v>3.1854931978691789</v>
      </c>
      <c r="K22" s="14">
        <v>179838</v>
      </c>
      <c r="L22" s="10">
        <f t="shared" si="9"/>
        <v>3.2109897632493634</v>
      </c>
      <c r="M22" s="14">
        <v>230421</v>
      </c>
      <c r="N22" s="10">
        <f t="shared" si="13"/>
        <v>3.1658733469299603</v>
      </c>
      <c r="O22" s="9">
        <f t="shared" si="0"/>
        <v>175073</v>
      </c>
      <c r="P22" s="10">
        <f t="shared" si="10"/>
        <v>1.9227305534847534</v>
      </c>
      <c r="Q22" s="14">
        <v>127512</v>
      </c>
      <c r="R22" s="10">
        <f t="shared" si="11"/>
        <v>2.3890610412290645</v>
      </c>
      <c r="S22" s="14">
        <v>47561</v>
      </c>
      <c r="T22" s="10">
        <f t="shared" si="12"/>
        <v>1.2621980945880282</v>
      </c>
    </row>
    <row r="23" spans="1:20" ht="24.6" customHeight="1">
      <c r="A23" s="15" t="s">
        <v>16</v>
      </c>
      <c r="B23" s="16"/>
      <c r="C23" s="27">
        <f t="shared" si="1"/>
        <v>439679</v>
      </c>
      <c r="D23" s="8">
        <f t="shared" si="2"/>
        <v>1.9999576973051139</v>
      </c>
      <c r="E23" s="27">
        <f t="shared" si="3"/>
        <v>242084</v>
      </c>
      <c r="F23" s="8">
        <f t="shared" si="4"/>
        <v>2.2132321816634257</v>
      </c>
      <c r="G23" s="27">
        <f t="shared" si="5"/>
        <v>197595</v>
      </c>
      <c r="H23" s="8">
        <f t="shared" si="6"/>
        <v>1.7887752418551408</v>
      </c>
      <c r="I23" s="28">
        <f t="shared" si="7"/>
        <v>307977</v>
      </c>
      <c r="J23" s="10">
        <f t="shared" si="8"/>
        <v>2.3913153364098196</v>
      </c>
      <c r="K23" s="14">
        <v>140284</v>
      </c>
      <c r="L23" s="10">
        <f t="shared" si="9"/>
        <v>2.5047569921133115</v>
      </c>
      <c r="M23" s="14">
        <v>167693</v>
      </c>
      <c r="N23" s="10">
        <f t="shared" si="13"/>
        <v>2.3040208972564384</v>
      </c>
      <c r="O23" s="9">
        <f t="shared" si="0"/>
        <v>131702</v>
      </c>
      <c r="P23" s="10">
        <f t="shared" si="10"/>
        <v>1.446410693568106</v>
      </c>
      <c r="Q23" s="14">
        <v>101800</v>
      </c>
      <c r="R23" s="10">
        <f t="shared" si="11"/>
        <v>1.9073217736143955</v>
      </c>
      <c r="S23" s="14">
        <v>29902</v>
      </c>
      <c r="T23" s="10">
        <f t="shared" si="12"/>
        <v>0.79355453889470817</v>
      </c>
    </row>
    <row r="24" spans="1:20" ht="24.6" customHeight="1">
      <c r="A24" s="15" t="s">
        <v>17</v>
      </c>
      <c r="B24" s="16"/>
      <c r="C24" s="27">
        <f t="shared" si="1"/>
        <v>236025</v>
      </c>
      <c r="D24" s="8">
        <f t="shared" si="2"/>
        <v>1.0736014581238573</v>
      </c>
      <c r="E24" s="27">
        <f t="shared" si="3"/>
        <v>120243</v>
      </c>
      <c r="F24" s="8">
        <f t="shared" si="4"/>
        <v>1.0993113019437686</v>
      </c>
      <c r="G24" s="27">
        <f t="shared" si="5"/>
        <v>115782</v>
      </c>
      <c r="H24" s="8">
        <f t="shared" si="6"/>
        <v>1.0481438045116116</v>
      </c>
      <c r="I24" s="28">
        <f t="shared" si="7"/>
        <v>173766</v>
      </c>
      <c r="J24" s="10">
        <f t="shared" si="8"/>
        <v>1.3492218599005403</v>
      </c>
      <c r="K24" s="14">
        <v>73894</v>
      </c>
      <c r="L24" s="10">
        <f t="shared" si="9"/>
        <v>1.3193700862195334</v>
      </c>
      <c r="M24" s="14">
        <v>99872</v>
      </c>
      <c r="N24" s="10">
        <f t="shared" si="13"/>
        <v>1.3721930852855815</v>
      </c>
      <c r="O24" s="9">
        <f t="shared" si="0"/>
        <v>62259</v>
      </c>
      <c r="P24" s="10">
        <f t="shared" si="10"/>
        <v>0.68375638464758859</v>
      </c>
      <c r="Q24" s="14">
        <v>46349</v>
      </c>
      <c r="R24" s="10">
        <f t="shared" si="11"/>
        <v>0.86839348610268774</v>
      </c>
      <c r="S24" s="14">
        <v>15910</v>
      </c>
      <c r="T24" s="10">
        <f t="shared" si="12"/>
        <v>0.42222770095026441</v>
      </c>
    </row>
    <row r="25" spans="1:20" ht="24.6" customHeight="1">
      <c r="A25" s="15" t="s">
        <v>18</v>
      </c>
      <c r="B25" s="16"/>
      <c r="C25" s="27">
        <f>SUM(E25,G25)</f>
        <v>94926</v>
      </c>
      <c r="D25" s="8">
        <f>(C25/$C$7)*100</f>
        <v>0.43178770051420523</v>
      </c>
      <c r="E25" s="27">
        <f t="shared" si="3"/>
        <v>43531</v>
      </c>
      <c r="F25" s="8">
        <f>(E25/$E$7)*100</f>
        <v>0.39797842938810735</v>
      </c>
      <c r="G25" s="27">
        <f t="shared" si="5"/>
        <v>51395</v>
      </c>
      <c r="H25" s="8">
        <f>(G25/$G$7)*100</f>
        <v>0.46526533340997989</v>
      </c>
      <c r="I25" s="28">
        <f t="shared" si="7"/>
        <v>74024</v>
      </c>
      <c r="J25" s="10">
        <f>(I25/$I$7)*100</f>
        <v>0.57476605870698294</v>
      </c>
      <c r="K25" s="14">
        <v>29387</v>
      </c>
      <c r="L25" s="10">
        <f t="shared" si="9"/>
        <v>0.5247019883039683</v>
      </c>
      <c r="M25" s="14">
        <v>44637</v>
      </c>
      <c r="N25" s="10">
        <f t="shared" si="13"/>
        <v>0.61329083975380982</v>
      </c>
      <c r="O25" s="9">
        <f t="shared" si="0"/>
        <v>20902</v>
      </c>
      <c r="P25" s="10">
        <f t="shared" si="10"/>
        <v>0.22955518000455991</v>
      </c>
      <c r="Q25" s="14">
        <v>14144</v>
      </c>
      <c r="R25" s="10">
        <f t="shared" si="11"/>
        <v>0.26500156351671911</v>
      </c>
      <c r="S25" s="14">
        <v>6758</v>
      </c>
      <c r="T25" s="10">
        <f t="shared" si="12"/>
        <v>0.17934725348974778</v>
      </c>
    </row>
    <row r="26" spans="1:20" ht="24.6" customHeight="1">
      <c r="A26" s="15" t="s">
        <v>19</v>
      </c>
      <c r="B26" s="16"/>
      <c r="C26" s="27">
        <f>SUM(E26,G26)</f>
        <v>30753</v>
      </c>
      <c r="D26" s="8">
        <f>(C26/$C$7)*100</f>
        <v>0.1398854597677491</v>
      </c>
      <c r="E26" s="27">
        <f t="shared" si="3"/>
        <v>12625</v>
      </c>
      <c r="F26" s="8">
        <f>(E26/$E$7)*100</f>
        <v>0.11542297836081999</v>
      </c>
      <c r="G26" s="27">
        <f t="shared" si="5"/>
        <v>18128</v>
      </c>
      <c r="H26" s="8">
        <f>(G26/$G$7)*100</f>
        <v>0.16410798645891847</v>
      </c>
      <c r="I26" s="28">
        <f t="shared" si="7"/>
        <v>24982</v>
      </c>
      <c r="J26" s="10">
        <f>(I26/$I$7)*100</f>
        <v>0.19397500376388532</v>
      </c>
      <c r="K26" s="14">
        <v>9299</v>
      </c>
      <c r="L26" s="10">
        <f t="shared" si="9"/>
        <v>0.166032728391418</v>
      </c>
      <c r="M26" s="14">
        <v>15683</v>
      </c>
      <c r="N26" s="10">
        <f t="shared" si="13"/>
        <v>0.21547685193581556</v>
      </c>
      <c r="O26" s="9">
        <f t="shared" si="0"/>
        <v>5771</v>
      </c>
      <c r="P26" s="10">
        <f t="shared" si="10"/>
        <v>6.3379721739848585E-2</v>
      </c>
      <c r="Q26" s="14">
        <v>3326</v>
      </c>
      <c r="R26" s="10">
        <f t="shared" si="11"/>
        <v>6.2315837122214925E-2</v>
      </c>
      <c r="S26" s="14">
        <v>2445</v>
      </c>
      <c r="T26" s="10">
        <f t="shared" si="12"/>
        <v>6.4886658002727637E-2</v>
      </c>
    </row>
    <row r="27" spans="1:20" ht="24.6" customHeight="1">
      <c r="A27" s="15" t="s">
        <v>20</v>
      </c>
      <c r="B27" s="16"/>
      <c r="C27" s="27">
        <f>SUM(E27,G27)</f>
        <v>5015</v>
      </c>
      <c r="D27" s="8">
        <f>(C27/$C$7)*100</f>
        <v>2.2811614500545047E-2</v>
      </c>
      <c r="E27" s="27">
        <f t="shared" si="3"/>
        <v>1720</v>
      </c>
      <c r="F27" s="8">
        <f>(E27/$E$7)*100</f>
        <v>1.5724952299454288E-2</v>
      </c>
      <c r="G27" s="27">
        <f t="shared" si="5"/>
        <v>3295</v>
      </c>
      <c r="H27" s="8">
        <f>(G27/$G$7)*100</f>
        <v>2.9828762984451477E-2</v>
      </c>
      <c r="I27" s="28">
        <f t="shared" si="7"/>
        <v>4168</v>
      </c>
      <c r="J27" s="10">
        <f>(I27/$I$7)*100</f>
        <v>3.2362813853489471E-2</v>
      </c>
      <c r="K27" s="14">
        <v>1357</v>
      </c>
      <c r="L27" s="10">
        <f t="shared" si="9"/>
        <v>2.4229101239612239E-2</v>
      </c>
      <c r="M27" s="14">
        <v>2811</v>
      </c>
      <c r="N27" s="10">
        <f t="shared" si="13"/>
        <v>3.8621783510270839E-2</v>
      </c>
      <c r="O27" s="9">
        <f t="shared" si="0"/>
        <v>847</v>
      </c>
      <c r="P27" s="10">
        <f t="shared" si="10"/>
        <v>9.3021355594614039E-3</v>
      </c>
      <c r="Q27" s="14">
        <v>363</v>
      </c>
      <c r="R27" s="10">
        <f t="shared" si="11"/>
        <v>6.8011572084678345E-3</v>
      </c>
      <c r="S27" s="14">
        <v>484</v>
      </c>
      <c r="T27" s="10">
        <f t="shared" si="12"/>
        <v>1.284463904839271E-2</v>
      </c>
    </row>
    <row r="28" spans="1:20" ht="24.6" customHeight="1">
      <c r="A28" s="18"/>
      <c r="B28" s="19"/>
      <c r="C28" s="27">
        <f>SUM(E28,G28)</f>
        <v>686</v>
      </c>
      <c r="D28" s="8">
        <f>(C28/$C$7)*100</f>
        <v>3.1203923324773482E-3</v>
      </c>
      <c r="E28" s="27">
        <f t="shared" si="3"/>
        <v>220</v>
      </c>
      <c r="F28" s="8">
        <f>(E28/$E$7)*100</f>
        <v>2.0113311080697345E-3</v>
      </c>
      <c r="G28" s="27">
        <f t="shared" si="5"/>
        <v>466</v>
      </c>
      <c r="H28" s="8">
        <f>(G28/$G$7)*100</f>
        <v>4.2185746739770522E-3</v>
      </c>
      <c r="I28" s="28">
        <f t="shared" si="7"/>
        <v>569</v>
      </c>
      <c r="J28" s="10">
        <f>(I28/$I$7)*100</f>
        <v>4.4180520831659095E-3</v>
      </c>
      <c r="K28" s="14">
        <v>180</v>
      </c>
      <c r="L28" s="10">
        <f>(K28/$K$7)*100</f>
        <v>3.2138822572809166E-3</v>
      </c>
      <c r="M28" s="14">
        <v>389</v>
      </c>
      <c r="N28" s="10">
        <f>(M28/$M$7)*100</f>
        <v>5.3446722822822323E-3</v>
      </c>
      <c r="O28" s="9">
        <f t="shared" si="0"/>
        <v>117</v>
      </c>
      <c r="P28" s="10">
        <f>(O28/$O$7)*100</f>
        <v>1.2849467065607842E-3</v>
      </c>
      <c r="Q28" s="14">
        <v>40</v>
      </c>
      <c r="R28" s="10">
        <f>(Q28/$Q$7)*100</f>
        <v>7.494388108504501E-4</v>
      </c>
      <c r="S28" s="14">
        <v>77</v>
      </c>
      <c r="T28" s="10">
        <f>(S28/$S$7)*100</f>
        <v>2.0434653031533856E-3</v>
      </c>
    </row>
    <row r="29" spans="1:20" ht="24" customHeight="1" thickBot="1">
      <c r="A29" s="36" t="s">
        <v>23</v>
      </c>
      <c r="B29" s="34" t="s">
        <v>22</v>
      </c>
      <c r="C29" s="30">
        <v>34.46</v>
      </c>
      <c r="D29" s="30"/>
      <c r="E29" s="35">
        <v>34.35</v>
      </c>
      <c r="F29" s="29"/>
      <c r="G29" s="35">
        <v>34.56</v>
      </c>
      <c r="H29" s="29"/>
      <c r="I29" s="30">
        <v>36.770000000000003</v>
      </c>
      <c r="J29" s="31"/>
      <c r="K29" s="30">
        <v>37.909999999999997</v>
      </c>
      <c r="L29" s="31"/>
      <c r="M29" s="35">
        <v>35.89</v>
      </c>
      <c r="N29" s="31"/>
      <c r="O29" s="30">
        <v>31.18</v>
      </c>
      <c r="P29" s="31"/>
      <c r="Q29" s="30">
        <v>30.61</v>
      </c>
      <c r="R29" s="31"/>
      <c r="S29" s="35">
        <v>31.99</v>
      </c>
      <c r="T29" s="31"/>
    </row>
    <row r="30" spans="1:20" ht="23.1" customHeight="1">
      <c r="A30" s="4"/>
    </row>
    <row r="31" spans="1:20" ht="23.1" customHeight="1">
      <c r="A31" s="306"/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</row>
  </sheetData>
  <mergeCells count="2">
    <mergeCell ref="A31:J31"/>
    <mergeCell ref="K31:T31"/>
  </mergeCells>
  <phoneticPr fontId="14" type="noConversion"/>
  <printOptions horizontalCentered="1" gridLinesSet="0"/>
  <pageMargins left="0.39370078740157483" right="0.39370078740157483" top="0.82677165354330717" bottom="0.78740157480314965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76D02-978B-4420-8EAB-B19EAB8BFA34}">
  <dimension ref="A1:T31"/>
  <sheetViews>
    <sheetView showGridLines="0" zoomScale="75" workbookViewId="0">
      <selection activeCell="E12" sqref="E12"/>
    </sheetView>
  </sheetViews>
  <sheetFormatPr defaultRowHeight="16.5"/>
  <cols>
    <col min="1" max="1" width="7.75" style="2" customWidth="1"/>
    <col min="2" max="2" width="9.875" style="4" customWidth="1"/>
    <col min="3" max="3" width="9.625" style="4" customWidth="1"/>
    <col min="4" max="4" width="6.875" style="4" customWidth="1"/>
    <col min="5" max="5" width="9.5" style="4" customWidth="1"/>
    <col min="6" max="6" width="6.625" style="4" customWidth="1"/>
    <col min="7" max="7" width="9.875" style="4" customWidth="1"/>
    <col min="8" max="8" width="6.875" style="4" customWidth="1"/>
    <col min="9" max="9" width="9.625" style="1" customWidth="1"/>
    <col min="10" max="10" width="6.875" style="1" customWidth="1"/>
    <col min="11" max="11" width="8.625" style="1" customWidth="1"/>
    <col min="12" max="12" width="6.875" style="1" customWidth="1"/>
    <col min="13" max="13" width="8.625" style="1" customWidth="1"/>
    <col min="14" max="14" width="6.875" style="1" customWidth="1"/>
    <col min="15" max="15" width="10.375" style="1" customWidth="1"/>
    <col min="16" max="16" width="6.875" style="1" customWidth="1"/>
    <col min="17" max="17" width="10.375" style="1" customWidth="1"/>
    <col min="18" max="18" width="6.875" style="1" customWidth="1"/>
    <col min="19" max="19" width="8.625" style="1" customWidth="1"/>
    <col min="20" max="20" width="6.875" style="1" customWidth="1"/>
    <col min="21" max="16384" width="9" style="1"/>
  </cols>
  <sheetData>
    <row r="1" spans="1:20" ht="23.25" customHeight="1">
      <c r="A1" s="38" t="s">
        <v>58</v>
      </c>
      <c r="B1" s="39"/>
      <c r="C1" s="40"/>
      <c r="D1" s="40"/>
      <c r="E1" s="41"/>
      <c r="F1" s="41"/>
      <c r="G1" s="41"/>
      <c r="H1" s="41"/>
      <c r="I1" s="40"/>
      <c r="J1" s="40"/>
      <c r="K1" s="32" t="s">
        <v>59</v>
      </c>
      <c r="L1" s="12"/>
      <c r="M1" s="12"/>
      <c r="N1" s="12"/>
      <c r="O1" s="12"/>
      <c r="P1" s="12"/>
      <c r="Q1" s="12"/>
      <c r="R1" s="12"/>
      <c r="S1" s="12"/>
      <c r="T1" s="12"/>
    </row>
    <row r="2" spans="1:20" ht="23.25" customHeight="1">
      <c r="A2" s="38"/>
      <c r="B2" s="39"/>
      <c r="C2" s="40"/>
      <c r="D2" s="40"/>
      <c r="E2" s="41"/>
      <c r="F2" s="41"/>
      <c r="G2" s="41"/>
      <c r="H2" s="41"/>
      <c r="I2" s="40"/>
      <c r="J2" s="40"/>
      <c r="K2" s="32"/>
      <c r="L2" s="12"/>
      <c r="M2" s="12"/>
      <c r="N2" s="12"/>
      <c r="O2" s="12"/>
      <c r="P2" s="12"/>
      <c r="Q2" s="12"/>
      <c r="R2" s="12"/>
      <c r="S2" s="12"/>
      <c r="T2" s="12"/>
    </row>
    <row r="3" spans="1:20" ht="26.85" customHeight="1" thickBot="1">
      <c r="A3" s="42"/>
      <c r="B3" s="39"/>
      <c r="C3" s="43"/>
      <c r="D3" s="80" t="s">
        <v>1728</v>
      </c>
      <c r="E3" s="40"/>
      <c r="F3" s="40"/>
      <c r="G3" s="44"/>
      <c r="H3" s="44"/>
      <c r="I3" s="45" t="s">
        <v>45</v>
      </c>
      <c r="J3" s="43"/>
      <c r="K3" s="12"/>
      <c r="L3" s="5"/>
      <c r="M3" s="12"/>
      <c r="N3" s="11"/>
      <c r="O3" s="33" t="s">
        <v>51</v>
      </c>
      <c r="P3" s="12"/>
      <c r="Q3" s="11"/>
      <c r="R3" s="13"/>
      <c r="S3" s="5"/>
      <c r="T3" s="20" t="s">
        <v>21</v>
      </c>
    </row>
    <row r="4" spans="1:20" s="2" customFormat="1" ht="24.95" customHeight="1">
      <c r="A4" s="46"/>
      <c r="B4" s="47"/>
      <c r="C4" s="48" t="s">
        <v>46</v>
      </c>
      <c r="D4" s="49"/>
      <c r="E4" s="50"/>
      <c r="F4" s="51"/>
      <c r="G4" s="51"/>
      <c r="H4" s="50"/>
      <c r="I4" s="64" t="s">
        <v>47</v>
      </c>
      <c r="J4" s="65"/>
      <c r="K4" s="68" t="s">
        <v>52</v>
      </c>
      <c r="L4" s="49"/>
      <c r="M4" s="66"/>
      <c r="N4" s="67"/>
      <c r="O4" s="61" t="s">
        <v>53</v>
      </c>
      <c r="P4" s="52"/>
      <c r="Q4" s="52"/>
      <c r="R4" s="52"/>
      <c r="S4" s="49"/>
      <c r="T4" s="52"/>
    </row>
    <row r="5" spans="1:20" s="3" customFormat="1" ht="21.95" customHeight="1">
      <c r="A5" s="43"/>
      <c r="B5" s="53"/>
      <c r="C5" s="54" t="s">
        <v>39</v>
      </c>
      <c r="D5" s="55"/>
      <c r="E5" s="54" t="s">
        <v>40</v>
      </c>
      <c r="F5" s="55"/>
      <c r="G5" s="54" t="s">
        <v>41</v>
      </c>
      <c r="H5" s="54"/>
      <c r="I5" s="54" t="s">
        <v>48</v>
      </c>
      <c r="J5" s="56"/>
      <c r="K5" s="62" t="s">
        <v>54</v>
      </c>
      <c r="L5" s="6"/>
      <c r="M5" s="54" t="s">
        <v>55</v>
      </c>
      <c r="N5" s="6"/>
      <c r="O5" s="54" t="s">
        <v>48</v>
      </c>
      <c r="P5" s="6"/>
      <c r="Q5" s="54" t="s">
        <v>54</v>
      </c>
      <c r="R5" s="6"/>
      <c r="S5" s="54" t="s">
        <v>55</v>
      </c>
      <c r="T5" s="6"/>
    </row>
    <row r="6" spans="1:20" s="3" customFormat="1" ht="21.95" customHeight="1">
      <c r="A6" s="57"/>
      <c r="B6" s="58"/>
      <c r="C6" s="59" t="s">
        <v>42</v>
      </c>
      <c r="D6" s="60" t="s">
        <v>43</v>
      </c>
      <c r="E6" s="59" t="s">
        <v>42</v>
      </c>
      <c r="F6" s="60" t="s">
        <v>43</v>
      </c>
      <c r="G6" s="59" t="s">
        <v>42</v>
      </c>
      <c r="H6" s="60" t="s">
        <v>43</v>
      </c>
      <c r="I6" s="59" t="s">
        <v>42</v>
      </c>
      <c r="J6" s="59" t="s">
        <v>43</v>
      </c>
      <c r="K6" s="63" t="s">
        <v>56</v>
      </c>
      <c r="L6" s="60" t="s">
        <v>57</v>
      </c>
      <c r="M6" s="59" t="s">
        <v>56</v>
      </c>
      <c r="N6" s="60" t="s">
        <v>57</v>
      </c>
      <c r="O6" s="59" t="s">
        <v>56</v>
      </c>
      <c r="P6" s="60" t="s">
        <v>57</v>
      </c>
      <c r="Q6" s="59" t="s">
        <v>56</v>
      </c>
      <c r="R6" s="60" t="s">
        <v>57</v>
      </c>
      <c r="S6" s="59" t="s">
        <v>56</v>
      </c>
      <c r="T6" s="60" t="s">
        <v>57</v>
      </c>
    </row>
    <row r="7" spans="1:20" s="23" customFormat="1" ht="24.6" customHeight="1">
      <c r="A7" s="37" t="s">
        <v>44</v>
      </c>
      <c r="B7" s="24" t="s">
        <v>0</v>
      </c>
      <c r="C7" s="25">
        <f t="shared" ref="C7:C28" si="0">SUM(E7,G7)</f>
        <v>21869478</v>
      </c>
      <c r="D7" s="26">
        <f>(C7/C7)*100</f>
        <v>100</v>
      </c>
      <c r="E7" s="25">
        <f>SUM('91'!K7,'91'!Q7)</f>
        <v>10905211</v>
      </c>
      <c r="F7" s="26">
        <f>(E7/E7)*100</f>
        <v>100</v>
      </c>
      <c r="G7" s="25">
        <f>SUM('91'!M7,'91'!S7)</f>
        <v>10964267</v>
      </c>
      <c r="H7" s="26">
        <f>(G7/G7)*100</f>
        <v>100</v>
      </c>
      <c r="I7" s="21">
        <f>SUM('91'!K7,'91'!M7)</f>
        <v>12683752</v>
      </c>
      <c r="J7" s="22">
        <f>(I7/I7)*100</f>
        <v>100</v>
      </c>
      <c r="K7" s="21">
        <f>SUM(K8:K28)</f>
        <v>6756929</v>
      </c>
      <c r="L7" s="22">
        <f>(K7/K7)*100</f>
        <v>100</v>
      </c>
      <c r="M7" s="21">
        <f>SUM(M8:M28)</f>
        <v>5926823</v>
      </c>
      <c r="N7" s="22">
        <f>(M7/M7)*100</f>
        <v>100</v>
      </c>
      <c r="O7" s="21">
        <f t="shared" ref="O7:O28" si="1">Q7+S7</f>
        <v>9185726</v>
      </c>
      <c r="P7" s="22">
        <f>(O7/O7)*100</f>
        <v>100</v>
      </c>
      <c r="Q7" s="21">
        <f>SUM(Q8:Q28)</f>
        <v>4148282</v>
      </c>
      <c r="R7" s="22">
        <f>(Q7/Q7)*100</f>
        <v>100</v>
      </c>
      <c r="S7" s="21">
        <f>SUM(S8:S28)</f>
        <v>5037444</v>
      </c>
      <c r="T7" s="22">
        <f>(S7/S7)*100</f>
        <v>100</v>
      </c>
    </row>
    <row r="8" spans="1:20" ht="24.6" customHeight="1">
      <c r="A8" s="15" t="s">
        <v>1</v>
      </c>
      <c r="B8" s="16"/>
      <c r="C8" s="27">
        <f t="shared" si="0"/>
        <v>1302226</v>
      </c>
      <c r="D8" s="8">
        <f t="shared" ref="D8:D28" si="2">(C8/$C$7)*100</f>
        <v>5.9545362719677168</v>
      </c>
      <c r="E8" s="27">
        <f>SUM('91'!K8,'91'!Q8)</f>
        <v>680069</v>
      </c>
      <c r="F8" s="8">
        <f t="shared" ref="F8:F28" si="3">(E8/$E$7)*100</f>
        <v>6.2361837840643339</v>
      </c>
      <c r="G8" s="27">
        <f>SUM('91'!M8,'91'!S8)</f>
        <v>622157</v>
      </c>
      <c r="H8" s="8">
        <f t="shared" ref="H8:H28" si="4">(G8/$G$7)*100</f>
        <v>5.6744057765101852</v>
      </c>
      <c r="I8" s="28">
        <f>SUM('91'!K8,'91'!M8)</f>
        <v>11280</v>
      </c>
      <c r="J8" s="10">
        <f t="shared" ref="J8:J28" si="5">(I8/$I$7)*100</f>
        <v>8.8932675441777798E-2</v>
      </c>
      <c r="K8" s="9">
        <f>5860-30</f>
        <v>5830</v>
      </c>
      <c r="L8" s="10">
        <f t="shared" ref="L8:L28" si="6">(K8/$K$7)*100</f>
        <v>8.6281800504341546E-2</v>
      </c>
      <c r="M8" s="9">
        <f>5474-24</f>
        <v>5450</v>
      </c>
      <c r="N8" s="10">
        <f t="shared" ref="N8:N28" si="7">(M8/$M$7)*100</f>
        <v>9.1954829762926946E-2</v>
      </c>
      <c r="O8" s="9">
        <f t="shared" si="1"/>
        <v>1290946</v>
      </c>
      <c r="P8" s="10">
        <f t="shared" ref="P8:P28" si="8">(O8/$O$7)*100</f>
        <v>14.053826556550892</v>
      </c>
      <c r="Q8" s="9">
        <v>674239</v>
      </c>
      <c r="R8" s="10">
        <f t="shared" ref="R8:R28" si="9">(Q8/$Q$7)*100</f>
        <v>16.253451428808361</v>
      </c>
      <c r="S8" s="9">
        <v>616707</v>
      </c>
      <c r="T8" s="10">
        <f t="shared" ref="T8:T28" si="10">(S8/$S$7)*100</f>
        <v>12.242458675471132</v>
      </c>
    </row>
    <row r="9" spans="1:20" ht="24.6" customHeight="1">
      <c r="A9" s="17" t="s">
        <v>2</v>
      </c>
      <c r="B9" s="16"/>
      <c r="C9" s="27">
        <f t="shared" si="0"/>
        <v>1570761</v>
      </c>
      <c r="D9" s="8">
        <f t="shared" si="2"/>
        <v>7.1824348070859303</v>
      </c>
      <c r="E9" s="27">
        <f>SUM('91'!K9,'91'!Q9)</f>
        <v>817211</v>
      </c>
      <c r="F9" s="8">
        <f t="shared" si="3"/>
        <v>7.4937660536783746</v>
      </c>
      <c r="G9" s="27">
        <f>SUM('91'!M9,'91'!S9)</f>
        <v>753550</v>
      </c>
      <c r="H9" s="8">
        <f t="shared" si="4"/>
        <v>6.872780460380981</v>
      </c>
      <c r="I9" s="28">
        <f>SUM('91'!K9,'91'!M9)</f>
        <v>26266</v>
      </c>
      <c r="J9" s="10">
        <f t="shared" si="5"/>
        <v>0.20708383449944465</v>
      </c>
      <c r="K9" s="9">
        <f>13569-117</f>
        <v>13452</v>
      </c>
      <c r="L9" s="10">
        <f t="shared" si="6"/>
        <v>0.19908452493729031</v>
      </c>
      <c r="M9" s="9">
        <f>12882-68</f>
        <v>12814</v>
      </c>
      <c r="N9" s="10">
        <f t="shared" si="7"/>
        <v>0.21620352084076072</v>
      </c>
      <c r="O9" s="9">
        <f t="shared" si="1"/>
        <v>1544495</v>
      </c>
      <c r="P9" s="10">
        <f t="shared" si="8"/>
        <v>16.814076535703329</v>
      </c>
      <c r="Q9" s="9">
        <v>803759</v>
      </c>
      <c r="R9" s="10">
        <f t="shared" si="9"/>
        <v>19.375707823142207</v>
      </c>
      <c r="S9" s="9">
        <v>740736</v>
      </c>
      <c r="T9" s="10">
        <f t="shared" si="10"/>
        <v>14.704600190096407</v>
      </c>
    </row>
    <row r="10" spans="1:20" ht="24.6" customHeight="1">
      <c r="A10" s="15" t="s">
        <v>3</v>
      </c>
      <c r="B10" s="16"/>
      <c r="C10" s="27">
        <f t="shared" si="0"/>
        <v>1568303</v>
      </c>
      <c r="D10" s="8">
        <f t="shared" si="2"/>
        <v>7.171195398445267</v>
      </c>
      <c r="E10" s="27">
        <f>SUM('91'!K10,'91'!Q10)</f>
        <v>819006</v>
      </c>
      <c r="F10" s="8">
        <f t="shared" si="3"/>
        <v>7.5102260744886085</v>
      </c>
      <c r="G10" s="27">
        <f>SUM('91'!M10,'91'!S10)</f>
        <v>749297</v>
      </c>
      <c r="H10" s="8">
        <f t="shared" si="4"/>
        <v>6.8339908176260202</v>
      </c>
      <c r="I10" s="28">
        <f>SUM('91'!K10,'91'!M10)</f>
        <v>38483</v>
      </c>
      <c r="J10" s="10">
        <f t="shared" si="5"/>
        <v>0.3034039139207389</v>
      </c>
      <c r="K10" s="9">
        <f>19980-609</f>
        <v>19371</v>
      </c>
      <c r="L10" s="10">
        <f t="shared" si="6"/>
        <v>0.28668349186442538</v>
      </c>
      <c r="M10" s="9">
        <f>19259-147</f>
        <v>19112</v>
      </c>
      <c r="N10" s="10">
        <f t="shared" si="7"/>
        <v>0.3224661846658825</v>
      </c>
      <c r="O10" s="9">
        <f t="shared" si="1"/>
        <v>1529820</v>
      </c>
      <c r="P10" s="10">
        <f t="shared" si="8"/>
        <v>16.654317796981967</v>
      </c>
      <c r="Q10" s="9">
        <v>799635</v>
      </c>
      <c r="R10" s="10">
        <f t="shared" si="9"/>
        <v>19.276293173897049</v>
      </c>
      <c r="S10" s="9">
        <v>730185</v>
      </c>
      <c r="T10" s="10">
        <f t="shared" si="10"/>
        <v>14.495148730189358</v>
      </c>
    </row>
    <row r="11" spans="1:20" ht="24.6" customHeight="1">
      <c r="A11" s="15" t="s">
        <v>4</v>
      </c>
      <c r="B11" s="16"/>
      <c r="C11" s="27">
        <f t="shared" si="0"/>
        <v>1633607</v>
      </c>
      <c r="D11" s="8">
        <f t="shared" si="2"/>
        <v>7.4698033487584841</v>
      </c>
      <c r="E11" s="27">
        <f>SUM('91'!K11,'91'!Q11)</f>
        <v>836091</v>
      </c>
      <c r="F11" s="8">
        <f t="shared" si="3"/>
        <v>7.6668942948467471</v>
      </c>
      <c r="G11" s="27">
        <f>SUM('91'!M11,'91'!S11)</f>
        <v>797516</v>
      </c>
      <c r="H11" s="8">
        <f t="shared" si="4"/>
        <v>7.2737739786891371</v>
      </c>
      <c r="I11" s="28">
        <f>SUM('91'!K11,'91'!M11)</f>
        <v>166566</v>
      </c>
      <c r="J11" s="10">
        <f t="shared" si="5"/>
        <v>1.31322340581872</v>
      </c>
      <c r="K11" s="9">
        <f>99855-11887</f>
        <v>87968</v>
      </c>
      <c r="L11" s="10">
        <f t="shared" si="6"/>
        <v>1.3018932121382361</v>
      </c>
      <c r="M11" s="9">
        <f>79084-486</f>
        <v>78598</v>
      </c>
      <c r="N11" s="10">
        <f t="shared" si="7"/>
        <v>1.3261404971938591</v>
      </c>
      <c r="O11" s="9">
        <f t="shared" si="1"/>
        <v>1467041</v>
      </c>
      <c r="P11" s="10">
        <f t="shared" si="8"/>
        <v>15.970876988928257</v>
      </c>
      <c r="Q11" s="9">
        <v>748123</v>
      </c>
      <c r="R11" s="10">
        <f t="shared" si="9"/>
        <v>18.034526100202445</v>
      </c>
      <c r="S11" s="9">
        <v>718918</v>
      </c>
      <c r="T11" s="10">
        <f t="shared" si="10"/>
        <v>14.271483712771795</v>
      </c>
    </row>
    <row r="12" spans="1:20" ht="24.6" customHeight="1">
      <c r="A12" s="15" t="s">
        <v>5</v>
      </c>
      <c r="B12" s="16"/>
      <c r="C12" s="27">
        <f t="shared" si="0"/>
        <v>1812634</v>
      </c>
      <c r="D12" s="8">
        <f t="shared" si="2"/>
        <v>8.2884191383077379</v>
      </c>
      <c r="E12" s="27">
        <f>SUM('91'!K12,'91'!Q12)</f>
        <v>795340</v>
      </c>
      <c r="F12" s="8">
        <f t="shared" si="3"/>
        <v>7.2932105577782957</v>
      </c>
      <c r="G12" s="27">
        <f>SUM('91'!M12,'91'!S12)</f>
        <v>1017294</v>
      </c>
      <c r="H12" s="8">
        <f t="shared" si="4"/>
        <v>9.2782673023194349</v>
      </c>
      <c r="I12" s="28">
        <f>SUM('91'!K12,'91'!M12)</f>
        <v>1030681</v>
      </c>
      <c r="J12" s="10">
        <f t="shared" si="5"/>
        <v>8.1259945795218957</v>
      </c>
      <c r="K12" s="9">
        <f>653648-208402</f>
        <v>445246</v>
      </c>
      <c r="L12" s="10">
        <f t="shared" si="6"/>
        <v>6.5894728211588429</v>
      </c>
      <c r="M12" s="9">
        <f>585892-457</f>
        <v>585435</v>
      </c>
      <c r="N12" s="10">
        <f t="shared" si="7"/>
        <v>9.8777203233502995</v>
      </c>
      <c r="O12" s="9">
        <f t="shared" si="1"/>
        <v>781953</v>
      </c>
      <c r="P12" s="10">
        <f t="shared" si="8"/>
        <v>8.5126967645235663</v>
      </c>
      <c r="Q12" s="9">
        <v>350094</v>
      </c>
      <c r="R12" s="10">
        <f t="shared" si="9"/>
        <v>8.4394937470499833</v>
      </c>
      <c r="S12" s="9">
        <v>431859</v>
      </c>
      <c r="T12" s="10">
        <f t="shared" si="10"/>
        <v>8.5729786772815739</v>
      </c>
    </row>
    <row r="13" spans="1:20" ht="24.6" customHeight="1">
      <c r="A13" s="15" t="s">
        <v>6</v>
      </c>
      <c r="B13" s="16"/>
      <c r="C13" s="27">
        <f t="shared" si="0"/>
        <v>1884193</v>
      </c>
      <c r="D13" s="8">
        <f t="shared" si="2"/>
        <v>8.6156285943359059</v>
      </c>
      <c r="E13" s="27">
        <f>SUM('91'!K13,'91'!Q13)</f>
        <v>910348</v>
      </c>
      <c r="F13" s="8">
        <f t="shared" si="3"/>
        <v>8.3478256404208953</v>
      </c>
      <c r="G13" s="27">
        <f>SUM('91'!M13,'91'!S13)</f>
        <v>973845</v>
      </c>
      <c r="H13" s="8">
        <f t="shared" si="4"/>
        <v>8.8819891015058285</v>
      </c>
      <c r="I13" s="28">
        <f>SUM('91'!K13,'91'!M13)</f>
        <v>1641142</v>
      </c>
      <c r="J13" s="10">
        <f t="shared" si="5"/>
        <v>12.938931634740255</v>
      </c>
      <c r="K13" s="9">
        <f>866659-20601</f>
        <v>846058</v>
      </c>
      <c r="L13" s="10">
        <f t="shared" si="6"/>
        <v>12.52133920602096</v>
      </c>
      <c r="M13" s="9">
        <f>795143-59</f>
        <v>795084</v>
      </c>
      <c r="N13" s="10">
        <f t="shared" si="7"/>
        <v>13.415011718757249</v>
      </c>
      <c r="O13" s="9">
        <f t="shared" si="1"/>
        <v>243051</v>
      </c>
      <c r="P13" s="10">
        <f t="shared" si="8"/>
        <v>2.6459639662667929</v>
      </c>
      <c r="Q13" s="9">
        <v>64290</v>
      </c>
      <c r="R13" s="10">
        <f t="shared" si="9"/>
        <v>1.5497982056186153</v>
      </c>
      <c r="S13" s="9">
        <v>178761</v>
      </c>
      <c r="T13" s="10">
        <f t="shared" si="10"/>
        <v>3.5486449080128732</v>
      </c>
    </row>
    <row r="14" spans="1:20" ht="24.6" customHeight="1">
      <c r="A14" s="15" t="s">
        <v>7</v>
      </c>
      <c r="B14" s="16"/>
      <c r="C14" s="27">
        <f t="shared" si="0"/>
        <v>1853173</v>
      </c>
      <c r="D14" s="8">
        <f t="shared" si="2"/>
        <v>8.4737870743874169</v>
      </c>
      <c r="E14" s="27">
        <f>SUM('91'!K14,'91'!Q14)</f>
        <v>919782</v>
      </c>
      <c r="F14" s="8">
        <f t="shared" si="3"/>
        <v>8.4343347414369152</v>
      </c>
      <c r="G14" s="27">
        <f>SUM('91'!M14,'91'!S14)</f>
        <v>933391</v>
      </c>
      <c r="H14" s="8">
        <f t="shared" si="4"/>
        <v>8.5130269082283387</v>
      </c>
      <c r="I14" s="28">
        <f>SUM('91'!K14,'91'!M14)</f>
        <v>1611898</v>
      </c>
      <c r="J14" s="10">
        <f t="shared" si="5"/>
        <v>12.708368943195989</v>
      </c>
      <c r="K14" s="9">
        <f>878062-366</f>
        <v>877696</v>
      </c>
      <c r="L14" s="10">
        <f t="shared" si="6"/>
        <v>12.989569669889974</v>
      </c>
      <c r="M14" s="9">
        <f>734232-30</f>
        <v>734202</v>
      </c>
      <c r="N14" s="10">
        <f t="shared" si="7"/>
        <v>12.387783471853302</v>
      </c>
      <c r="O14" s="9">
        <f t="shared" si="1"/>
        <v>241275</v>
      </c>
      <c r="P14" s="10">
        <f t="shared" si="8"/>
        <v>2.6266296207833761</v>
      </c>
      <c r="Q14" s="9">
        <v>42086</v>
      </c>
      <c r="R14" s="10">
        <f t="shared" si="9"/>
        <v>1.0145404772385291</v>
      </c>
      <c r="S14" s="9">
        <v>199189</v>
      </c>
      <c r="T14" s="10">
        <f t="shared" si="10"/>
        <v>3.9541680264832721</v>
      </c>
    </row>
    <row r="15" spans="1:20" ht="24.6" customHeight="1">
      <c r="A15" s="15" t="s">
        <v>8</v>
      </c>
      <c r="B15" s="16"/>
      <c r="C15" s="27">
        <f t="shared" si="0"/>
        <v>1872215</v>
      </c>
      <c r="D15" s="8">
        <f t="shared" si="2"/>
        <v>8.560858196981199</v>
      </c>
      <c r="E15" s="27">
        <f>SUM('91'!K15,'91'!Q15)</f>
        <v>939729</v>
      </c>
      <c r="F15" s="8">
        <f t="shared" si="3"/>
        <v>8.6172472958111488</v>
      </c>
      <c r="G15" s="27">
        <f>SUM('91'!M15,'91'!S15)</f>
        <v>932486</v>
      </c>
      <c r="H15" s="8">
        <f t="shared" si="4"/>
        <v>8.504772822478694</v>
      </c>
      <c r="I15" s="28">
        <f>SUM('91'!K15,'91'!M15)</f>
        <v>1626052</v>
      </c>
      <c r="J15" s="10">
        <f t="shared" si="5"/>
        <v>12.819960529029581</v>
      </c>
      <c r="K15" s="9">
        <f>887454-33</f>
        <v>887421</v>
      </c>
      <c r="L15" s="10">
        <f t="shared" si="6"/>
        <v>13.133496000919944</v>
      </c>
      <c r="M15" s="9">
        <f>738693-62</f>
        <v>738631</v>
      </c>
      <c r="N15" s="10">
        <f t="shared" si="7"/>
        <v>12.462511534425779</v>
      </c>
      <c r="O15" s="9">
        <f t="shared" si="1"/>
        <v>246163</v>
      </c>
      <c r="P15" s="10">
        <f t="shared" si="8"/>
        <v>2.6798426166859324</v>
      </c>
      <c r="Q15" s="9">
        <v>52308</v>
      </c>
      <c r="R15" s="10">
        <f t="shared" si="9"/>
        <v>1.2609557402317393</v>
      </c>
      <c r="S15" s="9">
        <v>193855</v>
      </c>
      <c r="T15" s="10">
        <f t="shared" si="10"/>
        <v>3.8482809932973949</v>
      </c>
    </row>
    <row r="16" spans="1:20" ht="24.6" customHeight="1">
      <c r="A16" s="15" t="s">
        <v>9</v>
      </c>
      <c r="B16" s="16"/>
      <c r="C16" s="27">
        <f t="shared" si="0"/>
        <v>1827976</v>
      </c>
      <c r="D16" s="8">
        <f t="shared" si="2"/>
        <v>8.3585717043634968</v>
      </c>
      <c r="E16" s="27">
        <f>SUM('91'!K16,'91'!Q16)</f>
        <v>916142</v>
      </c>
      <c r="F16" s="8">
        <f t="shared" si="3"/>
        <v>8.4009562034150456</v>
      </c>
      <c r="G16" s="27">
        <f>SUM('91'!M16,'91'!S16)</f>
        <v>911834</v>
      </c>
      <c r="H16" s="8">
        <f t="shared" si="4"/>
        <v>8.3164154977254761</v>
      </c>
      <c r="I16" s="28">
        <f>SUM('91'!K16,'91'!M16)</f>
        <v>1598932</v>
      </c>
      <c r="J16" s="10">
        <f t="shared" si="5"/>
        <v>12.606143671052541</v>
      </c>
      <c r="K16" s="7">
        <f>861315-8</f>
        <v>861307</v>
      </c>
      <c r="L16" s="10">
        <f t="shared" si="6"/>
        <v>12.747018653000497</v>
      </c>
      <c r="M16" s="7">
        <f>737735-110</f>
        <v>737625</v>
      </c>
      <c r="N16" s="10">
        <f t="shared" si="7"/>
        <v>12.445537853922751</v>
      </c>
      <c r="O16" s="9">
        <f t="shared" si="1"/>
        <v>229044</v>
      </c>
      <c r="P16" s="10">
        <f t="shared" si="8"/>
        <v>2.4934773800132946</v>
      </c>
      <c r="Q16" s="7">
        <v>54835</v>
      </c>
      <c r="R16" s="10">
        <f t="shared" si="9"/>
        <v>1.3218725245776446</v>
      </c>
      <c r="S16" s="7">
        <v>174209</v>
      </c>
      <c r="T16" s="10">
        <f t="shared" si="10"/>
        <v>3.4582816205996534</v>
      </c>
    </row>
    <row r="17" spans="1:20" ht="24.6" customHeight="1">
      <c r="A17" s="15" t="s">
        <v>10</v>
      </c>
      <c r="B17" s="16"/>
      <c r="C17" s="27">
        <f t="shared" si="0"/>
        <v>1638098</v>
      </c>
      <c r="D17" s="8">
        <f t="shared" si="2"/>
        <v>7.4903388183293629</v>
      </c>
      <c r="E17" s="27">
        <f>SUM('91'!K17,'91'!Q17)</f>
        <v>815474</v>
      </c>
      <c r="F17" s="8">
        <f t="shared" si="3"/>
        <v>7.4778378886937631</v>
      </c>
      <c r="G17" s="27">
        <f>SUM('91'!M17,'91'!S17)</f>
        <v>822624</v>
      </c>
      <c r="H17" s="8">
        <f t="shared" si="4"/>
        <v>7.5027724151555226</v>
      </c>
      <c r="I17" s="28">
        <f>SUM('91'!K17,'91'!M17)</f>
        <v>1431920</v>
      </c>
      <c r="J17" s="10">
        <f t="shared" si="5"/>
        <v>11.289403955548801</v>
      </c>
      <c r="K17" s="14">
        <f>760908-24</f>
        <v>760884</v>
      </c>
      <c r="L17" s="10">
        <f t="shared" si="6"/>
        <v>11.260796139784805</v>
      </c>
      <c r="M17" s="14">
        <f>671216-180</f>
        <v>671036</v>
      </c>
      <c r="N17" s="10">
        <f t="shared" si="7"/>
        <v>11.322018558678064</v>
      </c>
      <c r="O17" s="9">
        <f t="shared" si="1"/>
        <v>206178</v>
      </c>
      <c r="P17" s="10">
        <f t="shared" si="8"/>
        <v>2.2445476819143093</v>
      </c>
      <c r="Q17" s="14">
        <v>54590</v>
      </c>
      <c r="R17" s="10">
        <f t="shared" si="9"/>
        <v>1.3159664651535261</v>
      </c>
      <c r="S17" s="14">
        <v>151588</v>
      </c>
      <c r="T17" s="10">
        <f t="shared" si="10"/>
        <v>3.0092245194189751</v>
      </c>
    </row>
    <row r="18" spans="1:20" ht="24.6" customHeight="1">
      <c r="A18" s="15" t="s">
        <v>11</v>
      </c>
      <c r="B18" s="16"/>
      <c r="C18" s="27">
        <f t="shared" si="0"/>
        <v>1316811</v>
      </c>
      <c r="D18" s="8">
        <f t="shared" si="2"/>
        <v>6.0212273928074556</v>
      </c>
      <c r="E18" s="27">
        <f>SUM('91'!K18,'91'!Q18)</f>
        <v>653948</v>
      </c>
      <c r="F18" s="8">
        <f t="shared" si="3"/>
        <v>5.9966560940453144</v>
      </c>
      <c r="G18" s="27">
        <f>SUM('91'!M18,'91'!S18)</f>
        <v>662863</v>
      </c>
      <c r="H18" s="8">
        <f t="shared" si="4"/>
        <v>6.045666345046139</v>
      </c>
      <c r="I18" s="28">
        <f>SUM('91'!K18,'91'!M18)</f>
        <v>1125240</v>
      </c>
      <c r="J18" s="10">
        <f t="shared" si="5"/>
        <v>8.8715074214633027</v>
      </c>
      <c r="K18" s="14">
        <f>593294-35</f>
        <v>593259</v>
      </c>
      <c r="L18" s="10">
        <f t="shared" si="6"/>
        <v>8.7800093800008838</v>
      </c>
      <c r="M18" s="14">
        <f>532336-355</f>
        <v>531981</v>
      </c>
      <c r="N18" s="10">
        <f t="shared" si="7"/>
        <v>8.9758206040571817</v>
      </c>
      <c r="O18" s="9">
        <f t="shared" si="1"/>
        <v>191571</v>
      </c>
      <c r="P18" s="10">
        <f t="shared" si="8"/>
        <v>2.0855292221866839</v>
      </c>
      <c r="Q18" s="14">
        <v>60689</v>
      </c>
      <c r="R18" s="10">
        <f t="shared" si="9"/>
        <v>1.4629911852665756</v>
      </c>
      <c r="S18" s="14">
        <v>130882</v>
      </c>
      <c r="T18" s="10">
        <f t="shared" si="10"/>
        <v>2.5981827291777337</v>
      </c>
    </row>
    <row r="19" spans="1:20" ht="24.6" customHeight="1">
      <c r="A19" s="15" t="s">
        <v>12</v>
      </c>
      <c r="B19" s="16"/>
      <c r="C19" s="27">
        <f t="shared" si="0"/>
        <v>800446</v>
      </c>
      <c r="D19" s="8">
        <f t="shared" si="2"/>
        <v>3.6601056504412219</v>
      </c>
      <c r="E19" s="27">
        <f>SUM('91'!K19,'91'!Q19)</f>
        <v>394728</v>
      </c>
      <c r="F19" s="8">
        <f t="shared" si="3"/>
        <v>3.6196273506308128</v>
      </c>
      <c r="G19" s="27">
        <f>SUM('91'!M19,'91'!S19)</f>
        <v>405718</v>
      </c>
      <c r="H19" s="8">
        <f t="shared" si="4"/>
        <v>3.7003659250545433</v>
      </c>
      <c r="I19" s="28">
        <f>SUM('91'!K19,'91'!M19)</f>
        <v>600663</v>
      </c>
      <c r="J19" s="10">
        <f t="shared" si="5"/>
        <v>4.7356886195819659</v>
      </c>
      <c r="K19" s="14">
        <f>330814-109</f>
        <v>330705</v>
      </c>
      <c r="L19" s="10">
        <f t="shared" si="6"/>
        <v>4.8943092342690004</v>
      </c>
      <c r="M19" s="14">
        <f>270394-436</f>
        <v>269958</v>
      </c>
      <c r="N19" s="10">
        <f t="shared" si="7"/>
        <v>4.5548517308514187</v>
      </c>
      <c r="O19" s="9">
        <f t="shared" si="1"/>
        <v>199783</v>
      </c>
      <c r="P19" s="10">
        <f t="shared" si="8"/>
        <v>2.1749287971359039</v>
      </c>
      <c r="Q19" s="14">
        <v>64023</v>
      </c>
      <c r="R19" s="10">
        <f t="shared" si="9"/>
        <v>1.5433618061645762</v>
      </c>
      <c r="S19" s="14">
        <v>135760</v>
      </c>
      <c r="T19" s="10">
        <f t="shared" si="10"/>
        <v>2.6950175525524456</v>
      </c>
    </row>
    <row r="20" spans="1:20" ht="24.6" customHeight="1">
      <c r="A20" s="15" t="s">
        <v>13</v>
      </c>
      <c r="B20" s="16"/>
      <c r="C20" s="27">
        <f t="shared" si="0"/>
        <v>784155</v>
      </c>
      <c r="D20" s="8">
        <f t="shared" si="2"/>
        <v>3.5856137032626014</v>
      </c>
      <c r="E20" s="27">
        <f>SUM('91'!K20,'91'!Q20)</f>
        <v>378797</v>
      </c>
      <c r="F20" s="8">
        <f t="shared" si="3"/>
        <v>3.4735412272169697</v>
      </c>
      <c r="G20" s="27">
        <f>SUM('91'!M20,'91'!S20)</f>
        <v>405358</v>
      </c>
      <c r="H20" s="8">
        <f t="shared" si="4"/>
        <v>3.697082531828165</v>
      </c>
      <c r="I20" s="28">
        <f>SUM('91'!K20,'91'!M20)</f>
        <v>499295</v>
      </c>
      <c r="J20" s="10">
        <f t="shared" si="5"/>
        <v>3.9364929241757487</v>
      </c>
      <c r="K20" s="14">
        <f>273378-135</f>
        <v>273243</v>
      </c>
      <c r="L20" s="10">
        <f t="shared" si="6"/>
        <v>4.0438933130716626</v>
      </c>
      <c r="M20" s="14">
        <f>226652-600</f>
        <v>226052</v>
      </c>
      <c r="N20" s="10">
        <f t="shared" si="7"/>
        <v>3.8140501243246172</v>
      </c>
      <c r="O20" s="9">
        <f t="shared" si="1"/>
        <v>284860</v>
      </c>
      <c r="P20" s="10">
        <f t="shared" si="8"/>
        <v>3.1011157963997618</v>
      </c>
      <c r="Q20" s="14">
        <v>105554</v>
      </c>
      <c r="R20" s="10">
        <f t="shared" si="9"/>
        <v>2.5445232508301028</v>
      </c>
      <c r="S20" s="14">
        <v>179306</v>
      </c>
      <c r="T20" s="10">
        <f t="shared" si="10"/>
        <v>3.5594638868442012</v>
      </c>
    </row>
    <row r="21" spans="1:20" ht="24.6" customHeight="1">
      <c r="A21" s="15" t="s">
        <v>14</v>
      </c>
      <c r="B21" s="16"/>
      <c r="C21" s="27">
        <f t="shared" si="0"/>
        <v>657986</v>
      </c>
      <c r="D21" s="8">
        <f t="shared" si="2"/>
        <v>3.0086954978989442</v>
      </c>
      <c r="E21" s="27">
        <f>SUM('91'!K21,'91'!Q21)</f>
        <v>317858</v>
      </c>
      <c r="F21" s="8">
        <f t="shared" si="3"/>
        <v>2.9147349831195379</v>
      </c>
      <c r="G21" s="27">
        <f>SUM('91'!M21,'91'!S21)</f>
        <v>340128</v>
      </c>
      <c r="H21" s="8">
        <f t="shared" si="4"/>
        <v>3.1021499202819487</v>
      </c>
      <c r="I21" s="28">
        <f>SUM('91'!K21,'91'!M21)</f>
        <v>389671</v>
      </c>
      <c r="J21" s="10">
        <f t="shared" si="5"/>
        <v>3.0722060790844852</v>
      </c>
      <c r="K21" s="14">
        <f>213191-185</f>
        <v>213006</v>
      </c>
      <c r="L21" s="10">
        <f t="shared" si="6"/>
        <v>3.1524084388040783</v>
      </c>
      <c r="M21" s="14">
        <f>177111-446</f>
        <v>176665</v>
      </c>
      <c r="N21" s="10">
        <f t="shared" si="7"/>
        <v>2.9807706422142184</v>
      </c>
      <c r="O21" s="9">
        <f t="shared" si="1"/>
        <v>268315</v>
      </c>
      <c r="P21" s="10">
        <f t="shared" si="8"/>
        <v>2.9209993853507061</v>
      </c>
      <c r="Q21" s="14">
        <v>104852</v>
      </c>
      <c r="R21" s="10">
        <f t="shared" si="9"/>
        <v>2.5276005826026293</v>
      </c>
      <c r="S21" s="14">
        <v>163463</v>
      </c>
      <c r="T21" s="10">
        <f t="shared" si="10"/>
        <v>3.2449591499180932</v>
      </c>
    </row>
    <row r="22" spans="1:20" ht="24.6" customHeight="1">
      <c r="A22" s="15" t="s">
        <v>15</v>
      </c>
      <c r="B22" s="16"/>
      <c r="C22" s="27">
        <f t="shared" si="0"/>
        <v>589152</v>
      </c>
      <c r="D22" s="8">
        <f t="shared" si="2"/>
        <v>2.6939463301318853</v>
      </c>
      <c r="E22" s="27">
        <f>SUM('91'!K22,'91'!Q22)</f>
        <v>318009</v>
      </c>
      <c r="F22" s="8">
        <f t="shared" si="3"/>
        <v>2.9161196422517639</v>
      </c>
      <c r="G22" s="27">
        <f>SUM('91'!M22,'91'!S22)</f>
        <v>271143</v>
      </c>
      <c r="H22" s="8">
        <f t="shared" si="4"/>
        <v>2.4729696932772613</v>
      </c>
      <c r="I22" s="28">
        <f>SUM('91'!K22,'91'!M22)</f>
        <v>386578</v>
      </c>
      <c r="J22" s="10">
        <f t="shared" si="5"/>
        <v>3.0478205502598916</v>
      </c>
      <c r="K22" s="14">
        <f>240885-105</f>
        <v>240780</v>
      </c>
      <c r="L22" s="10">
        <f t="shared" si="6"/>
        <v>3.5634531604520339</v>
      </c>
      <c r="M22" s="14">
        <f>146193-395</f>
        <v>145798</v>
      </c>
      <c r="N22" s="10">
        <f t="shared" si="7"/>
        <v>2.4599688568394904</v>
      </c>
      <c r="O22" s="9">
        <f t="shared" si="1"/>
        <v>202574</v>
      </c>
      <c r="P22" s="10">
        <f t="shared" si="8"/>
        <v>2.2053128952463856</v>
      </c>
      <c r="Q22" s="14">
        <v>77229</v>
      </c>
      <c r="R22" s="10">
        <f t="shared" si="9"/>
        <v>1.8617104623070466</v>
      </c>
      <c r="S22" s="14">
        <v>125345</v>
      </c>
      <c r="T22" s="10">
        <f t="shared" si="10"/>
        <v>2.4882658745189028</v>
      </c>
    </row>
    <row r="23" spans="1:20" ht="24.6" customHeight="1">
      <c r="A23" s="15" t="s">
        <v>16</v>
      </c>
      <c r="B23" s="16"/>
      <c r="C23" s="27">
        <f t="shared" si="0"/>
        <v>414496</v>
      </c>
      <c r="D23" s="8">
        <f t="shared" si="2"/>
        <v>1.8953173002117381</v>
      </c>
      <c r="E23" s="27">
        <f>SUM('91'!K23,'91'!Q23)</f>
        <v>227532</v>
      </c>
      <c r="F23" s="8">
        <f t="shared" si="3"/>
        <v>2.0864520640636846</v>
      </c>
      <c r="G23" s="27">
        <f>SUM('91'!M23,'91'!S23)</f>
        <v>186964</v>
      </c>
      <c r="H23" s="8">
        <f t="shared" si="4"/>
        <v>1.7052120310459422</v>
      </c>
      <c r="I23" s="28">
        <f>SUM('91'!K23,'91'!M23)</f>
        <v>278057</v>
      </c>
      <c r="J23" s="10">
        <f t="shared" si="5"/>
        <v>2.1922298701519867</v>
      </c>
      <c r="K23" s="14">
        <f>176855-73</f>
        <v>176782</v>
      </c>
      <c r="L23" s="10">
        <f t="shared" si="6"/>
        <v>2.6163069051043748</v>
      </c>
      <c r="M23" s="14">
        <f>101636-361</f>
        <v>101275</v>
      </c>
      <c r="N23" s="10">
        <f t="shared" si="7"/>
        <v>1.7087569512367757</v>
      </c>
      <c r="O23" s="9">
        <f t="shared" si="1"/>
        <v>136439</v>
      </c>
      <c r="P23" s="10">
        <f t="shared" si="8"/>
        <v>1.4853371415607215</v>
      </c>
      <c r="Q23" s="14">
        <v>50750</v>
      </c>
      <c r="R23" s="10">
        <f t="shared" si="9"/>
        <v>1.2233980235673467</v>
      </c>
      <c r="S23" s="14">
        <v>85689</v>
      </c>
      <c r="T23" s="10">
        <f t="shared" si="10"/>
        <v>1.7010412423443317</v>
      </c>
    </row>
    <row r="24" spans="1:20" ht="24.6" customHeight="1">
      <c r="A24" s="15" t="s">
        <v>17</v>
      </c>
      <c r="B24" s="16"/>
      <c r="C24" s="27">
        <f t="shared" si="0"/>
        <v>220849</v>
      </c>
      <c r="D24" s="8">
        <f t="shared" si="2"/>
        <v>1.0098503494230635</v>
      </c>
      <c r="E24" s="27">
        <f>SUM('91'!K24,'91'!Q24)</f>
        <v>111694</v>
      </c>
      <c r="F24" s="8">
        <f t="shared" si="3"/>
        <v>1.0242259411578556</v>
      </c>
      <c r="G24" s="27">
        <f>SUM('91'!M24,'91'!S24)</f>
        <v>109155</v>
      </c>
      <c r="H24" s="8">
        <f t="shared" si="4"/>
        <v>0.9955521878480339</v>
      </c>
      <c r="I24" s="28">
        <f>SUM('91'!K24,'91'!M24)</f>
        <v>144238</v>
      </c>
      <c r="J24" s="10">
        <f t="shared" si="5"/>
        <v>1.1371871666995697</v>
      </c>
      <c r="K24" s="14">
        <f>84294-38</f>
        <v>84256</v>
      </c>
      <c r="L24" s="10">
        <f t="shared" si="6"/>
        <v>1.2469570125718354</v>
      </c>
      <c r="M24" s="14">
        <f>60172-190</f>
        <v>59982</v>
      </c>
      <c r="N24" s="10">
        <f t="shared" si="7"/>
        <v>1.0120430456586944</v>
      </c>
      <c r="O24" s="9">
        <f t="shared" si="1"/>
        <v>76611</v>
      </c>
      <c r="P24" s="10">
        <f t="shared" si="8"/>
        <v>0.83402226454392403</v>
      </c>
      <c r="Q24" s="14">
        <v>27438</v>
      </c>
      <c r="R24" s="10">
        <f t="shared" si="9"/>
        <v>0.66143044277124841</v>
      </c>
      <c r="S24" s="14">
        <v>49173</v>
      </c>
      <c r="T24" s="10">
        <f t="shared" si="10"/>
        <v>0.97614980930805384</v>
      </c>
    </row>
    <row r="25" spans="1:20" ht="24.6" customHeight="1">
      <c r="A25" s="15" t="s">
        <v>18</v>
      </c>
      <c r="B25" s="16"/>
      <c r="C25" s="27">
        <f t="shared" si="0"/>
        <v>89766</v>
      </c>
      <c r="D25" s="8">
        <f t="shared" si="2"/>
        <v>0.41046247194377478</v>
      </c>
      <c r="E25" s="27">
        <f>SUM('91'!K25,'91'!Q25)</f>
        <v>40833</v>
      </c>
      <c r="F25" s="8">
        <f t="shared" si="3"/>
        <v>0.3744356711667477</v>
      </c>
      <c r="G25" s="27">
        <f>SUM('91'!M25,'91'!S25)</f>
        <v>48933</v>
      </c>
      <c r="H25" s="8">
        <f t="shared" si="4"/>
        <v>0.44629522429543173</v>
      </c>
      <c r="I25" s="28">
        <f>SUM('91'!K25,'91'!M25)</f>
        <v>57053</v>
      </c>
      <c r="J25" s="10">
        <f t="shared" si="5"/>
        <v>0.44981169609749538</v>
      </c>
      <c r="K25" s="14">
        <f>30541-11</f>
        <v>30530</v>
      </c>
      <c r="L25" s="10">
        <f t="shared" si="6"/>
        <v>0.45183248188637182</v>
      </c>
      <c r="M25" s="14">
        <f>26631-108</f>
        <v>26523</v>
      </c>
      <c r="N25" s="10">
        <f t="shared" si="7"/>
        <v>0.44750788069763514</v>
      </c>
      <c r="O25" s="9">
        <f t="shared" si="1"/>
        <v>32713</v>
      </c>
      <c r="P25" s="10">
        <f t="shared" si="8"/>
        <v>0.35612862826520186</v>
      </c>
      <c r="Q25" s="14">
        <v>10303</v>
      </c>
      <c r="R25" s="10">
        <f t="shared" si="9"/>
        <v>0.24836787855791867</v>
      </c>
      <c r="S25" s="14">
        <v>22410</v>
      </c>
      <c r="T25" s="10">
        <f t="shared" si="10"/>
        <v>0.44486846900928334</v>
      </c>
    </row>
    <row r="26" spans="1:20" ht="24.6" customHeight="1">
      <c r="A26" s="15" t="s">
        <v>19</v>
      </c>
      <c r="B26" s="16"/>
      <c r="C26" s="27">
        <f t="shared" si="0"/>
        <v>27424</v>
      </c>
      <c r="D26" s="8">
        <f t="shared" si="2"/>
        <v>0.12539851202667021</v>
      </c>
      <c r="E26" s="27">
        <f>SUM('91'!K26,'91'!Q26)</f>
        <v>10893</v>
      </c>
      <c r="F26" s="8">
        <f t="shared" si="3"/>
        <v>9.9888026008850259E-2</v>
      </c>
      <c r="G26" s="27">
        <f>SUM('91'!M26,'91'!S26)</f>
        <v>16531</v>
      </c>
      <c r="H26" s="8">
        <f t="shared" si="4"/>
        <v>0.15077159284793046</v>
      </c>
      <c r="I26" s="28">
        <f>SUM('91'!K26,'91'!M26)</f>
        <v>16743</v>
      </c>
      <c r="J26" s="10">
        <f t="shared" si="5"/>
        <v>0.13200352703206433</v>
      </c>
      <c r="K26" s="14">
        <f>7905-2</f>
        <v>7903</v>
      </c>
      <c r="L26" s="10">
        <f t="shared" si="6"/>
        <v>0.11696141841952164</v>
      </c>
      <c r="M26" s="14">
        <f>8889-49</f>
        <v>8840</v>
      </c>
      <c r="N26" s="10">
        <f t="shared" si="7"/>
        <v>0.14915242112005031</v>
      </c>
      <c r="O26" s="9">
        <f t="shared" si="1"/>
        <v>10681</v>
      </c>
      <c r="P26" s="10">
        <f t="shared" si="8"/>
        <v>0.11627823429525332</v>
      </c>
      <c r="Q26" s="14">
        <v>2990</v>
      </c>
      <c r="R26" s="10">
        <f t="shared" si="9"/>
        <v>7.2078031339238749E-2</v>
      </c>
      <c r="S26" s="14">
        <v>7691</v>
      </c>
      <c r="T26" s="10">
        <f t="shared" si="10"/>
        <v>0.15267663521420785</v>
      </c>
    </row>
    <row r="27" spans="1:20" ht="24.6" customHeight="1">
      <c r="A27" s="15" t="s">
        <v>20</v>
      </c>
      <c r="B27" s="16"/>
      <c r="C27" s="27">
        <f t="shared" si="0"/>
        <v>4577</v>
      </c>
      <c r="D27" s="8">
        <f t="shared" si="2"/>
        <v>2.0928711695816424E-2</v>
      </c>
      <c r="E27" s="27">
        <f>SUM('91'!K27,'91'!Q27)</f>
        <v>1527</v>
      </c>
      <c r="F27" s="8">
        <f t="shared" si="3"/>
        <v>1.4002480098734451E-2</v>
      </c>
      <c r="G27" s="27">
        <f>SUM('91'!M27,'91'!S27)</f>
        <v>3050</v>
      </c>
      <c r="H27" s="8">
        <f t="shared" si="4"/>
        <v>2.7817637056813737E-2</v>
      </c>
      <c r="I27" s="28">
        <f>SUM('91'!K27,'91'!M27)</f>
        <v>2641</v>
      </c>
      <c r="J27" s="10">
        <f t="shared" si="5"/>
        <v>2.0821914524976521E-2</v>
      </c>
      <c r="K27" s="14">
        <f>1088-1</f>
        <v>1087</v>
      </c>
      <c r="L27" s="10">
        <f t="shared" si="6"/>
        <v>1.6087189905354935E-2</v>
      </c>
      <c r="M27" s="14">
        <f>1560-6</f>
        <v>1554</v>
      </c>
      <c r="N27" s="10">
        <f t="shared" si="7"/>
        <v>2.6219780816805226E-2</v>
      </c>
      <c r="O27" s="9">
        <f t="shared" si="1"/>
        <v>1936</v>
      </c>
      <c r="P27" s="10">
        <f t="shared" si="8"/>
        <v>2.1076178409850238E-2</v>
      </c>
      <c r="Q27" s="14">
        <v>440</v>
      </c>
      <c r="R27" s="10">
        <f t="shared" si="9"/>
        <v>1.0606800598416405E-2</v>
      </c>
      <c r="S27" s="14">
        <v>1496</v>
      </c>
      <c r="T27" s="10">
        <f t="shared" si="10"/>
        <v>2.9697600608562594E-2</v>
      </c>
    </row>
    <row r="28" spans="1:20" ht="24.6" customHeight="1">
      <c r="A28" s="18"/>
      <c r="B28" s="19"/>
      <c r="C28" s="27">
        <f t="shared" si="0"/>
        <v>630</v>
      </c>
      <c r="D28" s="8">
        <f t="shared" si="2"/>
        <v>2.8807271943116337E-3</v>
      </c>
      <c r="E28" s="27">
        <f>SUM('91'!K28,'91'!Q28)</f>
        <v>200</v>
      </c>
      <c r="F28" s="8">
        <f t="shared" si="3"/>
        <v>1.8339856055971774E-3</v>
      </c>
      <c r="G28" s="27">
        <f>SUM('91'!M28,'91'!S28)</f>
        <v>430</v>
      </c>
      <c r="H28" s="8">
        <f t="shared" si="4"/>
        <v>3.9218307981737401E-3</v>
      </c>
      <c r="I28" s="28">
        <f>SUM('91'!K28,'91'!M28)</f>
        <v>353</v>
      </c>
      <c r="J28" s="10">
        <f t="shared" si="5"/>
        <v>2.7830881587719469E-3</v>
      </c>
      <c r="K28" s="14">
        <v>145</v>
      </c>
      <c r="L28" s="10">
        <f t="shared" si="6"/>
        <v>2.1459452955625256E-3</v>
      </c>
      <c r="M28" s="14">
        <f>213-5</f>
        <v>208</v>
      </c>
      <c r="N28" s="10">
        <f t="shared" si="7"/>
        <v>3.509468732236478E-3</v>
      </c>
      <c r="O28" s="9">
        <f t="shared" si="1"/>
        <v>277</v>
      </c>
      <c r="P28" s="10">
        <f t="shared" si="8"/>
        <v>3.0155482538886964E-3</v>
      </c>
      <c r="Q28" s="14">
        <v>55</v>
      </c>
      <c r="R28" s="10">
        <f t="shared" si="9"/>
        <v>1.3258500748020506E-3</v>
      </c>
      <c r="S28" s="14">
        <v>222</v>
      </c>
      <c r="T28" s="10">
        <f t="shared" si="10"/>
        <v>4.4069968817519361E-3</v>
      </c>
    </row>
    <row r="29" spans="1:20" ht="24" customHeight="1" thickBot="1">
      <c r="A29" s="36" t="s">
        <v>49</v>
      </c>
      <c r="B29" s="34" t="s">
        <v>50</v>
      </c>
      <c r="C29" s="30">
        <v>33.979999999999997</v>
      </c>
      <c r="D29" s="30"/>
      <c r="E29" s="35">
        <v>33.9</v>
      </c>
      <c r="F29" s="29"/>
      <c r="G29" s="35">
        <v>34.06</v>
      </c>
      <c r="H29" s="29"/>
      <c r="I29" s="30">
        <v>41.14</v>
      </c>
      <c r="J29" s="31"/>
      <c r="K29" s="30">
        <v>42.87</v>
      </c>
      <c r="L29" s="31"/>
      <c r="M29" s="35">
        <v>41.3</v>
      </c>
      <c r="N29" s="31"/>
      <c r="O29" s="30">
        <v>22.71</v>
      </c>
      <c r="P29" s="31"/>
      <c r="Q29" s="30">
        <v>19.29</v>
      </c>
      <c r="R29" s="31"/>
      <c r="S29" s="35">
        <v>25.53</v>
      </c>
      <c r="T29" s="31"/>
    </row>
    <row r="30" spans="1:20" ht="23.1" customHeight="1">
      <c r="A30" s="4"/>
    </row>
    <row r="31" spans="1:20" ht="23.1" customHeight="1">
      <c r="A31" s="306"/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</row>
  </sheetData>
  <mergeCells count="2">
    <mergeCell ref="A31:J31"/>
    <mergeCell ref="K31:T31"/>
  </mergeCells>
  <phoneticPr fontId="14" type="noConversion"/>
  <printOptions horizontalCentered="1" gridLinesSet="0"/>
  <pageMargins left="0.39370078740157483" right="0.39370078740157483" top="0.82677165354330717" bottom="0.74803149606299213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D746B-402A-4FC6-A4F8-BB4E6A348BCF}">
  <dimension ref="A1:T31"/>
  <sheetViews>
    <sheetView showGridLines="0" zoomScale="75" workbookViewId="0">
      <selection activeCell="E11" sqref="E11"/>
    </sheetView>
  </sheetViews>
  <sheetFormatPr defaultRowHeight="16.5"/>
  <cols>
    <col min="1" max="1" width="7.75" style="2" customWidth="1"/>
    <col min="2" max="3" width="9.75" style="4" customWidth="1"/>
    <col min="4" max="4" width="6.75" style="4" customWidth="1"/>
    <col min="5" max="5" width="9.5" style="4" customWidth="1"/>
    <col min="6" max="6" width="6.75" style="4" customWidth="1"/>
    <col min="7" max="7" width="9.75" style="4" customWidth="1"/>
    <col min="8" max="8" width="6.75" style="4" customWidth="1"/>
    <col min="9" max="9" width="9.875" style="1" customWidth="1"/>
    <col min="10" max="10" width="6.75" style="1" customWidth="1"/>
    <col min="11" max="11" width="8.625" style="1" customWidth="1"/>
    <col min="12" max="12" width="6.75" style="1" customWidth="1"/>
    <col min="13" max="13" width="8.625" style="1" customWidth="1"/>
    <col min="14" max="14" width="6.75" style="1" customWidth="1"/>
    <col min="15" max="15" width="8.625" style="1" customWidth="1"/>
    <col min="16" max="16" width="6.75" style="1" customWidth="1"/>
    <col min="17" max="17" width="8.625" style="1" customWidth="1"/>
    <col min="18" max="18" width="6.75" style="1" customWidth="1"/>
    <col min="19" max="19" width="8.625" style="1" customWidth="1"/>
    <col min="20" max="20" width="6.75" style="1" customWidth="1"/>
    <col min="21" max="16384" width="9" style="1"/>
  </cols>
  <sheetData>
    <row r="1" spans="1:20" ht="23.25" customHeight="1">
      <c r="A1" s="100" t="s">
        <v>58</v>
      </c>
      <c r="B1" s="74"/>
      <c r="C1" s="75"/>
      <c r="D1" s="76"/>
      <c r="E1" s="77"/>
      <c r="F1" s="77"/>
      <c r="G1" s="77"/>
      <c r="H1" s="77"/>
      <c r="I1" s="76"/>
      <c r="J1" s="76"/>
      <c r="K1" s="32" t="s">
        <v>65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69"/>
      <c r="B2" s="74"/>
      <c r="C2" s="75"/>
      <c r="D2" s="76"/>
      <c r="E2" s="77"/>
      <c r="F2" s="77"/>
      <c r="G2" s="77"/>
      <c r="H2" s="77"/>
      <c r="I2" s="76"/>
      <c r="J2" s="76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74"/>
      <c r="C3" s="79"/>
      <c r="D3" s="80" t="s">
        <v>61</v>
      </c>
      <c r="E3" s="76"/>
      <c r="F3" s="76"/>
      <c r="G3" s="81"/>
      <c r="H3" s="81"/>
      <c r="I3" s="82" t="s">
        <v>62</v>
      </c>
      <c r="J3"/>
      <c r="K3" s="70"/>
      <c r="L3" s="71"/>
      <c r="M3" s="70"/>
      <c r="N3" s="11"/>
      <c r="O3" s="33" t="s">
        <v>64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83"/>
      <c r="B4" s="84"/>
      <c r="C4" s="85" t="s">
        <v>46</v>
      </c>
      <c r="D4" s="86"/>
      <c r="E4" s="87"/>
      <c r="F4" s="88"/>
      <c r="G4" s="88"/>
      <c r="H4" s="87"/>
      <c r="I4" s="107" t="s">
        <v>47</v>
      </c>
      <c r="J4" s="108"/>
      <c r="K4" s="98" t="s">
        <v>34</v>
      </c>
      <c r="L4" s="111"/>
      <c r="M4" s="109"/>
      <c r="N4" s="110"/>
      <c r="O4" s="98" t="s">
        <v>53</v>
      </c>
      <c r="P4" s="89"/>
      <c r="Q4" s="89"/>
      <c r="R4" s="89"/>
      <c r="S4" s="86"/>
      <c r="T4" s="89"/>
    </row>
    <row r="5" spans="1:20" s="3" customFormat="1" ht="21.95" customHeight="1">
      <c r="A5"/>
      <c r="B5" s="90"/>
      <c r="C5" s="91" t="s">
        <v>39</v>
      </c>
      <c r="D5" s="6"/>
      <c r="E5" s="91" t="s">
        <v>40</v>
      </c>
      <c r="F5" s="6"/>
      <c r="G5" s="91" t="s">
        <v>41</v>
      </c>
      <c r="H5" s="91"/>
      <c r="I5" s="91" t="s">
        <v>48</v>
      </c>
      <c r="J5" s="92"/>
      <c r="K5" s="99" t="s">
        <v>54</v>
      </c>
      <c r="L5" s="6"/>
      <c r="M5" s="91" t="s">
        <v>55</v>
      </c>
      <c r="N5" s="6"/>
      <c r="O5" s="91" t="s">
        <v>48</v>
      </c>
      <c r="P5" s="6"/>
      <c r="Q5" s="91" t="s">
        <v>54</v>
      </c>
      <c r="R5" s="6"/>
      <c r="S5" s="91" t="s">
        <v>55</v>
      </c>
      <c r="T5" s="6"/>
    </row>
    <row r="6" spans="1:20" s="3" customFormat="1" ht="21.95" customHeight="1">
      <c r="A6" s="93"/>
      <c r="B6" s="94"/>
      <c r="C6" s="95" t="s">
        <v>42</v>
      </c>
      <c r="D6" s="96" t="s">
        <v>43</v>
      </c>
      <c r="E6" s="95" t="s">
        <v>42</v>
      </c>
      <c r="F6" s="96" t="s">
        <v>43</v>
      </c>
      <c r="G6" s="95" t="s">
        <v>42</v>
      </c>
      <c r="H6" s="96" t="s">
        <v>43</v>
      </c>
      <c r="I6" s="95" t="s">
        <v>42</v>
      </c>
      <c r="J6" s="97" t="s">
        <v>43</v>
      </c>
      <c r="K6" s="97" t="s">
        <v>56</v>
      </c>
      <c r="L6" s="96" t="s">
        <v>57</v>
      </c>
      <c r="M6" s="95" t="s">
        <v>56</v>
      </c>
      <c r="N6" s="96" t="s">
        <v>57</v>
      </c>
      <c r="O6" s="95" t="s">
        <v>56</v>
      </c>
      <c r="P6" s="96" t="s">
        <v>57</v>
      </c>
      <c r="Q6" s="95" t="s">
        <v>56</v>
      </c>
      <c r="R6" s="96" t="s">
        <v>57</v>
      </c>
      <c r="S6" s="95" t="s">
        <v>56</v>
      </c>
      <c r="T6" s="96" t="s">
        <v>57</v>
      </c>
    </row>
    <row r="7" spans="1:20" s="23" customFormat="1" ht="24" customHeight="1">
      <c r="A7" s="37" t="s">
        <v>44</v>
      </c>
      <c r="B7" s="24" t="s">
        <v>0</v>
      </c>
      <c r="C7" s="25">
        <f t="shared" ref="C7:C28" si="0">SUM(E7,G7)</f>
        <v>21653555</v>
      </c>
      <c r="D7" s="26">
        <f>(C7/C7)*100</f>
        <v>100</v>
      </c>
      <c r="E7" s="25">
        <f>SUM('90'!K7,'90'!Q7)</f>
        <v>10805834</v>
      </c>
      <c r="F7" s="26">
        <f>(E7/E7)*100</f>
        <v>100</v>
      </c>
      <c r="G7" s="25">
        <f>SUM('90'!M7,'90'!S7)</f>
        <v>10847721</v>
      </c>
      <c r="H7" s="26">
        <f>(G7/G7)*100</f>
        <v>100</v>
      </c>
      <c r="I7" s="21">
        <f>SUM('90'!K7,'90'!M7)</f>
        <v>12465947</v>
      </c>
      <c r="J7" s="22">
        <f>(I7/I7)*100</f>
        <v>100</v>
      </c>
      <c r="K7" s="21">
        <f>SUM(K8:K28)</f>
        <v>6656702</v>
      </c>
      <c r="L7" s="22">
        <f>(K7/K7)*100</f>
        <v>100</v>
      </c>
      <c r="M7" s="21">
        <f>SUM(M8:M28)</f>
        <v>5809245</v>
      </c>
      <c r="N7" s="22">
        <f>(M7/M7)*100</f>
        <v>100</v>
      </c>
      <c r="O7" s="21">
        <f t="shared" ref="O7:O28" si="1">Q7+S7</f>
        <v>9187608</v>
      </c>
      <c r="P7" s="22">
        <f>(O7/O7)*100</f>
        <v>100</v>
      </c>
      <c r="Q7" s="21">
        <f>SUM(Q8:Q28)</f>
        <v>4149132</v>
      </c>
      <c r="R7" s="22">
        <f>(Q7/Q7)*100</f>
        <v>100</v>
      </c>
      <c r="S7" s="21">
        <f>SUM(S8:S28)</f>
        <v>5038476</v>
      </c>
      <c r="T7" s="22">
        <f>(S7/S7)*100</f>
        <v>100</v>
      </c>
    </row>
    <row r="8" spans="1:20" ht="24" customHeight="1">
      <c r="A8" s="15" t="s">
        <v>1</v>
      </c>
      <c r="B8" s="16"/>
      <c r="C8" s="7">
        <f t="shared" si="0"/>
        <v>1376623</v>
      </c>
      <c r="D8" s="8">
        <f t="shared" ref="D8:D28" si="2">(C8/$C$7)*100</f>
        <v>6.3574918760452963</v>
      </c>
      <c r="E8" s="7">
        <f>SUM('90'!K8,'90'!Q8)</f>
        <v>718617</v>
      </c>
      <c r="F8" s="8">
        <f t="shared" ref="F8:F28" si="3">(E8/$E$7)*100</f>
        <v>6.6502687344632534</v>
      </c>
      <c r="G8" s="7">
        <f>SUM('90'!M8,'90'!S8)</f>
        <v>658006</v>
      </c>
      <c r="H8" s="8">
        <f t="shared" ref="H8:H28" si="4">(G8/$G$7)*100</f>
        <v>6.0658455356659706</v>
      </c>
      <c r="I8" s="9">
        <f>SUM('90'!K8,'90'!M8)</f>
        <v>11718</v>
      </c>
      <c r="J8" s="10">
        <f t="shared" ref="J8:J28" si="5">(I8/$I$7)*100</f>
        <v>9.4000078774600926E-2</v>
      </c>
      <c r="K8" s="9">
        <f>6132-37</f>
        <v>6095</v>
      </c>
      <c r="L8" s="10">
        <f t="shared" ref="L8:L28" si="6">(K8/$K$7)*100</f>
        <v>9.1561857508417832E-2</v>
      </c>
      <c r="M8" s="9">
        <f>5646-23</f>
        <v>5623</v>
      </c>
      <c r="N8" s="10">
        <f t="shared" ref="N8:N28" si="7">(M8/$M$7)*100</f>
        <v>9.6793989580401585E-2</v>
      </c>
      <c r="O8" s="9">
        <f t="shared" si="1"/>
        <v>1364905</v>
      </c>
      <c r="P8" s="10">
        <f t="shared" ref="P8:P28" si="8">(O8/$O$7)*100</f>
        <v>14.85593421051486</v>
      </c>
      <c r="Q8" s="9">
        <v>712522</v>
      </c>
      <c r="R8" s="10">
        <f t="shared" ref="R8:R28" si="9">(Q8/$Q$7)*100</f>
        <v>17.172796623486551</v>
      </c>
      <c r="S8" s="9">
        <v>652383</v>
      </c>
      <c r="T8" s="10">
        <f t="shared" ref="T8:T28" si="10">(S8/$S$7)*100</f>
        <v>12.948022378195311</v>
      </c>
    </row>
    <row r="9" spans="1:20" ht="24" customHeight="1">
      <c r="A9" s="17" t="s">
        <v>2</v>
      </c>
      <c r="B9" s="16"/>
      <c r="C9" s="7">
        <f t="shared" si="0"/>
        <v>1567801</v>
      </c>
      <c r="D9" s="8">
        <f t="shared" si="2"/>
        <v>7.2403861629187451</v>
      </c>
      <c r="E9" s="7">
        <f>SUM('90'!K9,'90'!Q9)</f>
        <v>816716</v>
      </c>
      <c r="F9" s="8">
        <f t="shared" si="3"/>
        <v>7.5581024102350636</v>
      </c>
      <c r="G9" s="7">
        <f>SUM('90'!M9,'90'!S9)</f>
        <v>751085</v>
      </c>
      <c r="H9" s="8">
        <f t="shared" si="4"/>
        <v>6.9238967337010235</v>
      </c>
      <c r="I9" s="9">
        <f>SUM('90'!K9,'90'!M9)</f>
        <v>25511</v>
      </c>
      <c r="J9" s="10">
        <f t="shared" si="5"/>
        <v>0.20464550346636323</v>
      </c>
      <c r="K9" s="9">
        <f>13255-113</f>
        <v>13142</v>
      </c>
      <c r="L9" s="10">
        <f t="shared" si="6"/>
        <v>0.19742509128394212</v>
      </c>
      <c r="M9" s="9">
        <f>12450-81</f>
        <v>12369</v>
      </c>
      <c r="N9" s="10">
        <f t="shared" si="7"/>
        <v>0.21291923477147201</v>
      </c>
      <c r="O9" s="9">
        <f t="shared" si="1"/>
        <v>1542290</v>
      </c>
      <c r="P9" s="10">
        <f t="shared" si="8"/>
        <v>16.786632603393613</v>
      </c>
      <c r="Q9" s="9">
        <v>803574</v>
      </c>
      <c r="R9" s="10">
        <f t="shared" si="9"/>
        <v>19.367279710551507</v>
      </c>
      <c r="S9" s="9">
        <v>738716</v>
      </c>
      <c r="T9" s="10">
        <f t="shared" si="10"/>
        <v>14.661496849444159</v>
      </c>
    </row>
    <row r="10" spans="1:20" ht="24" customHeight="1">
      <c r="A10" s="15" t="s">
        <v>3</v>
      </c>
      <c r="B10" s="16"/>
      <c r="C10" s="7">
        <f t="shared" si="0"/>
        <v>1554913</v>
      </c>
      <c r="D10" s="8">
        <f t="shared" si="2"/>
        <v>7.1808670677863287</v>
      </c>
      <c r="E10" s="7">
        <f>SUM('90'!K10,'90'!Q10)</f>
        <v>810743</v>
      </c>
      <c r="F10" s="8">
        <f t="shared" si="3"/>
        <v>7.5028267137918272</v>
      </c>
      <c r="G10" s="7">
        <f>SUM('90'!M10,'90'!S10)</f>
        <v>744170</v>
      </c>
      <c r="H10" s="8">
        <f t="shared" si="4"/>
        <v>6.8601506251866171</v>
      </c>
      <c r="I10" s="9">
        <f>SUM('90'!K10,'90'!M10)</f>
        <v>36073</v>
      </c>
      <c r="J10" s="10">
        <f t="shared" si="5"/>
        <v>0.28937231964807808</v>
      </c>
      <c r="K10" s="9">
        <f>18848-670</f>
        <v>18178</v>
      </c>
      <c r="L10" s="10">
        <f t="shared" si="6"/>
        <v>0.27307816994061024</v>
      </c>
      <c r="M10" s="9">
        <f>18045-150</f>
        <v>17895</v>
      </c>
      <c r="N10" s="10">
        <f t="shared" si="7"/>
        <v>0.30804347208630378</v>
      </c>
      <c r="O10" s="9">
        <f t="shared" si="1"/>
        <v>1518840</v>
      </c>
      <c r="P10" s="10">
        <f t="shared" si="8"/>
        <v>16.531397508470107</v>
      </c>
      <c r="Q10" s="9">
        <v>792565</v>
      </c>
      <c r="R10" s="10">
        <f t="shared" si="9"/>
        <v>19.101947106045316</v>
      </c>
      <c r="S10" s="9">
        <v>726275</v>
      </c>
      <c r="T10" s="10">
        <f t="shared" si="10"/>
        <v>14.414576947473801</v>
      </c>
    </row>
    <row r="11" spans="1:20" ht="24" customHeight="1">
      <c r="A11" s="15" t="s">
        <v>4</v>
      </c>
      <c r="B11" s="16"/>
      <c r="C11" s="7">
        <f t="shared" si="0"/>
        <v>1712798</v>
      </c>
      <c r="D11" s="8">
        <f t="shared" si="2"/>
        <v>7.9100083104136933</v>
      </c>
      <c r="E11" s="7">
        <f>SUM('90'!K11,'90'!Q11)</f>
        <v>875104</v>
      </c>
      <c r="F11" s="8">
        <f t="shared" si="3"/>
        <v>8.0984401574186684</v>
      </c>
      <c r="G11" s="7">
        <f>SUM('90'!M11,'90'!S11)</f>
        <v>837694</v>
      </c>
      <c r="H11" s="8">
        <f t="shared" si="4"/>
        <v>7.7223040673704642</v>
      </c>
      <c r="I11" s="9">
        <f>SUM('90'!K11,'90'!M11)</f>
        <v>183024</v>
      </c>
      <c r="J11" s="10">
        <f t="shared" si="5"/>
        <v>1.4681917065747192</v>
      </c>
      <c r="K11" s="9">
        <f>109184-13156</f>
        <v>96028</v>
      </c>
      <c r="L11" s="10">
        <f t="shared" si="6"/>
        <v>1.4425762186740521</v>
      </c>
      <c r="M11" s="9">
        <f>87497-501</f>
        <v>86996</v>
      </c>
      <c r="N11" s="10">
        <f t="shared" si="7"/>
        <v>1.4975440009846375</v>
      </c>
      <c r="O11" s="9">
        <f t="shared" si="1"/>
        <v>1529774</v>
      </c>
      <c r="P11" s="10">
        <f t="shared" si="8"/>
        <v>16.650405633326976</v>
      </c>
      <c r="Q11" s="9">
        <v>779076</v>
      </c>
      <c r="R11" s="10">
        <f t="shared" si="9"/>
        <v>18.776842963781341</v>
      </c>
      <c r="S11" s="9">
        <v>750698</v>
      </c>
      <c r="T11" s="10">
        <f t="shared" si="10"/>
        <v>14.899306853897883</v>
      </c>
    </row>
    <row r="12" spans="1:20" ht="24" customHeight="1">
      <c r="A12" s="15" t="s">
        <v>5</v>
      </c>
      <c r="B12" s="16"/>
      <c r="C12" s="7">
        <f t="shared" si="0"/>
        <v>1756349</v>
      </c>
      <c r="D12" s="8">
        <f t="shared" si="2"/>
        <v>8.1111346381691138</v>
      </c>
      <c r="E12" s="7">
        <f>SUM('90'!K12,'90'!Q12)</f>
        <v>767208</v>
      </c>
      <c r="F12" s="8">
        <f t="shared" si="3"/>
        <v>7.0999424940268385</v>
      </c>
      <c r="G12" s="7">
        <f>SUM('90'!M12,'90'!S12)</f>
        <v>989141</v>
      </c>
      <c r="H12" s="8">
        <f t="shared" si="4"/>
        <v>9.1184222013084604</v>
      </c>
      <c r="I12" s="9">
        <f>SUM('90'!K12,'90'!M12)</f>
        <v>1018085</v>
      </c>
      <c r="J12" s="10">
        <f t="shared" si="5"/>
        <v>8.1669286737702329</v>
      </c>
      <c r="K12" s="9">
        <f>670319-231215</f>
        <v>439104</v>
      </c>
      <c r="L12" s="10">
        <f t="shared" si="6"/>
        <v>6.5964196684784744</v>
      </c>
      <c r="M12" s="9">
        <f>579472-491</f>
        <v>578981</v>
      </c>
      <c r="N12" s="10">
        <f t="shared" si="7"/>
        <v>9.966544705895517</v>
      </c>
      <c r="O12" s="9">
        <f t="shared" si="1"/>
        <v>738264</v>
      </c>
      <c r="P12" s="10">
        <f t="shared" si="8"/>
        <v>8.0354320732882822</v>
      </c>
      <c r="Q12" s="9">
        <v>328104</v>
      </c>
      <c r="R12" s="10">
        <f t="shared" si="9"/>
        <v>7.907774445353871</v>
      </c>
      <c r="S12" s="9">
        <v>410160</v>
      </c>
      <c r="T12" s="10">
        <f t="shared" si="10"/>
        <v>8.1405567874095262</v>
      </c>
    </row>
    <row r="13" spans="1:20" ht="24" customHeight="1">
      <c r="A13" s="15" t="s">
        <v>6</v>
      </c>
      <c r="B13" s="16"/>
      <c r="C13" s="7">
        <f t="shared" si="0"/>
        <v>1843858</v>
      </c>
      <c r="D13" s="8">
        <f t="shared" si="2"/>
        <v>8.5152668926649682</v>
      </c>
      <c r="E13" s="7">
        <f>SUM('90'!K13,'90'!Q13)</f>
        <v>888491</v>
      </c>
      <c r="F13" s="8">
        <f t="shared" si="3"/>
        <v>8.2223269393181511</v>
      </c>
      <c r="G13" s="7">
        <f>SUM('90'!M13,'90'!S13)</f>
        <v>955367</v>
      </c>
      <c r="H13" s="8">
        <f t="shared" si="4"/>
        <v>8.8070756982042582</v>
      </c>
      <c r="I13" s="9">
        <f>SUM('90'!K13,'90'!M13)</f>
        <v>1604543</v>
      </c>
      <c r="J13" s="10">
        <f t="shared" si="5"/>
        <v>12.871408806727638</v>
      </c>
      <c r="K13" s="9">
        <f>845752-19168</f>
        <v>826584</v>
      </c>
      <c r="L13" s="10">
        <f t="shared" si="6"/>
        <v>12.41732016845579</v>
      </c>
      <c r="M13" s="9">
        <f>778024-65</f>
        <v>777959</v>
      </c>
      <c r="N13" s="10">
        <f t="shared" si="7"/>
        <v>13.391740234746512</v>
      </c>
      <c r="O13" s="9">
        <f t="shared" si="1"/>
        <v>239315</v>
      </c>
      <c r="P13" s="10">
        <f t="shared" si="8"/>
        <v>2.6047584964443411</v>
      </c>
      <c r="Q13" s="9">
        <v>61907</v>
      </c>
      <c r="R13" s="10">
        <f t="shared" si="9"/>
        <v>1.4920470112785034</v>
      </c>
      <c r="S13" s="9">
        <v>177408</v>
      </c>
      <c r="T13" s="10">
        <f t="shared" si="10"/>
        <v>3.5210647028982569</v>
      </c>
    </row>
    <row r="14" spans="1:20" ht="24" customHeight="1">
      <c r="A14" s="15" t="s">
        <v>7</v>
      </c>
      <c r="B14" s="16"/>
      <c r="C14" s="7">
        <f t="shared" si="0"/>
        <v>1842188</v>
      </c>
      <c r="D14" s="8">
        <f t="shared" si="2"/>
        <v>8.5075545331932787</v>
      </c>
      <c r="E14" s="7">
        <f>SUM('90'!K14,'90'!Q14)</f>
        <v>918157</v>
      </c>
      <c r="F14" s="8">
        <f t="shared" si="3"/>
        <v>8.4968638237455796</v>
      </c>
      <c r="G14" s="7">
        <f>SUM('90'!M14,'90'!S14)</f>
        <v>924031</v>
      </c>
      <c r="H14" s="8">
        <f t="shared" si="4"/>
        <v>8.5182039619197436</v>
      </c>
      <c r="I14" s="9">
        <f>SUM('90'!K14,'90'!M14)</f>
        <v>1600092</v>
      </c>
      <c r="J14" s="10">
        <f t="shared" si="5"/>
        <v>12.835703537003647</v>
      </c>
      <c r="K14" s="9">
        <f>875559-344</f>
        <v>875215</v>
      </c>
      <c r="L14" s="10">
        <f t="shared" si="6"/>
        <v>13.147877131949123</v>
      </c>
      <c r="M14" s="9">
        <f>724907-30</f>
        <v>724877</v>
      </c>
      <c r="N14" s="10">
        <f t="shared" si="7"/>
        <v>12.477989824839545</v>
      </c>
      <c r="O14" s="9">
        <f t="shared" si="1"/>
        <v>242096</v>
      </c>
      <c r="P14" s="10">
        <f t="shared" si="8"/>
        <v>2.6350275283838842</v>
      </c>
      <c r="Q14" s="9">
        <v>42942</v>
      </c>
      <c r="R14" s="10">
        <f t="shared" si="9"/>
        <v>1.0349634574171176</v>
      </c>
      <c r="S14" s="9">
        <v>199154</v>
      </c>
      <c r="T14" s="10">
        <f t="shared" si="10"/>
        <v>3.9526634641109735</v>
      </c>
    </row>
    <row r="15" spans="1:20" ht="24" customHeight="1">
      <c r="A15" s="15" t="s">
        <v>8</v>
      </c>
      <c r="B15" s="16"/>
      <c r="C15" s="7">
        <f t="shared" si="0"/>
        <v>1892518</v>
      </c>
      <c r="D15" s="8">
        <f t="shared" si="2"/>
        <v>8.7399874985885688</v>
      </c>
      <c r="E15" s="7">
        <f>SUM('90'!K15,'90'!Q15)</f>
        <v>949722</v>
      </c>
      <c r="F15" s="8">
        <f t="shared" si="3"/>
        <v>8.7889745483782189</v>
      </c>
      <c r="G15" s="7">
        <f>SUM('90'!M15,'90'!S15)</f>
        <v>942796</v>
      </c>
      <c r="H15" s="8">
        <f t="shared" si="4"/>
        <v>8.6911896056323723</v>
      </c>
      <c r="I15" s="9">
        <f>SUM('90'!K15,'90'!M15)</f>
        <v>1644471</v>
      </c>
      <c r="J15" s="10">
        <f t="shared" si="5"/>
        <v>13.191705371441095</v>
      </c>
      <c r="K15" s="9">
        <f>897761-25</f>
        <v>897736</v>
      </c>
      <c r="L15" s="10">
        <f t="shared" si="6"/>
        <v>13.486197819881376</v>
      </c>
      <c r="M15" s="9">
        <f>746799-64</f>
        <v>746735</v>
      </c>
      <c r="N15" s="10">
        <f t="shared" si="7"/>
        <v>12.854252144641858</v>
      </c>
      <c r="O15" s="9">
        <f t="shared" si="1"/>
        <v>248047</v>
      </c>
      <c r="P15" s="10">
        <f t="shared" si="8"/>
        <v>2.699799556097735</v>
      </c>
      <c r="Q15" s="9">
        <v>51986</v>
      </c>
      <c r="R15" s="10">
        <f t="shared" si="9"/>
        <v>1.2529367588208811</v>
      </c>
      <c r="S15" s="9">
        <v>196061</v>
      </c>
      <c r="T15" s="10">
        <f t="shared" si="10"/>
        <v>3.8912758540479304</v>
      </c>
    </row>
    <row r="16" spans="1:20" ht="24" customHeight="1">
      <c r="A16" s="15" t="s">
        <v>9</v>
      </c>
      <c r="B16" s="16"/>
      <c r="C16" s="7">
        <f t="shared" si="0"/>
        <v>1783897</v>
      </c>
      <c r="D16" s="8">
        <f t="shared" si="2"/>
        <v>8.2383562421967209</v>
      </c>
      <c r="E16" s="7">
        <f>SUM('90'!K16,'90'!Q16)</f>
        <v>891960</v>
      </c>
      <c r="F16" s="8">
        <f t="shared" si="3"/>
        <v>8.2544299681079671</v>
      </c>
      <c r="G16" s="7">
        <f>SUM('90'!M16,'90'!S16)</f>
        <v>891937</v>
      </c>
      <c r="H16" s="8">
        <f t="shared" si="4"/>
        <v>8.2223445827930117</v>
      </c>
      <c r="I16" s="9">
        <f>SUM('90'!K16,'90'!M16)</f>
        <v>1561169</v>
      </c>
      <c r="J16" s="10">
        <f t="shared" si="5"/>
        <v>12.523468935011516</v>
      </c>
      <c r="K16" s="7">
        <f>839804-12</f>
        <v>839792</v>
      </c>
      <c r="L16" s="10">
        <f t="shared" si="6"/>
        <v>12.615736741707831</v>
      </c>
      <c r="M16" s="7">
        <f>721485-108</f>
        <v>721377</v>
      </c>
      <c r="N16" s="10">
        <f t="shared" si="7"/>
        <v>12.417741031751975</v>
      </c>
      <c r="O16" s="9">
        <f t="shared" si="1"/>
        <v>222728</v>
      </c>
      <c r="P16" s="10">
        <f t="shared" si="8"/>
        <v>2.4242218431609186</v>
      </c>
      <c r="Q16" s="7">
        <v>52168</v>
      </c>
      <c r="R16" s="10">
        <f t="shared" si="9"/>
        <v>1.2573232184466534</v>
      </c>
      <c r="S16" s="7">
        <v>170560</v>
      </c>
      <c r="T16" s="10">
        <f t="shared" si="10"/>
        <v>3.3851505891860949</v>
      </c>
    </row>
    <row r="17" spans="1:20" ht="24" customHeight="1">
      <c r="A17" s="15" t="s">
        <v>10</v>
      </c>
      <c r="B17" s="16"/>
      <c r="C17" s="7">
        <f t="shared" si="0"/>
        <v>1607105</v>
      </c>
      <c r="D17" s="8">
        <f t="shared" si="2"/>
        <v>7.421899083083586</v>
      </c>
      <c r="E17" s="7">
        <f>SUM('90'!K17,'90'!Q17)</f>
        <v>799893</v>
      </c>
      <c r="F17" s="8">
        <f t="shared" si="3"/>
        <v>7.4024179901338485</v>
      </c>
      <c r="G17" s="7">
        <f>SUM('90'!M17,'90'!S17)</f>
        <v>807212</v>
      </c>
      <c r="H17" s="8">
        <f t="shared" si="4"/>
        <v>7.4413049524411621</v>
      </c>
      <c r="I17" s="9">
        <f>SUM('90'!K17,'90'!M17)</f>
        <v>1405285</v>
      </c>
      <c r="J17" s="10">
        <f t="shared" si="5"/>
        <v>11.272990331179814</v>
      </c>
      <c r="K17" s="14">
        <f>748108-19</f>
        <v>748089</v>
      </c>
      <c r="L17" s="10">
        <f t="shared" si="6"/>
        <v>11.238132636852303</v>
      </c>
      <c r="M17" s="14">
        <f>657403-207</f>
        <v>657196</v>
      </c>
      <c r="N17" s="10">
        <f t="shared" si="7"/>
        <v>11.312933091993882</v>
      </c>
      <c r="O17" s="9">
        <f t="shared" si="1"/>
        <v>201820</v>
      </c>
      <c r="P17" s="10">
        <f t="shared" si="8"/>
        <v>2.196654450211633</v>
      </c>
      <c r="Q17" s="14">
        <v>51804</v>
      </c>
      <c r="R17" s="10">
        <f t="shared" si="9"/>
        <v>1.2485502991951087</v>
      </c>
      <c r="S17" s="14">
        <v>150016</v>
      </c>
      <c r="T17" s="10">
        <f t="shared" si="10"/>
        <v>2.9774082480496089</v>
      </c>
    </row>
    <row r="18" spans="1:20" ht="24" customHeight="1">
      <c r="A18" s="15" t="s">
        <v>11</v>
      </c>
      <c r="B18" s="16"/>
      <c r="C18" s="7">
        <f t="shared" si="0"/>
        <v>1207250</v>
      </c>
      <c r="D18" s="8">
        <f t="shared" si="2"/>
        <v>5.575296989339626</v>
      </c>
      <c r="E18" s="7">
        <f>SUM('90'!K18,'90'!Q18)</f>
        <v>598862</v>
      </c>
      <c r="F18" s="8">
        <f t="shared" si="3"/>
        <v>5.5420247988262634</v>
      </c>
      <c r="G18" s="7">
        <f>SUM('90'!M18,'90'!S18)</f>
        <v>608388</v>
      </c>
      <c r="H18" s="8">
        <f t="shared" si="4"/>
        <v>5.6084407038123496</v>
      </c>
      <c r="I18" s="9">
        <f>SUM('90'!K18,'90'!M18)</f>
        <v>1037632</v>
      </c>
      <c r="J18" s="10">
        <f t="shared" si="5"/>
        <v>8.3237318432366187</v>
      </c>
      <c r="K18" s="14">
        <f>547361-42</f>
        <v>547319</v>
      </c>
      <c r="L18" s="10">
        <f t="shared" si="6"/>
        <v>8.2220745348071755</v>
      </c>
      <c r="M18" s="14">
        <f>490654-341</f>
        <v>490313</v>
      </c>
      <c r="N18" s="10">
        <f t="shared" si="7"/>
        <v>8.4402189957559042</v>
      </c>
      <c r="O18" s="9">
        <f t="shared" si="1"/>
        <v>169618</v>
      </c>
      <c r="P18" s="10">
        <f t="shared" si="8"/>
        <v>1.8461606111188027</v>
      </c>
      <c r="Q18" s="14">
        <v>51543</v>
      </c>
      <c r="R18" s="10">
        <f t="shared" si="9"/>
        <v>1.242259826874633</v>
      </c>
      <c r="S18" s="14">
        <v>118075</v>
      </c>
      <c r="T18" s="10">
        <f t="shared" si="10"/>
        <v>2.3434665561570602</v>
      </c>
    </row>
    <row r="19" spans="1:20" ht="24" customHeight="1">
      <c r="A19" s="15" t="s">
        <v>12</v>
      </c>
      <c r="B19" s="16"/>
      <c r="C19" s="7">
        <f t="shared" si="0"/>
        <v>781481</v>
      </c>
      <c r="D19" s="8">
        <f t="shared" si="2"/>
        <v>3.6090193965840713</v>
      </c>
      <c r="E19" s="7">
        <f>SUM('90'!K19,'90'!Q19)</f>
        <v>384472</v>
      </c>
      <c r="F19" s="8">
        <f t="shared" si="3"/>
        <v>3.5580039449060576</v>
      </c>
      <c r="G19" s="7">
        <f>SUM('90'!M19,'90'!S19)</f>
        <v>397009</v>
      </c>
      <c r="H19" s="8">
        <f t="shared" si="4"/>
        <v>3.6598378590304819</v>
      </c>
      <c r="I19" s="9">
        <f>SUM('90'!K19,'90'!M19)</f>
        <v>588997</v>
      </c>
      <c r="J19" s="10">
        <f t="shared" si="5"/>
        <v>4.7248476188772504</v>
      </c>
      <c r="K19" s="14">
        <f>326793-84</f>
        <v>326709</v>
      </c>
      <c r="L19" s="10">
        <f t="shared" si="6"/>
        <v>4.907970944170251</v>
      </c>
      <c r="M19" s="14">
        <f>262725-437</f>
        <v>262288</v>
      </c>
      <c r="N19" s="10">
        <f t="shared" si="7"/>
        <v>4.5150101261007238</v>
      </c>
      <c r="O19" s="9">
        <f t="shared" si="1"/>
        <v>192484</v>
      </c>
      <c r="P19" s="10">
        <f t="shared" si="8"/>
        <v>2.0950393181772666</v>
      </c>
      <c r="Q19" s="14">
        <v>57763</v>
      </c>
      <c r="R19" s="10">
        <f t="shared" si="9"/>
        <v>1.3921706997993797</v>
      </c>
      <c r="S19" s="14">
        <v>134721</v>
      </c>
      <c r="T19" s="10">
        <f t="shared" si="10"/>
        <v>2.6738442338516646</v>
      </c>
    </row>
    <row r="20" spans="1:20" ht="24" customHeight="1">
      <c r="A20" s="15" t="s">
        <v>13</v>
      </c>
      <c r="B20" s="16"/>
      <c r="C20" s="7">
        <f t="shared" si="0"/>
        <v>776040</v>
      </c>
      <c r="D20" s="8">
        <f t="shared" si="2"/>
        <v>3.5838918828802018</v>
      </c>
      <c r="E20" s="7">
        <f>SUM('90'!K20,'90'!Q20)</f>
        <v>374380</v>
      </c>
      <c r="F20" s="8">
        <f t="shared" si="3"/>
        <v>3.4646099505137689</v>
      </c>
      <c r="G20" s="7">
        <f>SUM('90'!M20,'90'!S20)</f>
        <v>401660</v>
      </c>
      <c r="H20" s="8">
        <f t="shared" si="4"/>
        <v>3.7027132242800125</v>
      </c>
      <c r="I20" s="9">
        <f>SUM('90'!K20,'90'!M20)</f>
        <v>500439</v>
      </c>
      <c r="J20" s="10">
        <f t="shared" si="5"/>
        <v>4.0144483206931652</v>
      </c>
      <c r="K20" s="14">
        <f>274648-136</f>
        <v>274512</v>
      </c>
      <c r="L20" s="10">
        <f t="shared" si="6"/>
        <v>4.1238439094915167</v>
      </c>
      <c r="M20" s="14">
        <f>226495-568</f>
        <v>225927</v>
      </c>
      <c r="N20" s="10">
        <f t="shared" si="7"/>
        <v>3.8890940216844014</v>
      </c>
      <c r="O20" s="9">
        <f t="shared" si="1"/>
        <v>275601</v>
      </c>
      <c r="P20" s="10">
        <f t="shared" si="8"/>
        <v>2.9997035136893087</v>
      </c>
      <c r="Q20" s="14">
        <v>99868</v>
      </c>
      <c r="R20" s="10">
        <f t="shared" si="9"/>
        <v>2.4069612632232475</v>
      </c>
      <c r="S20" s="14">
        <v>175733</v>
      </c>
      <c r="T20" s="10">
        <f t="shared" si="10"/>
        <v>3.487820523507505</v>
      </c>
    </row>
    <row r="21" spans="1:20" ht="24" customHeight="1">
      <c r="A21" s="15" t="s">
        <v>14</v>
      </c>
      <c r="B21" s="16"/>
      <c r="C21" s="7">
        <f t="shared" si="0"/>
        <v>650662</v>
      </c>
      <c r="D21" s="8">
        <f t="shared" si="2"/>
        <v>3.0048737955499685</v>
      </c>
      <c r="E21" s="7">
        <f>SUM('90'!K21,'90'!Q21)</f>
        <v>320216</v>
      </c>
      <c r="F21" s="8">
        <f t="shared" si="3"/>
        <v>2.9633621986049388</v>
      </c>
      <c r="G21" s="7">
        <f>SUM('90'!M21,'90'!S21)</f>
        <v>330446</v>
      </c>
      <c r="H21" s="8">
        <f t="shared" si="4"/>
        <v>3.0462251011064905</v>
      </c>
      <c r="I21" s="9">
        <f>SUM('90'!K21,'90'!M21)</f>
        <v>392495</v>
      </c>
      <c r="J21" s="10">
        <f t="shared" si="5"/>
        <v>3.1485373714487959</v>
      </c>
      <c r="K21" s="14">
        <f>219430-179</f>
        <v>219251</v>
      </c>
      <c r="L21" s="10">
        <f t="shared" si="6"/>
        <v>3.293688075566549</v>
      </c>
      <c r="M21" s="14">
        <f>173645-401</f>
        <v>173244</v>
      </c>
      <c r="N21" s="10">
        <f t="shared" si="7"/>
        <v>2.9822119741894171</v>
      </c>
      <c r="O21" s="9">
        <f t="shared" si="1"/>
        <v>258167</v>
      </c>
      <c r="P21" s="10">
        <f t="shared" si="8"/>
        <v>2.80994792115641</v>
      </c>
      <c r="Q21" s="14">
        <v>100965</v>
      </c>
      <c r="R21" s="10">
        <f t="shared" si="9"/>
        <v>2.4334005281104578</v>
      </c>
      <c r="S21" s="14">
        <v>157202</v>
      </c>
      <c r="T21" s="10">
        <f t="shared" si="10"/>
        <v>3.1200307394537554</v>
      </c>
    </row>
    <row r="22" spans="1:20" ht="24" customHeight="1">
      <c r="A22" s="15" t="s">
        <v>15</v>
      </c>
      <c r="B22" s="16"/>
      <c r="C22" s="7">
        <f t="shared" si="0"/>
        <v>587644</v>
      </c>
      <c r="D22" s="8">
        <f t="shared" si="2"/>
        <v>2.7138453708871362</v>
      </c>
      <c r="E22" s="7">
        <f>SUM('90'!K22,'90'!Q22)</f>
        <v>324165</v>
      </c>
      <c r="F22" s="8">
        <f t="shared" si="3"/>
        <v>2.9999072723123454</v>
      </c>
      <c r="G22" s="7">
        <f>SUM('90'!M22,'90'!S22)</f>
        <v>263479</v>
      </c>
      <c r="H22" s="8">
        <f t="shared" si="4"/>
        <v>2.4288880586069648</v>
      </c>
      <c r="I22" s="9">
        <f>SUM('90'!K22,'90'!M22)</f>
        <v>391199</v>
      </c>
      <c r="J22" s="10">
        <f t="shared" si="5"/>
        <v>3.1381410493723423</v>
      </c>
      <c r="K22" s="14">
        <f>249581-89</f>
        <v>249492</v>
      </c>
      <c r="L22" s="10">
        <f t="shared" si="6"/>
        <v>3.7479821088581105</v>
      </c>
      <c r="M22" s="14">
        <f>142133-426</f>
        <v>141707</v>
      </c>
      <c r="N22" s="10">
        <f t="shared" si="7"/>
        <v>2.4393359205886478</v>
      </c>
      <c r="O22" s="9">
        <f t="shared" si="1"/>
        <v>196445</v>
      </c>
      <c r="P22" s="10">
        <f t="shared" si="8"/>
        <v>2.1381517365564573</v>
      </c>
      <c r="Q22" s="14">
        <v>74673</v>
      </c>
      <c r="R22" s="10">
        <f t="shared" si="9"/>
        <v>1.7997258221719628</v>
      </c>
      <c r="S22" s="14">
        <v>121772</v>
      </c>
      <c r="T22" s="10">
        <f t="shared" si="10"/>
        <v>2.416841918072052</v>
      </c>
    </row>
    <row r="23" spans="1:20" ht="24" customHeight="1">
      <c r="A23" s="15" t="s">
        <v>16</v>
      </c>
      <c r="B23" s="16"/>
      <c r="C23" s="7">
        <f t="shared" si="0"/>
        <v>394551</v>
      </c>
      <c r="D23" s="8">
        <f t="shared" si="2"/>
        <v>1.8221072706075283</v>
      </c>
      <c r="E23" s="7">
        <f>SUM('90'!K23,'90'!Q23)</f>
        <v>215485</v>
      </c>
      <c r="F23" s="8">
        <f t="shared" si="3"/>
        <v>1.9941542688884544</v>
      </c>
      <c r="G23" s="7">
        <f>SUM('90'!M23,'90'!S23)</f>
        <v>179066</v>
      </c>
      <c r="H23" s="8">
        <f t="shared" si="4"/>
        <v>1.650724608422359</v>
      </c>
      <c r="I23" s="9">
        <f>SUM('90'!K23,'90'!M23)</f>
        <v>262535</v>
      </c>
      <c r="J23" s="10">
        <f t="shared" si="5"/>
        <v>2.1060172965599806</v>
      </c>
      <c r="K23" s="14">
        <f>166441-75</f>
        <v>166366</v>
      </c>
      <c r="L23" s="10">
        <f t="shared" si="6"/>
        <v>2.4992255924930995</v>
      </c>
      <c r="M23" s="14">
        <f>96500-331</f>
        <v>96169</v>
      </c>
      <c r="N23" s="10">
        <f t="shared" si="7"/>
        <v>1.655447480696717</v>
      </c>
      <c r="O23" s="9">
        <f t="shared" si="1"/>
        <v>132016</v>
      </c>
      <c r="P23" s="10">
        <f t="shared" si="8"/>
        <v>1.436891952725889</v>
      </c>
      <c r="Q23" s="14">
        <v>49119</v>
      </c>
      <c r="R23" s="10">
        <f t="shared" si="9"/>
        <v>1.1838379690017093</v>
      </c>
      <c r="S23" s="14">
        <v>82897</v>
      </c>
      <c r="T23" s="10">
        <f t="shared" si="10"/>
        <v>1.645279247137428</v>
      </c>
    </row>
    <row r="24" spans="1:20" ht="24" customHeight="1">
      <c r="A24" s="15" t="s">
        <v>17</v>
      </c>
      <c r="B24" s="16"/>
      <c r="C24" s="7">
        <f t="shared" si="0"/>
        <v>204551</v>
      </c>
      <c r="D24" s="8">
        <f t="shared" si="2"/>
        <v>0.94465319897818167</v>
      </c>
      <c r="E24" s="7">
        <f>SUM('90'!K24,'90'!Q24)</f>
        <v>102614</v>
      </c>
      <c r="F24" s="8">
        <f t="shared" si="3"/>
        <v>0.94961666077787232</v>
      </c>
      <c r="G24" s="7">
        <f>SUM('90'!M24,'90'!S24)</f>
        <v>101937</v>
      </c>
      <c r="H24" s="8">
        <f t="shared" si="4"/>
        <v>0.93970890291149634</v>
      </c>
      <c r="I24" s="9">
        <f>SUM('90'!K24,'90'!M24)</f>
        <v>132526</v>
      </c>
      <c r="J24" s="10">
        <f t="shared" si="5"/>
        <v>1.0631041508519168</v>
      </c>
      <c r="K24" s="14">
        <f>77090-31</f>
        <v>77059</v>
      </c>
      <c r="L24" s="10">
        <f t="shared" si="6"/>
        <v>1.1576152875703314</v>
      </c>
      <c r="M24" s="14">
        <f>55653-186</f>
        <v>55467</v>
      </c>
      <c r="N24" s="10">
        <f t="shared" si="7"/>
        <v>0.9548056589109255</v>
      </c>
      <c r="O24" s="9">
        <f t="shared" si="1"/>
        <v>72025</v>
      </c>
      <c r="P24" s="10">
        <f t="shared" si="8"/>
        <v>0.7839363629793521</v>
      </c>
      <c r="Q24" s="14">
        <v>25555</v>
      </c>
      <c r="R24" s="10">
        <f t="shared" si="9"/>
        <v>0.61591195459676873</v>
      </c>
      <c r="S24" s="14">
        <v>46470</v>
      </c>
      <c r="T24" s="10">
        <f t="shared" si="10"/>
        <v>0.92230269629149775</v>
      </c>
    </row>
    <row r="25" spans="1:20" ht="24" customHeight="1">
      <c r="A25" s="15" t="s">
        <v>18</v>
      </c>
      <c r="B25" s="16"/>
      <c r="C25" s="7">
        <f t="shared" si="0"/>
        <v>85130</v>
      </c>
      <c r="D25" s="8">
        <f t="shared" si="2"/>
        <v>0.39314560588319097</v>
      </c>
      <c r="E25" s="7">
        <f>SUM('90'!K25,'90'!Q25)</f>
        <v>38758</v>
      </c>
      <c r="F25" s="8">
        <f t="shared" si="3"/>
        <v>0.35867661857474398</v>
      </c>
      <c r="G25" s="7">
        <f>SUM('90'!M25,'90'!S25)</f>
        <v>46372</v>
      </c>
      <c r="H25" s="8">
        <f t="shared" si="4"/>
        <v>0.42748149588286799</v>
      </c>
      <c r="I25" s="9">
        <f>SUM('90'!K25,'90'!M25)</f>
        <v>53609</v>
      </c>
      <c r="J25" s="10">
        <f t="shared" si="5"/>
        <v>0.4300435418183633</v>
      </c>
      <c r="K25" s="14">
        <f>28774-14</f>
        <v>28760</v>
      </c>
      <c r="L25" s="10">
        <f t="shared" si="6"/>
        <v>0.43204577882561057</v>
      </c>
      <c r="M25" s="14">
        <f>24951-102</f>
        <v>24849</v>
      </c>
      <c r="N25" s="10">
        <f t="shared" si="7"/>
        <v>0.4277492169808641</v>
      </c>
      <c r="O25" s="9">
        <f t="shared" si="1"/>
        <v>31521</v>
      </c>
      <c r="P25" s="10">
        <f t="shared" si="8"/>
        <v>0.34308168132554195</v>
      </c>
      <c r="Q25" s="14">
        <v>9998</v>
      </c>
      <c r="R25" s="10">
        <f t="shared" si="9"/>
        <v>0.24096606229929537</v>
      </c>
      <c r="S25" s="14">
        <v>21523</v>
      </c>
      <c r="T25" s="10">
        <f t="shared" si="10"/>
        <v>0.42717281971770826</v>
      </c>
    </row>
    <row r="26" spans="1:20" ht="24" customHeight="1">
      <c r="A26" s="15" t="s">
        <v>19</v>
      </c>
      <c r="B26" s="16"/>
      <c r="C26" s="7">
        <f t="shared" si="0"/>
        <v>23527</v>
      </c>
      <c r="D26" s="8">
        <f t="shared" si="2"/>
        <v>0.10865190496433495</v>
      </c>
      <c r="E26" s="7">
        <f>SUM('90'!K26,'90'!Q26)</f>
        <v>8750</v>
      </c>
      <c r="F26" s="8">
        <f t="shared" si="3"/>
        <v>8.097477714353192E-2</v>
      </c>
      <c r="G26" s="7">
        <f>SUM('90'!M26,'90'!S26)</f>
        <v>14777</v>
      </c>
      <c r="H26" s="8">
        <f t="shared" si="4"/>
        <v>0.1362221613184926</v>
      </c>
      <c r="I26" s="9">
        <f>SUM('90'!K26,'90'!M26)</f>
        <v>13918</v>
      </c>
      <c r="J26" s="10">
        <f t="shared" si="5"/>
        <v>0.11164815637351899</v>
      </c>
      <c r="K26" s="14">
        <f>6208-2</f>
        <v>6206</v>
      </c>
      <c r="L26" s="10">
        <f t="shared" si="6"/>
        <v>9.322934990930945E-2</v>
      </c>
      <c r="M26" s="14">
        <f>7747-35</f>
        <v>7712</v>
      </c>
      <c r="N26" s="10">
        <f t="shared" si="7"/>
        <v>0.13275391208323972</v>
      </c>
      <c r="O26" s="9">
        <f t="shared" si="1"/>
        <v>9609</v>
      </c>
      <c r="P26" s="10">
        <f t="shared" si="8"/>
        <v>0.1045865256767594</v>
      </c>
      <c r="Q26" s="14">
        <v>2544</v>
      </c>
      <c r="R26" s="10">
        <f t="shared" si="9"/>
        <v>6.1314029054751688E-2</v>
      </c>
      <c r="S26" s="14">
        <v>7065</v>
      </c>
      <c r="T26" s="10">
        <f t="shared" si="10"/>
        <v>0.14022097157950142</v>
      </c>
    </row>
    <row r="27" spans="1:20" ht="24" customHeight="1">
      <c r="A27" s="15" t="s">
        <v>20</v>
      </c>
      <c r="B27" s="16"/>
      <c r="C27" s="7">
        <f t="shared" si="0"/>
        <v>4125</v>
      </c>
      <c r="D27" s="8">
        <f t="shared" si="2"/>
        <v>1.9049989713005554E-2</v>
      </c>
      <c r="E27" s="7">
        <f>SUM('90'!K27,'90'!Q27)</f>
        <v>1382</v>
      </c>
      <c r="F27" s="8">
        <f t="shared" si="3"/>
        <v>1.2789387658555555E-2</v>
      </c>
      <c r="G27" s="7">
        <f>SUM('90'!M27,'90'!S27)</f>
        <v>2743</v>
      </c>
      <c r="H27" s="8">
        <f t="shared" si="4"/>
        <v>2.528641730368987E-2</v>
      </c>
      <c r="I27" s="9">
        <f>SUM('90'!K27,'90'!M27)</f>
        <v>2333</v>
      </c>
      <c r="J27" s="10">
        <f t="shared" si="5"/>
        <v>1.8714984108307214E-2</v>
      </c>
      <c r="K27" s="14">
        <v>965</v>
      </c>
      <c r="L27" s="10">
        <f t="shared" si="6"/>
        <v>1.449666816991357E-2</v>
      </c>
      <c r="M27" s="14">
        <f>1374-6</f>
        <v>1368</v>
      </c>
      <c r="N27" s="10">
        <f t="shared" si="7"/>
        <v>2.3548671126798749E-2</v>
      </c>
      <c r="O27" s="9">
        <f t="shared" si="1"/>
        <v>1792</v>
      </c>
      <c r="P27" s="10">
        <f t="shared" si="8"/>
        <v>1.9504532626990617E-2</v>
      </c>
      <c r="Q27" s="14">
        <v>417</v>
      </c>
      <c r="R27" s="10">
        <f t="shared" si="9"/>
        <v>1.0050294856851986E-2</v>
      </c>
      <c r="S27" s="14">
        <v>1375</v>
      </c>
      <c r="T27" s="10">
        <f t="shared" si="10"/>
        <v>2.7289998007333966E-2</v>
      </c>
    </row>
    <row r="28" spans="1:20" ht="24" customHeight="1">
      <c r="A28" s="18"/>
      <c r="B28" s="19"/>
      <c r="C28" s="7">
        <f t="shared" si="0"/>
        <v>544</v>
      </c>
      <c r="D28" s="8">
        <f t="shared" si="2"/>
        <v>2.5122895524545509E-3</v>
      </c>
      <c r="E28" s="7">
        <f>SUM('90'!K28,'90'!Q28)</f>
        <v>139</v>
      </c>
      <c r="F28" s="8">
        <f t="shared" si="3"/>
        <v>1.2863421740515353E-3</v>
      </c>
      <c r="G28" s="7">
        <f>SUM('90'!M28,'90'!S28)</f>
        <v>405</v>
      </c>
      <c r="H28" s="8">
        <f t="shared" si="4"/>
        <v>3.7335031017114101E-3</v>
      </c>
      <c r="I28" s="9">
        <f>SUM('90'!K28,'90'!M28)</f>
        <v>293</v>
      </c>
      <c r="J28" s="10">
        <f t="shared" si="5"/>
        <v>2.3504030620377257E-3</v>
      </c>
      <c r="K28" s="14">
        <v>100</v>
      </c>
      <c r="L28" s="10">
        <f t="shared" si="6"/>
        <v>1.5022454062086602E-3</v>
      </c>
      <c r="M28" s="14">
        <f>198-5</f>
        <v>193</v>
      </c>
      <c r="N28" s="10">
        <f t="shared" si="7"/>
        <v>3.3222905902574257E-3</v>
      </c>
      <c r="O28" s="9">
        <f t="shared" si="1"/>
        <v>251</v>
      </c>
      <c r="P28" s="10">
        <f t="shared" si="8"/>
        <v>2.7319406748742437E-3</v>
      </c>
      <c r="Q28" s="14">
        <v>39</v>
      </c>
      <c r="R28" s="10">
        <f t="shared" si="9"/>
        <v>9.3995563409407078E-4</v>
      </c>
      <c r="S28" s="14">
        <v>212</v>
      </c>
      <c r="T28" s="10">
        <f t="shared" si="10"/>
        <v>4.2076215109489454E-3</v>
      </c>
    </row>
    <row r="29" spans="1:20" ht="24" customHeight="1" thickBot="1">
      <c r="A29" s="36" t="s">
        <v>49</v>
      </c>
      <c r="B29" s="34" t="s">
        <v>63</v>
      </c>
      <c r="C29" s="30">
        <v>33.590000000000003</v>
      </c>
      <c r="D29" s="30"/>
      <c r="E29" s="30">
        <v>33.54</v>
      </c>
      <c r="F29" s="29"/>
      <c r="G29" s="30">
        <v>33.65</v>
      </c>
      <c r="H29" s="29"/>
      <c r="I29" s="30">
        <v>41.98</v>
      </c>
      <c r="J29" s="73"/>
      <c r="K29" s="30">
        <v>42.76</v>
      </c>
      <c r="L29" s="73"/>
      <c r="M29" s="30">
        <v>41.09</v>
      </c>
      <c r="N29" s="73"/>
      <c r="O29" s="30">
        <v>22.21</v>
      </c>
      <c r="P29" s="73"/>
      <c r="Q29" s="30">
        <v>18.75</v>
      </c>
      <c r="R29" s="73"/>
      <c r="S29" s="30">
        <v>25.06</v>
      </c>
      <c r="T29" s="73"/>
    </row>
    <row r="30" spans="1:20" ht="23.1" customHeight="1">
      <c r="A30" s="4"/>
    </row>
    <row r="31" spans="1:20" ht="23.1" customHeight="1"/>
  </sheetData>
  <phoneticPr fontId="14" type="noConversion"/>
  <printOptions horizontalCentered="1" gridLinesSet="0"/>
  <pageMargins left="0.39370078740157483" right="0.39370078740157483" top="0.82677165354330717" bottom="0.74803149606299213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33443-59F8-4FF1-B3C6-9F492108771C}">
  <dimension ref="A1:T31"/>
  <sheetViews>
    <sheetView showGridLines="0" zoomScale="75" workbookViewId="0">
      <selection activeCell="H17" sqref="H17"/>
    </sheetView>
  </sheetViews>
  <sheetFormatPr defaultRowHeight="16.5"/>
  <cols>
    <col min="1" max="1" width="7.75" style="2" customWidth="1"/>
    <col min="2" max="2" width="9.75" style="4" customWidth="1"/>
    <col min="3" max="3" width="9.875" style="4" customWidth="1"/>
    <col min="4" max="4" width="6.75" style="4" customWidth="1"/>
    <col min="5" max="5" width="9.625" style="4" customWidth="1"/>
    <col min="6" max="6" width="6.75" style="4" customWidth="1"/>
    <col min="7" max="7" width="9.5" style="4" customWidth="1"/>
    <col min="8" max="8" width="6.75" style="4" customWidth="1"/>
    <col min="9" max="9" width="9.5" style="1" customWidth="1"/>
    <col min="10" max="10" width="6.75" style="1" customWidth="1"/>
    <col min="11" max="11" width="8.625" style="1" customWidth="1"/>
    <col min="12" max="12" width="6.75" style="1" customWidth="1"/>
    <col min="13" max="13" width="8.625" style="1" customWidth="1"/>
    <col min="14" max="14" width="6.75" style="1" customWidth="1"/>
    <col min="15" max="15" width="8.625" style="1" customWidth="1"/>
    <col min="16" max="16" width="6.75" style="1" customWidth="1"/>
    <col min="17" max="17" width="8.625" style="1" customWidth="1"/>
    <col min="18" max="18" width="6.75" style="1" customWidth="1"/>
    <col min="19" max="19" width="8.625" style="1" customWidth="1"/>
    <col min="20" max="20" width="6.75" style="1" customWidth="1"/>
    <col min="21" max="16384" width="9" style="1"/>
  </cols>
  <sheetData>
    <row r="1" spans="1:20" ht="23.25" customHeight="1">
      <c r="A1" s="69" t="s">
        <v>462</v>
      </c>
      <c r="B1" s="74"/>
      <c r="C1" s="75"/>
      <c r="D1" s="76"/>
      <c r="E1" s="77"/>
      <c r="F1" s="77"/>
      <c r="G1" s="77"/>
      <c r="H1" s="77"/>
      <c r="I1" s="76"/>
      <c r="J1" s="76"/>
      <c r="K1" s="32" t="s">
        <v>59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69"/>
      <c r="B2" s="74"/>
      <c r="C2" s="75"/>
      <c r="D2" s="76"/>
      <c r="E2" s="77"/>
      <c r="F2" s="77"/>
      <c r="G2" s="77"/>
      <c r="H2" s="77"/>
      <c r="I2" s="76"/>
      <c r="J2" s="76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74"/>
      <c r="C3" s="79"/>
      <c r="D3" s="80" t="s">
        <v>72</v>
      </c>
      <c r="E3" s="76"/>
      <c r="F3" s="76"/>
      <c r="G3" s="81"/>
      <c r="H3" s="81"/>
      <c r="I3" s="82" t="s">
        <v>73</v>
      </c>
      <c r="J3"/>
      <c r="K3" s="70"/>
      <c r="L3" s="71"/>
      <c r="M3" s="70"/>
      <c r="N3" s="11"/>
      <c r="O3" s="33" t="s">
        <v>66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83"/>
      <c r="B4" s="84"/>
      <c r="C4" s="85" t="s">
        <v>74</v>
      </c>
      <c r="D4" s="86"/>
      <c r="E4" s="87"/>
      <c r="F4" s="88"/>
      <c r="G4" s="88"/>
      <c r="H4" s="87"/>
      <c r="I4" s="107" t="s">
        <v>75</v>
      </c>
      <c r="J4" s="108"/>
      <c r="K4" s="98" t="s">
        <v>67</v>
      </c>
      <c r="L4" s="111"/>
      <c r="M4" s="109"/>
      <c r="N4" s="110"/>
      <c r="O4" s="98" t="s">
        <v>53</v>
      </c>
      <c r="P4" s="89"/>
      <c r="Q4" s="89"/>
      <c r="R4" s="89"/>
      <c r="S4" s="86"/>
      <c r="T4" s="89"/>
    </row>
    <row r="5" spans="1:20" s="3" customFormat="1" ht="21.95" customHeight="1">
      <c r="A5"/>
      <c r="B5" s="90"/>
      <c r="C5" s="91" t="s">
        <v>70</v>
      </c>
      <c r="D5" s="6"/>
      <c r="E5" s="91" t="s">
        <v>68</v>
      </c>
      <c r="F5" s="6"/>
      <c r="G5" s="91" t="s">
        <v>69</v>
      </c>
      <c r="H5" s="91"/>
      <c r="I5" s="91" t="s">
        <v>70</v>
      </c>
      <c r="J5" s="92"/>
      <c r="K5" s="99" t="s">
        <v>54</v>
      </c>
      <c r="L5" s="6"/>
      <c r="M5" s="91" t="s">
        <v>55</v>
      </c>
      <c r="N5" s="6"/>
      <c r="O5" s="91" t="s">
        <v>48</v>
      </c>
      <c r="P5" s="6"/>
      <c r="Q5" s="91" t="s">
        <v>54</v>
      </c>
      <c r="R5" s="6"/>
      <c r="S5" s="91" t="s">
        <v>55</v>
      </c>
      <c r="T5" s="6"/>
    </row>
    <row r="6" spans="1:20" s="3" customFormat="1" ht="21.95" customHeight="1">
      <c r="A6" s="93"/>
      <c r="B6" s="94"/>
      <c r="C6" s="95" t="s">
        <v>71</v>
      </c>
      <c r="D6" s="96" t="s">
        <v>43</v>
      </c>
      <c r="E6" s="95" t="s">
        <v>71</v>
      </c>
      <c r="F6" s="96" t="s">
        <v>43</v>
      </c>
      <c r="G6" s="95" t="s">
        <v>71</v>
      </c>
      <c r="H6" s="96" t="s">
        <v>43</v>
      </c>
      <c r="I6" s="95" t="s">
        <v>71</v>
      </c>
      <c r="J6" s="97" t="s">
        <v>43</v>
      </c>
      <c r="K6" s="97" t="s">
        <v>56</v>
      </c>
      <c r="L6" s="96" t="s">
        <v>57</v>
      </c>
      <c r="M6" s="95" t="s">
        <v>56</v>
      </c>
      <c r="N6" s="96" t="s">
        <v>57</v>
      </c>
      <c r="O6" s="95" t="s">
        <v>56</v>
      </c>
      <c r="P6" s="96" t="s">
        <v>57</v>
      </c>
      <c r="Q6" s="95" t="s">
        <v>56</v>
      </c>
      <c r="R6" s="96" t="s">
        <v>57</v>
      </c>
      <c r="S6" s="95" t="s">
        <v>56</v>
      </c>
      <c r="T6" s="96" t="s">
        <v>57</v>
      </c>
    </row>
    <row r="7" spans="1:20" s="23" customFormat="1" ht="24" customHeight="1">
      <c r="A7" s="37" t="s">
        <v>44</v>
      </c>
      <c r="B7" s="24" t="s">
        <v>0</v>
      </c>
      <c r="C7" s="25">
        <v>21400826</v>
      </c>
      <c r="D7" s="26">
        <v>100</v>
      </c>
      <c r="E7" s="25">
        <v>10710080</v>
      </c>
      <c r="F7" s="26">
        <v>100</v>
      </c>
      <c r="G7" s="25">
        <v>10690746</v>
      </c>
      <c r="H7" s="26">
        <v>100</v>
      </c>
      <c r="I7" s="21">
        <v>12346850</v>
      </c>
      <c r="J7" s="22">
        <v>100</v>
      </c>
      <c r="K7" s="21">
        <f>SUM(K8:K28)</f>
        <v>6590172</v>
      </c>
      <c r="L7" s="22">
        <f>(K7/$K$7)*100</f>
        <v>100</v>
      </c>
      <c r="M7" s="21">
        <f>SUM(M8:M28)</f>
        <v>5756678</v>
      </c>
      <c r="N7" s="22">
        <f>(M7/M7)*100</f>
        <v>100</v>
      </c>
      <c r="O7" s="21">
        <f t="shared" ref="O7:O28" si="0">Q7+S7</f>
        <v>9053976</v>
      </c>
      <c r="P7" s="22">
        <f>(O7/O7)*100</f>
        <v>100</v>
      </c>
      <c r="Q7" s="21">
        <f>SUM(Q8:Q28)</f>
        <v>4119908</v>
      </c>
      <c r="R7" s="22">
        <f>(Q7/Q7)*100</f>
        <v>100</v>
      </c>
      <c r="S7" s="21">
        <f>SUM(S8:S28)</f>
        <v>4934068</v>
      </c>
      <c r="T7" s="22">
        <f>(S7/S7)*100</f>
        <v>100</v>
      </c>
    </row>
    <row r="8" spans="1:20" ht="24" customHeight="1">
      <c r="A8" s="15" t="s">
        <v>76</v>
      </c>
      <c r="B8" s="16"/>
      <c r="C8" s="7">
        <v>1412512</v>
      </c>
      <c r="D8" s="8">
        <v>6.6002686064547236</v>
      </c>
      <c r="E8" s="7">
        <v>736303</v>
      </c>
      <c r="F8" s="8">
        <v>6.8748599450237533</v>
      </c>
      <c r="G8" s="7">
        <v>676209</v>
      </c>
      <c r="H8" s="8">
        <v>6.3251806749500927</v>
      </c>
      <c r="I8" s="9">
        <v>9881</v>
      </c>
      <c r="J8" s="10">
        <v>8.002850929589328E-2</v>
      </c>
      <c r="K8" s="9">
        <v>5167</v>
      </c>
      <c r="L8" s="10">
        <f>(K8/$K$7)*100</f>
        <v>7.840463041025332E-2</v>
      </c>
      <c r="M8" s="9">
        <v>4714</v>
      </c>
      <c r="N8" s="10">
        <f t="shared" ref="N8:N28" si="1">(M8/$C$7)*100</f>
        <v>2.2027187174924929E-2</v>
      </c>
      <c r="O8" s="9">
        <f t="shared" si="0"/>
        <v>1402631</v>
      </c>
      <c r="P8" s="10">
        <f t="shared" ref="P8:P28" si="2">(O8/$E$7)*100</f>
        <v>13.096363425856763</v>
      </c>
      <c r="Q8" s="9">
        <v>731136</v>
      </c>
      <c r="R8" s="10">
        <f t="shared" ref="R8:R28" si="3">(Q8/$G$7)*100</f>
        <v>6.83896147191225</v>
      </c>
      <c r="S8" s="9">
        <v>671495</v>
      </c>
      <c r="T8" s="10">
        <f t="shared" ref="T8:T28" si="4">(S8/$I$7)*100</f>
        <v>5.438593649392355</v>
      </c>
    </row>
    <row r="9" spans="1:20" ht="24" customHeight="1">
      <c r="A9" s="17" t="s">
        <v>77</v>
      </c>
      <c r="B9" s="16"/>
      <c r="C9" s="7">
        <v>1553279</v>
      </c>
      <c r="D9" s="8">
        <v>7.2580329376071742</v>
      </c>
      <c r="E9" s="7">
        <v>808997</v>
      </c>
      <c r="F9" s="8">
        <v>7.5536037079088114</v>
      </c>
      <c r="G9" s="7">
        <v>744282</v>
      </c>
      <c r="H9" s="8">
        <v>6.9619276334878784</v>
      </c>
      <c r="I9" s="9">
        <v>21469</v>
      </c>
      <c r="J9" s="10">
        <v>0.17388240725367199</v>
      </c>
      <c r="K9" s="9">
        <v>10993</v>
      </c>
      <c r="L9" s="10">
        <f t="shared" ref="L9:L28" si="5">(K9/$K$7)*100</f>
        <v>0.16680899982580122</v>
      </c>
      <c r="M9" s="9">
        <v>10476</v>
      </c>
      <c r="N9" s="10">
        <f t="shared" si="1"/>
        <v>4.8951381596205684E-2</v>
      </c>
      <c r="O9" s="9">
        <f t="shared" si="0"/>
        <v>1531810</v>
      </c>
      <c r="P9" s="10">
        <f t="shared" si="2"/>
        <v>14.302507544294722</v>
      </c>
      <c r="Q9" s="9">
        <v>798004</v>
      </c>
      <c r="R9" s="10">
        <f t="shared" si="3"/>
        <v>7.4644369999998128</v>
      </c>
      <c r="S9" s="9">
        <v>733806</v>
      </c>
      <c r="T9" s="10">
        <f t="shared" si="4"/>
        <v>5.9432648813260061</v>
      </c>
    </row>
    <row r="10" spans="1:20" ht="24" customHeight="1">
      <c r="A10" s="15" t="s">
        <v>78</v>
      </c>
      <c r="B10" s="16"/>
      <c r="C10" s="7">
        <v>1529256</v>
      </c>
      <c r="D10" s="8">
        <v>7.1457802610048793</v>
      </c>
      <c r="E10" s="7">
        <v>794768</v>
      </c>
      <c r="F10" s="8">
        <v>7.4207475574412136</v>
      </c>
      <c r="G10" s="7">
        <v>734488</v>
      </c>
      <c r="H10" s="8">
        <v>6.8703156917206716</v>
      </c>
      <c r="I10" s="9">
        <v>32304</v>
      </c>
      <c r="J10" s="10">
        <v>0.26163758367518841</v>
      </c>
      <c r="K10" s="9">
        <v>16297</v>
      </c>
      <c r="L10" s="10">
        <f t="shared" si="5"/>
        <v>0.2472924834131795</v>
      </c>
      <c r="M10" s="9">
        <v>16007</v>
      </c>
      <c r="N10" s="10">
        <f t="shared" si="1"/>
        <v>7.4796178427879376E-2</v>
      </c>
      <c r="O10" s="9">
        <f t="shared" si="0"/>
        <v>1496952</v>
      </c>
      <c r="P10" s="10">
        <f t="shared" si="2"/>
        <v>13.977038453494279</v>
      </c>
      <c r="Q10" s="9">
        <v>778471</v>
      </c>
      <c r="R10" s="10">
        <f t="shared" si="3"/>
        <v>7.2817275800959074</v>
      </c>
      <c r="S10" s="9">
        <v>718481</v>
      </c>
      <c r="T10" s="10">
        <f t="shared" si="4"/>
        <v>5.8191441541769766</v>
      </c>
    </row>
    <row r="11" spans="1:20" ht="24" customHeight="1">
      <c r="A11" s="15" t="s">
        <v>79</v>
      </c>
      <c r="B11" s="16"/>
      <c r="C11" s="7">
        <v>1817773</v>
      </c>
      <c r="D11" s="8">
        <v>8.4939385049904139</v>
      </c>
      <c r="E11" s="7">
        <v>931454</v>
      </c>
      <c r="F11" s="8">
        <v>8.6969845229914249</v>
      </c>
      <c r="G11" s="7">
        <v>886319</v>
      </c>
      <c r="H11" s="8">
        <v>8.2905252823329647</v>
      </c>
      <c r="I11" s="9">
        <v>231360</v>
      </c>
      <c r="J11" s="10">
        <v>1.8738382664404283</v>
      </c>
      <c r="K11" s="9">
        <v>120714</v>
      </c>
      <c r="L11" s="10">
        <f t="shared" si="5"/>
        <v>1.8317276089303891</v>
      </c>
      <c r="M11" s="9">
        <v>110646</v>
      </c>
      <c r="N11" s="10">
        <f t="shared" si="1"/>
        <v>0.51701742727126521</v>
      </c>
      <c r="O11" s="9">
        <f t="shared" si="0"/>
        <v>1586413</v>
      </c>
      <c r="P11" s="10">
        <f t="shared" si="2"/>
        <v>14.81233566882787</v>
      </c>
      <c r="Q11" s="9">
        <v>810740</v>
      </c>
      <c r="R11" s="10">
        <f t="shared" si="3"/>
        <v>7.5835680690571072</v>
      </c>
      <c r="S11" s="9">
        <v>775673</v>
      </c>
      <c r="T11" s="10">
        <f t="shared" si="4"/>
        <v>6.282355418588546</v>
      </c>
    </row>
    <row r="12" spans="1:20" ht="24" customHeight="1">
      <c r="A12" s="15" t="s">
        <v>80</v>
      </c>
      <c r="B12" s="16"/>
      <c r="C12" s="7">
        <v>1735727</v>
      </c>
      <c r="D12" s="8">
        <v>8.1105607792895462</v>
      </c>
      <c r="E12" s="7">
        <v>761225</v>
      </c>
      <c r="F12" s="8">
        <v>7.1075566195583972</v>
      </c>
      <c r="G12" s="7">
        <v>974502</v>
      </c>
      <c r="H12" s="8">
        <v>9.1153788519528955</v>
      </c>
      <c r="I12" s="9">
        <v>1045506</v>
      </c>
      <c r="J12" s="10">
        <v>8.4677954296035018</v>
      </c>
      <c r="K12" s="9">
        <v>439658</v>
      </c>
      <c r="L12" s="10">
        <f t="shared" si="5"/>
        <v>6.6714191981635684</v>
      </c>
      <c r="M12" s="9">
        <v>605848</v>
      </c>
      <c r="N12" s="10">
        <f t="shared" si="1"/>
        <v>2.8309561509448278</v>
      </c>
      <c r="O12" s="9">
        <f t="shared" si="0"/>
        <v>690221</v>
      </c>
      <c r="P12" s="10">
        <f t="shared" si="2"/>
        <v>6.444592383997132</v>
      </c>
      <c r="Q12" s="9">
        <v>321567</v>
      </c>
      <c r="R12" s="10">
        <f t="shared" si="3"/>
        <v>3.0079004776654501</v>
      </c>
      <c r="S12" s="9">
        <v>368654</v>
      </c>
      <c r="T12" s="10">
        <f t="shared" si="4"/>
        <v>2.9858141955235546</v>
      </c>
    </row>
    <row r="13" spans="1:20" ht="24" customHeight="1">
      <c r="A13" s="15" t="s">
        <v>81</v>
      </c>
      <c r="B13" s="16"/>
      <c r="C13" s="7">
        <v>1781665</v>
      </c>
      <c r="D13" s="8">
        <v>8.3252160453993689</v>
      </c>
      <c r="E13" s="7">
        <v>864058</v>
      </c>
      <c r="F13" s="8">
        <v>8.0677081777166926</v>
      </c>
      <c r="G13" s="7">
        <v>917607</v>
      </c>
      <c r="H13" s="8">
        <v>8.5831896109027372</v>
      </c>
      <c r="I13" s="9">
        <v>1566217</v>
      </c>
      <c r="J13" s="10">
        <v>12.685154513094432</v>
      </c>
      <c r="K13" s="9">
        <v>808722</v>
      </c>
      <c r="L13" s="10">
        <f t="shared" si="5"/>
        <v>12.271637219787284</v>
      </c>
      <c r="M13" s="9">
        <v>757495</v>
      </c>
      <c r="N13" s="10">
        <f t="shared" si="1"/>
        <v>3.5395596412960884</v>
      </c>
      <c r="O13" s="9">
        <f t="shared" si="0"/>
        <v>215448</v>
      </c>
      <c r="P13" s="10">
        <f t="shared" si="2"/>
        <v>2.0116376348262568</v>
      </c>
      <c r="Q13" s="9">
        <v>55336</v>
      </c>
      <c r="R13" s="10">
        <f t="shared" si="3"/>
        <v>0.51760653559629988</v>
      </c>
      <c r="S13" s="9">
        <v>160112</v>
      </c>
      <c r="T13" s="10">
        <f t="shared" si="4"/>
        <v>1.2967842000186283</v>
      </c>
    </row>
    <row r="14" spans="1:20" ht="24" customHeight="1">
      <c r="A14" s="15" t="s">
        <v>82</v>
      </c>
      <c r="B14" s="16"/>
      <c r="C14" s="7">
        <v>1853691</v>
      </c>
      <c r="D14" s="8">
        <v>8.6617731483822169</v>
      </c>
      <c r="E14" s="7">
        <v>927940</v>
      </c>
      <c r="F14" s="8">
        <v>8.6641743105560369</v>
      </c>
      <c r="G14" s="7">
        <v>925751</v>
      </c>
      <c r="H14" s="8">
        <v>8.6593676437547025</v>
      </c>
      <c r="I14" s="9">
        <v>1620495</v>
      </c>
      <c r="J14" s="10">
        <v>13.124764616076165</v>
      </c>
      <c r="K14" s="9">
        <v>885645</v>
      </c>
      <c r="L14" s="10">
        <f t="shared" si="5"/>
        <v>13.438875343465998</v>
      </c>
      <c r="M14" s="9">
        <v>734850</v>
      </c>
      <c r="N14" s="10">
        <f t="shared" si="1"/>
        <v>3.43374596849673</v>
      </c>
      <c r="O14" s="9">
        <f t="shared" si="0"/>
        <v>233196</v>
      </c>
      <c r="P14" s="10">
        <f t="shared" si="2"/>
        <v>2.177350682721324</v>
      </c>
      <c r="Q14" s="9">
        <v>42295</v>
      </c>
      <c r="R14" s="10">
        <f t="shared" si="3"/>
        <v>0.3956225318607326</v>
      </c>
      <c r="S14" s="9">
        <v>190901</v>
      </c>
      <c r="T14" s="10">
        <f t="shared" si="4"/>
        <v>1.5461514475352012</v>
      </c>
    </row>
    <row r="15" spans="1:20" ht="24" customHeight="1">
      <c r="A15" s="15" t="s">
        <v>83</v>
      </c>
      <c r="B15" s="16"/>
      <c r="C15" s="7">
        <v>1883571</v>
      </c>
      <c r="D15" s="8">
        <v>8.8013939275054138</v>
      </c>
      <c r="E15" s="7">
        <v>945667</v>
      </c>
      <c r="F15" s="8">
        <v>8.829691281484358</v>
      </c>
      <c r="G15" s="7">
        <v>937904</v>
      </c>
      <c r="H15" s="8">
        <v>8.7730453983286107</v>
      </c>
      <c r="I15" s="9">
        <v>1648377</v>
      </c>
      <c r="J15" s="10">
        <v>13.350587396785416</v>
      </c>
      <c r="K15" s="9">
        <v>896954</v>
      </c>
      <c r="L15" s="10">
        <f t="shared" si="5"/>
        <v>13.610479362298891</v>
      </c>
      <c r="M15" s="9">
        <v>751423</v>
      </c>
      <c r="N15" s="10">
        <f t="shared" si="1"/>
        <v>3.5111869046549886</v>
      </c>
      <c r="O15" s="9">
        <f t="shared" si="0"/>
        <v>235194</v>
      </c>
      <c r="P15" s="10">
        <f t="shared" si="2"/>
        <v>2.1960060055573813</v>
      </c>
      <c r="Q15" s="9">
        <v>48713</v>
      </c>
      <c r="R15" s="10">
        <f t="shared" si="3"/>
        <v>0.45565576059893292</v>
      </c>
      <c r="S15" s="9">
        <v>186481</v>
      </c>
      <c r="T15" s="10">
        <f t="shared" si="4"/>
        <v>1.5103528430328383</v>
      </c>
    </row>
    <row r="16" spans="1:20" ht="24" customHeight="1">
      <c r="A16" s="15" t="s">
        <v>84</v>
      </c>
      <c r="B16" s="16"/>
      <c r="C16" s="7">
        <v>1757410</v>
      </c>
      <c r="D16" s="8">
        <v>8.2118792984906275</v>
      </c>
      <c r="E16" s="7">
        <v>878516</v>
      </c>
      <c r="F16" s="8">
        <v>8.2027025008216548</v>
      </c>
      <c r="G16" s="7">
        <v>878894</v>
      </c>
      <c r="H16" s="8">
        <v>8.2210726922143689</v>
      </c>
      <c r="I16" s="9">
        <v>1547516</v>
      </c>
      <c r="J16" s="10">
        <v>12.533690779429572</v>
      </c>
      <c r="K16" s="7">
        <v>830578</v>
      </c>
      <c r="L16" s="10">
        <f t="shared" si="5"/>
        <v>12.603282585037235</v>
      </c>
      <c r="M16" s="7">
        <v>716938</v>
      </c>
      <c r="N16" s="10">
        <f t="shared" si="1"/>
        <v>3.3500482644922212</v>
      </c>
      <c r="O16" s="9">
        <f t="shared" si="0"/>
        <v>209894</v>
      </c>
      <c r="P16" s="10">
        <f t="shared" si="2"/>
        <v>1.9597799456213212</v>
      </c>
      <c r="Q16" s="7">
        <v>47938</v>
      </c>
      <c r="R16" s="10">
        <f t="shared" si="3"/>
        <v>0.44840650035086421</v>
      </c>
      <c r="S16" s="7">
        <v>161956</v>
      </c>
      <c r="T16" s="10">
        <f t="shared" si="4"/>
        <v>1.3117191834354511</v>
      </c>
    </row>
    <row r="17" spans="1:20" ht="24" customHeight="1">
      <c r="A17" s="15" t="s">
        <v>85</v>
      </c>
      <c r="B17" s="16"/>
      <c r="C17" s="7">
        <v>1569732</v>
      </c>
      <c r="D17" s="8">
        <v>7.3349131477448575</v>
      </c>
      <c r="E17" s="7">
        <v>782260</v>
      </c>
      <c r="F17" s="8">
        <v>7.30396038124832</v>
      </c>
      <c r="G17" s="7">
        <v>787472</v>
      </c>
      <c r="H17" s="8">
        <v>7.3659218916996059</v>
      </c>
      <c r="I17" s="9">
        <v>1380672</v>
      </c>
      <c r="J17" s="10">
        <v>11.182382551015037</v>
      </c>
      <c r="K17" s="14">
        <v>735193</v>
      </c>
      <c r="L17" s="10">
        <f t="shared" si="5"/>
        <v>11.155900028102453</v>
      </c>
      <c r="M17" s="14">
        <v>645479</v>
      </c>
      <c r="N17" s="10">
        <f t="shared" si="1"/>
        <v>3.0161405919565909</v>
      </c>
      <c r="O17" s="9">
        <f t="shared" si="0"/>
        <v>189060</v>
      </c>
      <c r="P17" s="10">
        <f t="shared" si="2"/>
        <v>1.7652529206131047</v>
      </c>
      <c r="Q17" s="14">
        <v>47067</v>
      </c>
      <c r="R17" s="10">
        <f t="shared" si="3"/>
        <v>0.44025926722045405</v>
      </c>
      <c r="S17" s="14">
        <v>141993</v>
      </c>
      <c r="T17" s="10">
        <f t="shared" si="4"/>
        <v>1.1500342192543038</v>
      </c>
    </row>
    <row r="18" spans="1:20" ht="24" customHeight="1">
      <c r="A18" s="15" t="s">
        <v>86</v>
      </c>
      <c r="B18" s="16"/>
      <c r="C18" s="7">
        <v>1056483</v>
      </c>
      <c r="D18" s="8">
        <v>4.9366459032936394</v>
      </c>
      <c r="E18" s="7">
        <v>525880</v>
      </c>
      <c r="F18" s="8">
        <v>4.9101407272401323</v>
      </c>
      <c r="G18" s="7">
        <v>530603</v>
      </c>
      <c r="H18" s="8">
        <v>4.9631990134271264</v>
      </c>
      <c r="I18" s="9">
        <v>914216</v>
      </c>
      <c r="J18" s="10">
        <v>7.4044472881747163</v>
      </c>
      <c r="K18" s="14">
        <v>484211</v>
      </c>
      <c r="L18" s="10">
        <f t="shared" si="5"/>
        <v>7.3474713558310771</v>
      </c>
      <c r="M18" s="14">
        <v>430005</v>
      </c>
      <c r="N18" s="10">
        <f t="shared" si="1"/>
        <v>2.0092916039782764</v>
      </c>
      <c r="O18" s="9">
        <f t="shared" si="0"/>
        <v>142267</v>
      </c>
      <c r="P18" s="10">
        <f t="shared" si="2"/>
        <v>1.3283467537123905</v>
      </c>
      <c r="Q18" s="14">
        <v>41669</v>
      </c>
      <c r="R18" s="10">
        <f t="shared" si="3"/>
        <v>0.3897670003571313</v>
      </c>
      <c r="S18" s="14">
        <v>100598</v>
      </c>
      <c r="T18" s="10">
        <f t="shared" si="4"/>
        <v>0.81476651939563527</v>
      </c>
    </row>
    <row r="19" spans="1:20" ht="24" customHeight="1">
      <c r="A19" s="15" t="s">
        <v>87</v>
      </c>
      <c r="B19" s="16"/>
      <c r="C19" s="7">
        <v>796957</v>
      </c>
      <c r="D19" s="8">
        <v>3.7239543931622077</v>
      </c>
      <c r="E19" s="7">
        <v>392692</v>
      </c>
      <c r="F19" s="8">
        <v>3.666564582150647</v>
      </c>
      <c r="G19" s="7">
        <v>404265</v>
      </c>
      <c r="H19" s="8">
        <v>3.7814479924974367</v>
      </c>
      <c r="I19" s="9">
        <v>609273</v>
      </c>
      <c r="J19" s="10">
        <v>4.9346432490878245</v>
      </c>
      <c r="K19" s="14">
        <v>339816</v>
      </c>
      <c r="L19" s="10">
        <f t="shared" si="5"/>
        <v>5.1564056294737073</v>
      </c>
      <c r="M19" s="14">
        <v>269457</v>
      </c>
      <c r="N19" s="10">
        <f t="shared" si="1"/>
        <v>1.2590962610508585</v>
      </c>
      <c r="O19" s="9">
        <f t="shared" si="0"/>
        <v>187684</v>
      </c>
      <c r="P19" s="10">
        <f t="shared" si="2"/>
        <v>1.752405210792076</v>
      </c>
      <c r="Q19" s="14">
        <v>52876</v>
      </c>
      <c r="R19" s="10">
        <f t="shared" si="3"/>
        <v>0.49459598048630093</v>
      </c>
      <c r="S19" s="14">
        <v>134808</v>
      </c>
      <c r="T19" s="10">
        <f t="shared" si="4"/>
        <v>1.0918412388584942</v>
      </c>
    </row>
    <row r="20" spans="1:20" ht="24" customHeight="1">
      <c r="A20" s="15" t="s">
        <v>88</v>
      </c>
      <c r="B20" s="16"/>
      <c r="C20" s="7">
        <v>754510</v>
      </c>
      <c r="D20" s="8">
        <v>3.5256115815342826</v>
      </c>
      <c r="E20" s="7">
        <v>363935</v>
      </c>
      <c r="F20" s="8">
        <v>3.3980605186889363</v>
      </c>
      <c r="G20" s="7">
        <v>390575</v>
      </c>
      <c r="H20" s="8">
        <v>3.6533933179218736</v>
      </c>
      <c r="I20" s="9">
        <v>495350</v>
      </c>
      <c r="J20" s="10">
        <v>4.0119544661188886</v>
      </c>
      <c r="K20" s="14">
        <v>273104</v>
      </c>
      <c r="L20" s="10">
        <f t="shared" si="5"/>
        <v>4.1441103509893216</v>
      </c>
      <c r="M20" s="14">
        <v>222246</v>
      </c>
      <c r="N20" s="10">
        <f t="shared" si="1"/>
        <v>1.0384926264061023</v>
      </c>
      <c r="O20" s="9">
        <f t="shared" si="0"/>
        <v>259160</v>
      </c>
      <c r="P20" s="10">
        <f t="shared" si="2"/>
        <v>2.4197765096059038</v>
      </c>
      <c r="Q20" s="14">
        <v>90831</v>
      </c>
      <c r="R20" s="10">
        <f t="shared" si="3"/>
        <v>0.84962265495784861</v>
      </c>
      <c r="S20" s="14">
        <v>168329</v>
      </c>
      <c r="T20" s="10">
        <f t="shared" si="4"/>
        <v>1.3633355876195141</v>
      </c>
    </row>
    <row r="21" spans="1:20" ht="24" customHeight="1">
      <c r="A21" s="15" t="s">
        <v>89</v>
      </c>
      <c r="B21" s="16"/>
      <c r="C21" s="7">
        <v>652511</v>
      </c>
      <c r="D21" s="8">
        <v>3.0489991367622911</v>
      </c>
      <c r="E21" s="7">
        <v>329567</v>
      </c>
      <c r="F21" s="8">
        <v>3.0771665571125517</v>
      </c>
      <c r="G21" s="7">
        <v>322944</v>
      </c>
      <c r="H21" s="8">
        <v>3.0207807761965348</v>
      </c>
      <c r="I21" s="9">
        <v>402478</v>
      </c>
      <c r="J21" s="10">
        <v>3.2597626115162974</v>
      </c>
      <c r="K21" s="14">
        <v>231403</v>
      </c>
      <c r="L21" s="10">
        <f t="shared" si="5"/>
        <v>3.5113347572718889</v>
      </c>
      <c r="M21" s="14">
        <v>171075</v>
      </c>
      <c r="N21" s="10">
        <f t="shared" si="1"/>
        <v>0.79938503308236797</v>
      </c>
      <c r="O21" s="9">
        <f t="shared" si="0"/>
        <v>250033</v>
      </c>
      <c r="P21" s="10">
        <f t="shared" si="2"/>
        <v>2.3345577250590095</v>
      </c>
      <c r="Q21" s="14">
        <v>98164</v>
      </c>
      <c r="R21" s="10">
        <f t="shared" si="3"/>
        <v>0.91821468773086545</v>
      </c>
      <c r="S21" s="14">
        <v>151869</v>
      </c>
      <c r="T21" s="10">
        <f t="shared" si="4"/>
        <v>1.2300222323912577</v>
      </c>
    </row>
    <row r="22" spans="1:20" ht="24" customHeight="1">
      <c r="A22" s="15" t="s">
        <v>90</v>
      </c>
      <c r="B22" s="16"/>
      <c r="C22" s="7">
        <v>578406</v>
      </c>
      <c r="D22" s="8">
        <v>2.7027274554729805</v>
      </c>
      <c r="E22" s="7">
        <v>324476</v>
      </c>
      <c r="F22" s="8">
        <v>3.0296318981744301</v>
      </c>
      <c r="G22" s="7">
        <v>253930</v>
      </c>
      <c r="H22" s="8">
        <v>2.375231812634965</v>
      </c>
      <c r="I22" s="9">
        <v>388215</v>
      </c>
      <c r="J22" s="10">
        <v>3.1442432685259805</v>
      </c>
      <c r="K22" s="14">
        <v>252077</v>
      </c>
      <c r="L22" s="10">
        <f t="shared" si="5"/>
        <v>3.8250443235775942</v>
      </c>
      <c r="M22" s="14">
        <v>136138</v>
      </c>
      <c r="N22" s="10">
        <f t="shared" si="1"/>
        <v>0.63613432490876753</v>
      </c>
      <c r="O22" s="9">
        <f t="shared" si="0"/>
        <v>190191</v>
      </c>
      <c r="P22" s="10">
        <f t="shared" si="2"/>
        <v>1.7758130658221041</v>
      </c>
      <c r="Q22" s="14">
        <v>72399</v>
      </c>
      <c r="R22" s="10">
        <f t="shared" si="3"/>
        <v>0.67721186154829605</v>
      </c>
      <c r="S22" s="14">
        <v>117792</v>
      </c>
      <c r="T22" s="10">
        <f t="shared" si="4"/>
        <v>0.95402471075618478</v>
      </c>
    </row>
    <row r="23" spans="1:20" ht="24" customHeight="1">
      <c r="A23" s="15" t="s">
        <v>91</v>
      </c>
      <c r="B23" s="16"/>
      <c r="C23" s="7">
        <v>374369</v>
      </c>
      <c r="D23" s="8">
        <v>1.7493203299723104</v>
      </c>
      <c r="E23" s="7">
        <v>203655</v>
      </c>
      <c r="F23" s="8">
        <v>1.9015264125011204</v>
      </c>
      <c r="G23" s="7">
        <v>170714</v>
      </c>
      <c r="H23" s="8">
        <v>1.5968389857920113</v>
      </c>
      <c r="I23" s="9">
        <v>247448</v>
      </c>
      <c r="J23" s="10">
        <v>2.004138707443599</v>
      </c>
      <c r="K23" s="14">
        <v>156369</v>
      </c>
      <c r="L23" s="10">
        <f t="shared" si="5"/>
        <v>2.372760528860248</v>
      </c>
      <c r="M23" s="14">
        <v>91079</v>
      </c>
      <c r="N23" s="10">
        <f t="shared" si="1"/>
        <v>0.42558637689965795</v>
      </c>
      <c r="O23" s="9">
        <f t="shared" si="0"/>
        <v>126921</v>
      </c>
      <c r="P23" s="10">
        <f t="shared" si="2"/>
        <v>1.1850611760136247</v>
      </c>
      <c r="Q23" s="14">
        <v>47286</v>
      </c>
      <c r="R23" s="10">
        <f t="shared" si="3"/>
        <v>0.4423077678582954</v>
      </c>
      <c r="S23" s="14">
        <v>79635</v>
      </c>
      <c r="T23" s="10">
        <f t="shared" si="4"/>
        <v>0.64498232342662298</v>
      </c>
    </row>
    <row r="24" spans="1:20" ht="24" customHeight="1">
      <c r="A24" s="15" t="s">
        <v>92</v>
      </c>
      <c r="B24" s="16"/>
      <c r="C24" s="7">
        <v>185587</v>
      </c>
      <c r="D24" s="8">
        <v>0.86719549983724931</v>
      </c>
      <c r="E24" s="7">
        <v>92562</v>
      </c>
      <c r="F24" s="8">
        <v>0.86425124742298842</v>
      </c>
      <c r="G24" s="7">
        <v>93025</v>
      </c>
      <c r="H24" s="8">
        <v>0.87014507687302645</v>
      </c>
      <c r="I24" s="9">
        <v>119875</v>
      </c>
      <c r="J24" s="10">
        <v>0.97089541057030737</v>
      </c>
      <c r="K24" s="14">
        <v>69480</v>
      </c>
      <c r="L24" s="10">
        <f t="shared" si="5"/>
        <v>1.054297217128779</v>
      </c>
      <c r="M24" s="14">
        <v>50395</v>
      </c>
      <c r="N24" s="10">
        <f t="shared" si="1"/>
        <v>0.23548156505734871</v>
      </c>
      <c r="O24" s="9">
        <f t="shared" si="0"/>
        <v>65712</v>
      </c>
      <c r="P24" s="10">
        <f t="shared" si="2"/>
        <v>0.61355283994143839</v>
      </c>
      <c r="Q24" s="14">
        <v>23082</v>
      </c>
      <c r="R24" s="10">
        <f t="shared" si="3"/>
        <v>0.215906354897965</v>
      </c>
      <c r="S24" s="14">
        <v>42630</v>
      </c>
      <c r="T24" s="10">
        <f t="shared" si="4"/>
        <v>0.34527025111668158</v>
      </c>
    </row>
    <row r="25" spans="1:20" ht="24" customHeight="1">
      <c r="A25" s="15" t="s">
        <v>93</v>
      </c>
      <c r="B25" s="16"/>
      <c r="C25" s="7">
        <v>81592</v>
      </c>
      <c r="D25" s="8">
        <v>0.3812563122563587</v>
      </c>
      <c r="E25" s="7">
        <v>36670</v>
      </c>
      <c r="F25" s="8">
        <v>0.34238773193104066</v>
      </c>
      <c r="G25" s="7">
        <v>44922</v>
      </c>
      <c r="H25" s="8">
        <v>0.42019518563063796</v>
      </c>
      <c r="I25" s="9">
        <v>51152</v>
      </c>
      <c r="J25" s="10">
        <v>0.41429190441286645</v>
      </c>
      <c r="K25" s="14">
        <v>27119</v>
      </c>
      <c r="L25" s="10">
        <f t="shared" si="5"/>
        <v>0.41150671029527003</v>
      </c>
      <c r="M25" s="14">
        <v>24033</v>
      </c>
      <c r="N25" s="10">
        <f t="shared" si="1"/>
        <v>0.11229940377067689</v>
      </c>
      <c r="O25" s="9">
        <f t="shared" si="0"/>
        <v>30440</v>
      </c>
      <c r="P25" s="10">
        <f t="shared" si="2"/>
        <v>0.28421823179658789</v>
      </c>
      <c r="Q25" s="14">
        <v>9551</v>
      </c>
      <c r="R25" s="10">
        <f t="shared" si="3"/>
        <v>8.9338947908780178E-2</v>
      </c>
      <c r="S25" s="14">
        <v>20889</v>
      </c>
      <c r="T25" s="10">
        <f t="shared" si="4"/>
        <v>0.16918485281671033</v>
      </c>
    </row>
    <row r="26" spans="1:20" ht="24" customHeight="1">
      <c r="A26" s="15" t="s">
        <v>94</v>
      </c>
      <c r="B26" s="16"/>
      <c r="C26" s="7">
        <v>21473</v>
      </c>
      <c r="D26" s="8">
        <v>0.1003372486650749</v>
      </c>
      <c r="E26" s="7">
        <v>8031</v>
      </c>
      <c r="F26" s="8">
        <v>7.4985434282470342E-2</v>
      </c>
      <c r="G26" s="7">
        <v>13442</v>
      </c>
      <c r="H26" s="8">
        <v>0.12573491129618083</v>
      </c>
      <c r="I26" s="9">
        <v>12683</v>
      </c>
      <c r="J26" s="10">
        <v>0.1027225567654908</v>
      </c>
      <c r="K26" s="14">
        <v>5692</v>
      </c>
      <c r="L26" s="10">
        <f t="shared" si="5"/>
        <v>8.6371038570768707E-2</v>
      </c>
      <c r="M26" s="14">
        <v>6991</v>
      </c>
      <c r="N26" s="10">
        <f t="shared" si="1"/>
        <v>3.2666963415337334E-2</v>
      </c>
      <c r="O26" s="9">
        <f t="shared" si="0"/>
        <v>8790</v>
      </c>
      <c r="P26" s="10">
        <f t="shared" si="2"/>
        <v>8.2072216080552152E-2</v>
      </c>
      <c r="Q26" s="14">
        <v>2339</v>
      </c>
      <c r="R26" s="10">
        <f t="shared" si="3"/>
        <v>2.1878735122881042E-2</v>
      </c>
      <c r="S26" s="14">
        <v>6451</v>
      </c>
      <c r="T26" s="10">
        <f t="shared" si="4"/>
        <v>5.2248144263516601E-2</v>
      </c>
    </row>
    <row r="27" spans="1:20" ht="24" customHeight="1">
      <c r="A27" s="15" t="s">
        <v>95</v>
      </c>
      <c r="B27" s="16"/>
      <c r="C27" s="7">
        <v>3835</v>
      </c>
      <c r="D27" s="8">
        <v>1.791986907421237E-2</v>
      </c>
      <c r="E27" s="7">
        <v>1295</v>
      </c>
      <c r="F27" s="8">
        <v>1.2091412949296363E-2</v>
      </c>
      <c r="G27" s="7">
        <v>2540</v>
      </c>
      <c r="H27" s="8">
        <v>2.3758865845283389E-2</v>
      </c>
      <c r="I27" s="9">
        <v>2099</v>
      </c>
      <c r="J27" s="10">
        <v>1.7000287522728467E-2</v>
      </c>
      <c r="K27" s="14">
        <v>889</v>
      </c>
      <c r="L27" s="10">
        <f t="shared" si="5"/>
        <v>1.3489784485139388E-2</v>
      </c>
      <c r="M27" s="14">
        <v>1210</v>
      </c>
      <c r="N27" s="10">
        <f t="shared" si="1"/>
        <v>5.6539873741321941E-3</v>
      </c>
      <c r="O27" s="9">
        <f t="shared" si="0"/>
        <v>1736</v>
      </c>
      <c r="P27" s="10">
        <f t="shared" si="2"/>
        <v>1.620902925094864E-2</v>
      </c>
      <c r="Q27" s="14">
        <v>406</v>
      </c>
      <c r="R27" s="10">
        <f t="shared" si="3"/>
        <v>3.7976769815689197E-3</v>
      </c>
      <c r="S27" s="14">
        <v>1330</v>
      </c>
      <c r="T27" s="10">
        <f t="shared" si="4"/>
        <v>1.0771978277860346E-2</v>
      </c>
    </row>
    <row r="28" spans="1:20" ht="24" customHeight="1">
      <c r="A28" s="18"/>
      <c r="B28" s="19"/>
      <c r="C28" s="7">
        <v>487</v>
      </c>
      <c r="D28" s="8">
        <v>2.2756131001672552E-3</v>
      </c>
      <c r="E28" s="7">
        <v>129</v>
      </c>
      <c r="F28" s="8">
        <v>1.2044727957214137E-3</v>
      </c>
      <c r="G28" s="7">
        <v>358</v>
      </c>
      <c r="H28" s="8">
        <v>3.3486905403982098E-3</v>
      </c>
      <c r="I28" s="9">
        <v>264</v>
      </c>
      <c r="J28" s="10">
        <v>2.1381971919963391E-3</v>
      </c>
      <c r="K28" s="14">
        <v>91</v>
      </c>
      <c r="L28" s="10">
        <f t="shared" si="5"/>
        <v>1.3808440811560001E-3</v>
      </c>
      <c r="M28" s="14">
        <v>173</v>
      </c>
      <c r="N28" s="10">
        <f t="shared" si="1"/>
        <v>8.083800129957601E-4</v>
      </c>
      <c r="O28" s="9">
        <f t="shared" si="0"/>
        <v>223</v>
      </c>
      <c r="P28" s="10">
        <f t="shared" si="2"/>
        <v>2.0821506468672504E-3</v>
      </c>
      <c r="Q28" s="14">
        <v>38</v>
      </c>
      <c r="R28" s="10">
        <f t="shared" si="3"/>
        <v>3.5544759926014514E-4</v>
      </c>
      <c r="S28" s="14">
        <v>185</v>
      </c>
      <c r="T28" s="10">
        <f t="shared" si="4"/>
        <v>1.4983578807550104E-3</v>
      </c>
    </row>
    <row r="29" spans="1:20" ht="24" customHeight="1" thickBot="1">
      <c r="A29" s="36" t="s">
        <v>49</v>
      </c>
      <c r="B29" s="34" t="s">
        <v>96</v>
      </c>
      <c r="C29" s="30">
        <v>33.25</v>
      </c>
      <c r="D29" s="30"/>
      <c r="E29" s="30">
        <v>33.229999999999997</v>
      </c>
      <c r="F29" s="29"/>
      <c r="G29" s="30">
        <v>33.270000000000003</v>
      </c>
      <c r="H29" s="29"/>
      <c r="I29" s="30">
        <v>41.74</v>
      </c>
      <c r="J29" s="73"/>
      <c r="K29" s="30">
        <v>42.61</v>
      </c>
      <c r="L29" s="73"/>
      <c r="M29" s="30">
        <v>40.74</v>
      </c>
      <c r="N29" s="73"/>
      <c r="O29" s="30">
        <v>21.68</v>
      </c>
      <c r="P29" s="73"/>
      <c r="Q29" s="30">
        <v>18.23</v>
      </c>
      <c r="R29" s="73"/>
      <c r="S29" s="30">
        <v>24.55</v>
      </c>
      <c r="T29" s="73"/>
    </row>
    <row r="30" spans="1:20" ht="23.1" customHeight="1">
      <c r="A30" s="4"/>
    </row>
    <row r="31" spans="1:20" ht="23.1" customHeight="1"/>
  </sheetData>
  <phoneticPr fontId="14" type="noConversion"/>
  <printOptions horizontalCentered="1" gridLinesSet="0"/>
  <pageMargins left="0.39370078740157483" right="0.39370078740157483" top="0.82677165354330717" bottom="0.74803149606299213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1A740-A10B-4F1A-8551-9754447BEB45}">
  <dimension ref="A1:T31"/>
  <sheetViews>
    <sheetView showGridLines="0" zoomScale="75" workbookViewId="0">
      <selection activeCell="L19" sqref="L19"/>
    </sheetView>
  </sheetViews>
  <sheetFormatPr defaultRowHeight="16.5"/>
  <cols>
    <col min="1" max="1" width="7.75" style="2" customWidth="1"/>
    <col min="2" max="2" width="9.75" style="4" customWidth="1"/>
    <col min="3" max="3" width="9.25" style="4" customWidth="1"/>
    <col min="4" max="4" width="6.75" style="4" customWidth="1"/>
    <col min="5" max="5" width="8.75" style="4" customWidth="1"/>
    <col min="6" max="6" width="6.75" style="4" customWidth="1"/>
    <col min="7" max="7" width="8.75" style="4" customWidth="1"/>
    <col min="8" max="8" width="6.75" style="4" customWidth="1"/>
    <col min="9" max="9" width="9" style="1"/>
    <col min="10" max="10" width="6.75" style="1" customWidth="1"/>
    <col min="11" max="11" width="9" style="1"/>
    <col min="12" max="12" width="6.75" style="1" customWidth="1"/>
    <col min="13" max="13" width="8.75" style="1" customWidth="1"/>
    <col min="14" max="14" width="6.75" style="1" customWidth="1"/>
    <col min="15" max="15" width="8.625" style="1" customWidth="1"/>
    <col min="16" max="16" width="6.75" style="1" customWidth="1"/>
    <col min="17" max="17" width="9" style="1"/>
    <col min="18" max="18" width="6.75" style="1" customWidth="1"/>
    <col min="19" max="19" width="9" style="1"/>
    <col min="20" max="20" width="6.75" style="1" customWidth="1"/>
    <col min="21" max="16384" width="9" style="1"/>
  </cols>
  <sheetData>
    <row r="1" spans="1:20" ht="23.25" customHeight="1">
      <c r="A1" s="69" t="s">
        <v>463</v>
      </c>
      <c r="B1" s="74"/>
      <c r="C1" s="75"/>
      <c r="D1" s="76"/>
      <c r="E1" s="77"/>
      <c r="F1" s="77"/>
      <c r="G1" s="77"/>
      <c r="H1" s="77"/>
      <c r="I1" s="76"/>
      <c r="J1" s="76"/>
      <c r="K1" s="32" t="s">
        <v>464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69"/>
      <c r="B2" s="74"/>
      <c r="C2" s="75"/>
      <c r="D2" s="76"/>
      <c r="E2" s="77"/>
      <c r="F2" s="77"/>
      <c r="G2" s="77"/>
      <c r="H2" s="77"/>
      <c r="I2" s="76"/>
      <c r="J2" s="76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74"/>
      <c r="C3" s="79"/>
      <c r="D3" s="80" t="s">
        <v>473</v>
      </c>
      <c r="E3" s="76"/>
      <c r="F3" s="76"/>
      <c r="G3" s="81"/>
      <c r="H3" s="81"/>
      <c r="I3" s="82" t="s">
        <v>73</v>
      </c>
      <c r="J3"/>
      <c r="K3" s="70"/>
      <c r="L3" s="71"/>
      <c r="M3" s="70"/>
      <c r="N3" s="11"/>
      <c r="O3" s="33" t="s">
        <v>474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83"/>
      <c r="B4" s="84"/>
      <c r="C4" s="85" t="s">
        <v>74</v>
      </c>
      <c r="D4" s="86"/>
      <c r="E4" s="87"/>
      <c r="F4" s="88"/>
      <c r="G4" s="88"/>
      <c r="H4" s="87"/>
      <c r="I4" s="107" t="s">
        <v>75</v>
      </c>
      <c r="J4" s="108"/>
      <c r="K4" s="98" t="s">
        <v>465</v>
      </c>
      <c r="L4" s="111"/>
      <c r="M4" s="109"/>
      <c r="N4" s="110"/>
      <c r="O4" s="98" t="s">
        <v>53</v>
      </c>
      <c r="P4" s="89"/>
      <c r="Q4" s="89"/>
      <c r="R4" s="89"/>
      <c r="S4" s="86"/>
      <c r="T4" s="89"/>
    </row>
    <row r="5" spans="1:20" s="3" customFormat="1" ht="21.95" customHeight="1">
      <c r="A5"/>
      <c r="B5" s="90"/>
      <c r="C5" s="91" t="s">
        <v>70</v>
      </c>
      <c r="D5" s="6"/>
      <c r="E5" s="91" t="s">
        <v>68</v>
      </c>
      <c r="F5" s="6"/>
      <c r="G5" s="91" t="s">
        <v>69</v>
      </c>
      <c r="H5" s="91"/>
      <c r="I5" s="91" t="s">
        <v>70</v>
      </c>
      <c r="J5" s="92"/>
      <c r="K5" s="99" t="s">
        <v>54</v>
      </c>
      <c r="L5" s="6"/>
      <c r="M5" s="91" t="s">
        <v>55</v>
      </c>
      <c r="N5" s="6"/>
      <c r="O5" s="91" t="s">
        <v>48</v>
      </c>
      <c r="P5" s="6"/>
      <c r="Q5" s="91" t="s">
        <v>54</v>
      </c>
      <c r="R5" s="6"/>
      <c r="S5" s="91" t="s">
        <v>55</v>
      </c>
      <c r="T5" s="6"/>
    </row>
    <row r="6" spans="1:20" s="3" customFormat="1" ht="21.95" customHeight="1">
      <c r="A6" s="93"/>
      <c r="B6" s="94"/>
      <c r="C6" s="95" t="s">
        <v>71</v>
      </c>
      <c r="D6" s="96" t="s">
        <v>43</v>
      </c>
      <c r="E6" s="95" t="s">
        <v>71</v>
      </c>
      <c r="F6" s="96" t="s">
        <v>43</v>
      </c>
      <c r="G6" s="95" t="s">
        <v>71</v>
      </c>
      <c r="H6" s="96" t="s">
        <v>43</v>
      </c>
      <c r="I6" s="95" t="s">
        <v>71</v>
      </c>
      <c r="J6" s="97" t="s">
        <v>43</v>
      </c>
      <c r="K6" s="97" t="s">
        <v>56</v>
      </c>
      <c r="L6" s="96" t="s">
        <v>57</v>
      </c>
      <c r="M6" s="95" t="s">
        <v>56</v>
      </c>
      <c r="N6" s="96" t="s">
        <v>57</v>
      </c>
      <c r="O6" s="95" t="s">
        <v>56</v>
      </c>
      <c r="P6" s="96" t="s">
        <v>57</v>
      </c>
      <c r="Q6" s="95" t="s">
        <v>56</v>
      </c>
      <c r="R6" s="96" t="s">
        <v>57</v>
      </c>
      <c r="S6" s="95" t="s">
        <v>56</v>
      </c>
      <c r="T6" s="96" t="s">
        <v>57</v>
      </c>
    </row>
    <row r="7" spans="1:20" s="23" customFormat="1" ht="24" customHeight="1">
      <c r="A7" s="37" t="s">
        <v>44</v>
      </c>
      <c r="B7" s="24" t="s">
        <v>0</v>
      </c>
      <c r="C7" s="101" t="s">
        <v>97</v>
      </c>
      <c r="D7" s="26" t="s">
        <v>98</v>
      </c>
      <c r="E7" s="101" t="s">
        <v>99</v>
      </c>
      <c r="F7" s="26" t="s">
        <v>98</v>
      </c>
      <c r="G7" s="101" t="s">
        <v>100</v>
      </c>
      <c r="H7" s="26" t="s">
        <v>98</v>
      </c>
      <c r="I7" s="104" t="s">
        <v>101</v>
      </c>
      <c r="J7" s="22" t="s">
        <v>98</v>
      </c>
      <c r="K7" s="104" t="s">
        <v>102</v>
      </c>
      <c r="L7" s="22" t="s">
        <v>98</v>
      </c>
      <c r="M7" s="104" t="s">
        <v>103</v>
      </c>
      <c r="N7" s="22" t="s">
        <v>98</v>
      </c>
      <c r="O7" s="104" t="s">
        <v>104</v>
      </c>
      <c r="P7" s="22" t="s">
        <v>98</v>
      </c>
      <c r="Q7" s="104" t="s">
        <v>105</v>
      </c>
      <c r="R7" s="22" t="s">
        <v>98</v>
      </c>
      <c r="S7" s="104" t="s">
        <v>106</v>
      </c>
      <c r="T7" s="22" t="s">
        <v>98</v>
      </c>
    </row>
    <row r="8" spans="1:20" ht="24" customHeight="1">
      <c r="A8" s="15" t="s">
        <v>76</v>
      </c>
      <c r="B8" s="16"/>
      <c r="C8" s="102" t="s">
        <v>107</v>
      </c>
      <c r="D8" s="8" t="s">
        <v>108</v>
      </c>
      <c r="E8" s="102" t="s">
        <v>109</v>
      </c>
      <c r="F8" s="8" t="s">
        <v>110</v>
      </c>
      <c r="G8" s="102" t="s">
        <v>111</v>
      </c>
      <c r="H8" s="8" t="s">
        <v>112</v>
      </c>
      <c r="I8" s="105" t="s">
        <v>113</v>
      </c>
      <c r="J8" s="10" t="s">
        <v>114</v>
      </c>
      <c r="K8" s="105" t="s">
        <v>115</v>
      </c>
      <c r="L8" s="10" t="s">
        <v>114</v>
      </c>
      <c r="M8" s="105" t="s">
        <v>116</v>
      </c>
      <c r="N8" s="10" t="s">
        <v>114</v>
      </c>
      <c r="O8" s="105" t="s">
        <v>117</v>
      </c>
      <c r="P8" s="10" t="s">
        <v>118</v>
      </c>
      <c r="Q8" s="105" t="s">
        <v>119</v>
      </c>
      <c r="R8" s="10" t="s">
        <v>120</v>
      </c>
      <c r="S8" s="105" t="s">
        <v>121</v>
      </c>
      <c r="T8" s="10" t="s">
        <v>122</v>
      </c>
    </row>
    <row r="9" spans="1:20" ht="24" customHeight="1">
      <c r="A9" s="17" t="s">
        <v>77</v>
      </c>
      <c r="B9" s="16"/>
      <c r="C9" s="102" t="s">
        <v>123</v>
      </c>
      <c r="D9" s="8" t="s">
        <v>124</v>
      </c>
      <c r="E9" s="102" t="s">
        <v>125</v>
      </c>
      <c r="F9" s="8" t="s">
        <v>126</v>
      </c>
      <c r="G9" s="102" t="s">
        <v>127</v>
      </c>
      <c r="H9" s="8" t="s">
        <v>128</v>
      </c>
      <c r="I9" s="105" t="s">
        <v>129</v>
      </c>
      <c r="J9" s="10" t="s">
        <v>130</v>
      </c>
      <c r="K9" s="105" t="s">
        <v>131</v>
      </c>
      <c r="L9" s="10" t="s">
        <v>132</v>
      </c>
      <c r="M9" s="105" t="s">
        <v>133</v>
      </c>
      <c r="N9" s="10" t="s">
        <v>130</v>
      </c>
      <c r="O9" s="105" t="s">
        <v>134</v>
      </c>
      <c r="P9" s="10" t="s">
        <v>135</v>
      </c>
      <c r="Q9" s="105" t="s">
        <v>136</v>
      </c>
      <c r="R9" s="10" t="s">
        <v>137</v>
      </c>
      <c r="S9" s="105" t="s">
        <v>138</v>
      </c>
      <c r="T9" s="10" t="s">
        <v>139</v>
      </c>
    </row>
    <row r="10" spans="1:20" ht="24" customHeight="1">
      <c r="A10" s="15" t="s">
        <v>78</v>
      </c>
      <c r="B10" s="16"/>
      <c r="C10" s="102" t="s">
        <v>140</v>
      </c>
      <c r="D10" s="8" t="s">
        <v>141</v>
      </c>
      <c r="E10" s="102" t="s">
        <v>142</v>
      </c>
      <c r="F10" s="8" t="s">
        <v>143</v>
      </c>
      <c r="G10" s="102" t="s">
        <v>144</v>
      </c>
      <c r="H10" s="8" t="s">
        <v>145</v>
      </c>
      <c r="I10" s="105" t="s">
        <v>146</v>
      </c>
      <c r="J10" s="10" t="s">
        <v>147</v>
      </c>
      <c r="K10" s="105" t="s">
        <v>148</v>
      </c>
      <c r="L10" s="10" t="s">
        <v>149</v>
      </c>
      <c r="M10" s="105" t="s">
        <v>150</v>
      </c>
      <c r="N10" s="10" t="s">
        <v>151</v>
      </c>
      <c r="O10" s="105" t="s">
        <v>152</v>
      </c>
      <c r="P10" s="10" t="s">
        <v>153</v>
      </c>
      <c r="Q10" s="105" t="s">
        <v>154</v>
      </c>
      <c r="R10" s="10" t="s">
        <v>155</v>
      </c>
      <c r="S10" s="105" t="s">
        <v>156</v>
      </c>
      <c r="T10" s="10" t="s">
        <v>157</v>
      </c>
    </row>
    <row r="11" spans="1:20" ht="24" customHeight="1">
      <c r="A11" s="15" t="s">
        <v>79</v>
      </c>
      <c r="B11" s="16"/>
      <c r="C11" s="102" t="s">
        <v>158</v>
      </c>
      <c r="D11" s="8" t="s">
        <v>159</v>
      </c>
      <c r="E11" s="102" t="s">
        <v>160</v>
      </c>
      <c r="F11" s="8" t="s">
        <v>161</v>
      </c>
      <c r="G11" s="102" t="s">
        <v>162</v>
      </c>
      <c r="H11" s="8" t="s">
        <v>163</v>
      </c>
      <c r="I11" s="105" t="s">
        <v>164</v>
      </c>
      <c r="J11" s="10" t="s">
        <v>165</v>
      </c>
      <c r="K11" s="105" t="s">
        <v>166</v>
      </c>
      <c r="L11" s="10" t="s">
        <v>167</v>
      </c>
      <c r="M11" s="105" t="s">
        <v>168</v>
      </c>
      <c r="N11" s="10" t="s">
        <v>169</v>
      </c>
      <c r="O11" s="105" t="s">
        <v>170</v>
      </c>
      <c r="P11" s="10" t="s">
        <v>171</v>
      </c>
      <c r="Q11" s="105" t="s">
        <v>172</v>
      </c>
      <c r="R11" s="10" t="s">
        <v>173</v>
      </c>
      <c r="S11" s="105" t="s">
        <v>174</v>
      </c>
      <c r="T11" s="10" t="s">
        <v>175</v>
      </c>
    </row>
    <row r="12" spans="1:20" ht="24" customHeight="1">
      <c r="A12" s="15" t="s">
        <v>80</v>
      </c>
      <c r="B12" s="16"/>
      <c r="C12" s="102" t="s">
        <v>176</v>
      </c>
      <c r="D12" s="8" t="s">
        <v>177</v>
      </c>
      <c r="E12" s="102" t="s">
        <v>178</v>
      </c>
      <c r="F12" s="8" t="s">
        <v>179</v>
      </c>
      <c r="G12" s="102" t="s">
        <v>180</v>
      </c>
      <c r="H12" s="8" t="s">
        <v>181</v>
      </c>
      <c r="I12" s="105" t="s">
        <v>182</v>
      </c>
      <c r="J12" s="10" t="s">
        <v>183</v>
      </c>
      <c r="K12" s="105" t="s">
        <v>184</v>
      </c>
      <c r="L12" s="10" t="s">
        <v>185</v>
      </c>
      <c r="M12" s="105" t="s">
        <v>186</v>
      </c>
      <c r="N12" s="10" t="s">
        <v>187</v>
      </c>
      <c r="O12" s="105" t="s">
        <v>188</v>
      </c>
      <c r="P12" s="10" t="s">
        <v>189</v>
      </c>
      <c r="Q12" s="105" t="s">
        <v>190</v>
      </c>
      <c r="R12" s="10" t="s">
        <v>191</v>
      </c>
      <c r="S12" s="105" t="s">
        <v>192</v>
      </c>
      <c r="T12" s="10" t="s">
        <v>110</v>
      </c>
    </row>
    <row r="13" spans="1:20" ht="24" customHeight="1">
      <c r="A13" s="15" t="s">
        <v>81</v>
      </c>
      <c r="B13" s="16"/>
      <c r="C13" s="102" t="s">
        <v>193</v>
      </c>
      <c r="D13" s="8" t="s">
        <v>194</v>
      </c>
      <c r="E13" s="102" t="s">
        <v>195</v>
      </c>
      <c r="F13" s="8" t="s">
        <v>196</v>
      </c>
      <c r="G13" s="102" t="s">
        <v>197</v>
      </c>
      <c r="H13" s="8" t="s">
        <v>198</v>
      </c>
      <c r="I13" s="105" t="s">
        <v>199</v>
      </c>
      <c r="J13" s="10" t="s">
        <v>200</v>
      </c>
      <c r="K13" s="105" t="s">
        <v>201</v>
      </c>
      <c r="L13" s="10" t="s">
        <v>202</v>
      </c>
      <c r="M13" s="105" t="s">
        <v>203</v>
      </c>
      <c r="N13" s="10" t="s">
        <v>204</v>
      </c>
      <c r="O13" s="105" t="s">
        <v>205</v>
      </c>
      <c r="P13" s="10" t="s">
        <v>206</v>
      </c>
      <c r="Q13" s="105" t="s">
        <v>207</v>
      </c>
      <c r="R13" s="10" t="s">
        <v>208</v>
      </c>
      <c r="S13" s="105" t="s">
        <v>209</v>
      </c>
      <c r="T13" s="10" t="s">
        <v>210</v>
      </c>
    </row>
    <row r="14" spans="1:20" ht="24" customHeight="1">
      <c r="A14" s="15" t="s">
        <v>82</v>
      </c>
      <c r="B14" s="16"/>
      <c r="C14" s="102" t="s">
        <v>211</v>
      </c>
      <c r="D14" s="8" t="s">
        <v>212</v>
      </c>
      <c r="E14" s="102" t="s">
        <v>213</v>
      </c>
      <c r="F14" s="8" t="s">
        <v>214</v>
      </c>
      <c r="G14" s="102" t="s">
        <v>215</v>
      </c>
      <c r="H14" s="8" t="s">
        <v>216</v>
      </c>
      <c r="I14" s="105" t="s">
        <v>217</v>
      </c>
      <c r="J14" s="10" t="s">
        <v>218</v>
      </c>
      <c r="K14" s="105" t="s">
        <v>219</v>
      </c>
      <c r="L14" s="10" t="s">
        <v>220</v>
      </c>
      <c r="M14" s="105" t="s">
        <v>221</v>
      </c>
      <c r="N14" s="10" t="s">
        <v>222</v>
      </c>
      <c r="O14" s="105" t="s">
        <v>223</v>
      </c>
      <c r="P14" s="10" t="s">
        <v>224</v>
      </c>
      <c r="Q14" s="105" t="s">
        <v>225</v>
      </c>
      <c r="R14" s="10" t="s">
        <v>226</v>
      </c>
      <c r="S14" s="105" t="s">
        <v>227</v>
      </c>
      <c r="T14" s="10" t="s">
        <v>228</v>
      </c>
    </row>
    <row r="15" spans="1:20" ht="24" customHeight="1">
      <c r="A15" s="15" t="s">
        <v>83</v>
      </c>
      <c r="B15" s="16"/>
      <c r="C15" s="102" t="s">
        <v>229</v>
      </c>
      <c r="D15" s="8" t="s">
        <v>230</v>
      </c>
      <c r="E15" s="102" t="s">
        <v>231</v>
      </c>
      <c r="F15" s="8" t="s">
        <v>181</v>
      </c>
      <c r="G15" s="102" t="s">
        <v>232</v>
      </c>
      <c r="H15" s="8" t="s">
        <v>233</v>
      </c>
      <c r="I15" s="105" t="s">
        <v>234</v>
      </c>
      <c r="J15" s="10" t="s">
        <v>235</v>
      </c>
      <c r="K15" s="105" t="s">
        <v>236</v>
      </c>
      <c r="L15" s="10" t="s">
        <v>237</v>
      </c>
      <c r="M15" s="105" t="s">
        <v>238</v>
      </c>
      <c r="N15" s="10" t="s">
        <v>239</v>
      </c>
      <c r="O15" s="105" t="s">
        <v>240</v>
      </c>
      <c r="P15" s="10" t="s">
        <v>241</v>
      </c>
      <c r="Q15" s="105" t="s">
        <v>242</v>
      </c>
      <c r="R15" s="10" t="s">
        <v>243</v>
      </c>
      <c r="S15" s="105" t="s">
        <v>244</v>
      </c>
      <c r="T15" s="10" t="s">
        <v>245</v>
      </c>
    </row>
    <row r="16" spans="1:20" ht="24" customHeight="1">
      <c r="A16" s="15" t="s">
        <v>84</v>
      </c>
      <c r="B16" s="16"/>
      <c r="C16" s="102" t="s">
        <v>246</v>
      </c>
      <c r="D16" s="8" t="s">
        <v>247</v>
      </c>
      <c r="E16" s="102" t="s">
        <v>248</v>
      </c>
      <c r="F16" s="8" t="s">
        <v>249</v>
      </c>
      <c r="G16" s="102" t="s">
        <v>250</v>
      </c>
      <c r="H16" s="8" t="s">
        <v>251</v>
      </c>
      <c r="I16" s="105" t="s">
        <v>252</v>
      </c>
      <c r="J16" s="10" t="s">
        <v>253</v>
      </c>
      <c r="K16" s="102" t="s">
        <v>254</v>
      </c>
      <c r="L16" s="10" t="s">
        <v>253</v>
      </c>
      <c r="M16" s="102" t="s">
        <v>255</v>
      </c>
      <c r="N16" s="10" t="s">
        <v>256</v>
      </c>
      <c r="O16" s="105" t="s">
        <v>257</v>
      </c>
      <c r="P16" s="10" t="s">
        <v>258</v>
      </c>
      <c r="Q16" s="102" t="s">
        <v>259</v>
      </c>
      <c r="R16" s="10" t="s">
        <v>260</v>
      </c>
      <c r="S16" s="102" t="s">
        <v>261</v>
      </c>
      <c r="T16" s="10" t="s">
        <v>262</v>
      </c>
    </row>
    <row r="17" spans="1:20" ht="24" customHeight="1">
      <c r="A17" s="15" t="s">
        <v>85</v>
      </c>
      <c r="B17" s="16"/>
      <c r="C17" s="102" t="s">
        <v>263</v>
      </c>
      <c r="D17" s="8" t="s">
        <v>264</v>
      </c>
      <c r="E17" s="102" t="s">
        <v>265</v>
      </c>
      <c r="F17" s="8" t="s">
        <v>266</v>
      </c>
      <c r="G17" s="102" t="s">
        <v>267</v>
      </c>
      <c r="H17" s="8" t="s">
        <v>268</v>
      </c>
      <c r="I17" s="105" t="s">
        <v>269</v>
      </c>
      <c r="J17" s="10" t="s">
        <v>270</v>
      </c>
      <c r="K17" s="106" t="s">
        <v>271</v>
      </c>
      <c r="L17" s="10" t="s">
        <v>272</v>
      </c>
      <c r="M17" s="106" t="s">
        <v>273</v>
      </c>
      <c r="N17" s="10" t="s">
        <v>274</v>
      </c>
      <c r="O17" s="105" t="s">
        <v>275</v>
      </c>
      <c r="P17" s="10" t="s">
        <v>276</v>
      </c>
      <c r="Q17" s="106" t="s">
        <v>277</v>
      </c>
      <c r="R17" s="10" t="s">
        <v>278</v>
      </c>
      <c r="S17" s="106" t="s">
        <v>279</v>
      </c>
      <c r="T17" s="10" t="s">
        <v>280</v>
      </c>
    </row>
    <row r="18" spans="1:20" ht="24" customHeight="1">
      <c r="A18" s="15" t="s">
        <v>86</v>
      </c>
      <c r="B18" s="16"/>
      <c r="C18" s="102" t="s">
        <v>281</v>
      </c>
      <c r="D18" s="8" t="s">
        <v>282</v>
      </c>
      <c r="E18" s="102" t="s">
        <v>283</v>
      </c>
      <c r="F18" s="8" t="s">
        <v>284</v>
      </c>
      <c r="G18" s="102" t="s">
        <v>285</v>
      </c>
      <c r="H18" s="8" t="s">
        <v>286</v>
      </c>
      <c r="I18" s="105" t="s">
        <v>287</v>
      </c>
      <c r="J18" s="10" t="s">
        <v>288</v>
      </c>
      <c r="K18" s="106" t="s">
        <v>289</v>
      </c>
      <c r="L18" s="10" t="s">
        <v>290</v>
      </c>
      <c r="M18" s="106" t="s">
        <v>291</v>
      </c>
      <c r="N18" s="10" t="s">
        <v>292</v>
      </c>
      <c r="O18" s="105" t="s">
        <v>293</v>
      </c>
      <c r="P18" s="10" t="s">
        <v>294</v>
      </c>
      <c r="Q18" s="106" t="s">
        <v>295</v>
      </c>
      <c r="R18" s="10" t="s">
        <v>296</v>
      </c>
      <c r="S18" s="106" t="s">
        <v>297</v>
      </c>
      <c r="T18" s="10" t="s">
        <v>298</v>
      </c>
    </row>
    <row r="19" spans="1:20" ht="24" customHeight="1">
      <c r="A19" s="15" t="s">
        <v>87</v>
      </c>
      <c r="B19" s="16"/>
      <c r="C19" s="102" t="s">
        <v>299</v>
      </c>
      <c r="D19" s="8" t="s">
        <v>300</v>
      </c>
      <c r="E19" s="102" t="s">
        <v>301</v>
      </c>
      <c r="F19" s="8" t="s">
        <v>302</v>
      </c>
      <c r="G19" s="102" t="s">
        <v>303</v>
      </c>
      <c r="H19" s="8" t="s">
        <v>304</v>
      </c>
      <c r="I19" s="105" t="s">
        <v>305</v>
      </c>
      <c r="J19" s="10" t="s">
        <v>306</v>
      </c>
      <c r="K19" s="106" t="s">
        <v>307</v>
      </c>
      <c r="L19" s="10" t="s">
        <v>308</v>
      </c>
      <c r="M19" s="106" t="s">
        <v>309</v>
      </c>
      <c r="N19" s="10" t="s">
        <v>310</v>
      </c>
      <c r="O19" s="105" t="s">
        <v>311</v>
      </c>
      <c r="P19" s="10" t="s">
        <v>312</v>
      </c>
      <c r="Q19" s="106" t="s">
        <v>313</v>
      </c>
      <c r="R19" s="10" t="s">
        <v>314</v>
      </c>
      <c r="S19" s="106" t="s">
        <v>315</v>
      </c>
      <c r="T19" s="10" t="s">
        <v>316</v>
      </c>
    </row>
    <row r="20" spans="1:20" ht="24" customHeight="1">
      <c r="A20" s="15" t="s">
        <v>88</v>
      </c>
      <c r="B20" s="16"/>
      <c r="C20" s="102" t="s">
        <v>317</v>
      </c>
      <c r="D20" s="8" t="s">
        <v>318</v>
      </c>
      <c r="E20" s="102" t="s">
        <v>319</v>
      </c>
      <c r="F20" s="8" t="s">
        <v>320</v>
      </c>
      <c r="G20" s="102" t="s">
        <v>321</v>
      </c>
      <c r="H20" s="8" t="s">
        <v>322</v>
      </c>
      <c r="I20" s="105" t="s">
        <v>323</v>
      </c>
      <c r="J20" s="10" t="s">
        <v>304</v>
      </c>
      <c r="K20" s="106" t="s">
        <v>324</v>
      </c>
      <c r="L20" s="10" t="s">
        <v>325</v>
      </c>
      <c r="M20" s="106" t="s">
        <v>326</v>
      </c>
      <c r="N20" s="10" t="s">
        <v>327</v>
      </c>
      <c r="O20" s="105" t="s">
        <v>328</v>
      </c>
      <c r="P20" s="10" t="s">
        <v>329</v>
      </c>
      <c r="Q20" s="106" t="s">
        <v>330</v>
      </c>
      <c r="R20" s="10" t="s">
        <v>331</v>
      </c>
      <c r="S20" s="106" t="s">
        <v>332</v>
      </c>
      <c r="T20" s="10" t="s">
        <v>333</v>
      </c>
    </row>
    <row r="21" spans="1:20" ht="24" customHeight="1">
      <c r="A21" s="15" t="s">
        <v>89</v>
      </c>
      <c r="B21" s="16"/>
      <c r="C21" s="102" t="s">
        <v>334</v>
      </c>
      <c r="D21" s="8" t="s">
        <v>335</v>
      </c>
      <c r="E21" s="102" t="s">
        <v>336</v>
      </c>
      <c r="F21" s="8" t="s">
        <v>337</v>
      </c>
      <c r="G21" s="102" t="s">
        <v>338</v>
      </c>
      <c r="H21" s="8" t="s">
        <v>339</v>
      </c>
      <c r="I21" s="105" t="s">
        <v>340</v>
      </c>
      <c r="J21" s="10" t="s">
        <v>341</v>
      </c>
      <c r="K21" s="106" t="s">
        <v>342</v>
      </c>
      <c r="L21" s="10" t="s">
        <v>343</v>
      </c>
      <c r="M21" s="106" t="s">
        <v>344</v>
      </c>
      <c r="N21" s="10" t="s">
        <v>345</v>
      </c>
      <c r="O21" s="105" t="s">
        <v>346</v>
      </c>
      <c r="P21" s="10" t="s">
        <v>347</v>
      </c>
      <c r="Q21" s="106" t="s">
        <v>348</v>
      </c>
      <c r="R21" s="10" t="s">
        <v>349</v>
      </c>
      <c r="S21" s="106" t="s">
        <v>350</v>
      </c>
      <c r="T21" s="10" t="s">
        <v>351</v>
      </c>
    </row>
    <row r="22" spans="1:20" ht="24" customHeight="1">
      <c r="A22" s="15" t="s">
        <v>90</v>
      </c>
      <c r="B22" s="16"/>
      <c r="C22" s="102" t="s">
        <v>352</v>
      </c>
      <c r="D22" s="8" t="s">
        <v>347</v>
      </c>
      <c r="E22" s="102" t="s">
        <v>353</v>
      </c>
      <c r="F22" s="8" t="s">
        <v>354</v>
      </c>
      <c r="G22" s="102" t="s">
        <v>355</v>
      </c>
      <c r="H22" s="8" t="s">
        <v>356</v>
      </c>
      <c r="I22" s="105" t="s">
        <v>357</v>
      </c>
      <c r="J22" s="10" t="s">
        <v>358</v>
      </c>
      <c r="K22" s="106" t="s">
        <v>359</v>
      </c>
      <c r="L22" s="10" t="s">
        <v>360</v>
      </c>
      <c r="M22" s="106" t="s">
        <v>361</v>
      </c>
      <c r="N22" s="10" t="s">
        <v>349</v>
      </c>
      <c r="O22" s="105" t="s">
        <v>362</v>
      </c>
      <c r="P22" s="10" t="s">
        <v>363</v>
      </c>
      <c r="Q22" s="106" t="s">
        <v>364</v>
      </c>
      <c r="R22" s="10" t="s">
        <v>365</v>
      </c>
      <c r="S22" s="106" t="s">
        <v>366</v>
      </c>
      <c r="T22" s="10" t="s">
        <v>367</v>
      </c>
    </row>
    <row r="23" spans="1:20" ht="24" customHeight="1">
      <c r="A23" s="15" t="s">
        <v>91</v>
      </c>
      <c r="B23" s="16"/>
      <c r="C23" s="102" t="s">
        <v>368</v>
      </c>
      <c r="D23" s="8" t="s">
        <v>369</v>
      </c>
      <c r="E23" s="102" t="s">
        <v>370</v>
      </c>
      <c r="F23" s="8" t="s">
        <v>371</v>
      </c>
      <c r="G23" s="102" t="s">
        <v>372</v>
      </c>
      <c r="H23" s="8" t="s">
        <v>373</v>
      </c>
      <c r="I23" s="105" t="s">
        <v>374</v>
      </c>
      <c r="J23" s="10" t="s">
        <v>375</v>
      </c>
      <c r="K23" s="106" t="s">
        <v>376</v>
      </c>
      <c r="L23" s="10" t="s">
        <v>377</v>
      </c>
      <c r="M23" s="106" t="s">
        <v>378</v>
      </c>
      <c r="N23" s="10" t="s">
        <v>379</v>
      </c>
      <c r="O23" s="105" t="s">
        <v>380</v>
      </c>
      <c r="P23" s="10" t="s">
        <v>381</v>
      </c>
      <c r="Q23" s="106" t="s">
        <v>382</v>
      </c>
      <c r="R23" s="10" t="s">
        <v>383</v>
      </c>
      <c r="S23" s="106" t="s">
        <v>384</v>
      </c>
      <c r="T23" s="10" t="s">
        <v>385</v>
      </c>
    </row>
    <row r="24" spans="1:20" ht="24" customHeight="1">
      <c r="A24" s="15" t="s">
        <v>92</v>
      </c>
      <c r="B24" s="16"/>
      <c r="C24" s="102" t="s">
        <v>386</v>
      </c>
      <c r="D24" s="8" t="s">
        <v>387</v>
      </c>
      <c r="E24" s="102" t="s">
        <v>388</v>
      </c>
      <c r="F24" s="8" t="s">
        <v>389</v>
      </c>
      <c r="G24" s="102" t="s">
        <v>390</v>
      </c>
      <c r="H24" s="8" t="s">
        <v>387</v>
      </c>
      <c r="I24" s="105" t="s">
        <v>391</v>
      </c>
      <c r="J24" s="10" t="s">
        <v>392</v>
      </c>
      <c r="K24" s="106" t="s">
        <v>393</v>
      </c>
      <c r="L24" s="10" t="s">
        <v>394</v>
      </c>
      <c r="M24" s="106" t="s">
        <v>395</v>
      </c>
      <c r="N24" s="10" t="s">
        <v>396</v>
      </c>
      <c r="O24" s="105" t="s">
        <v>397</v>
      </c>
      <c r="P24" s="10" t="s">
        <v>398</v>
      </c>
      <c r="Q24" s="106" t="s">
        <v>399</v>
      </c>
      <c r="R24" s="10" t="s">
        <v>400</v>
      </c>
      <c r="S24" s="106" t="s">
        <v>401</v>
      </c>
      <c r="T24" s="10" t="s">
        <v>402</v>
      </c>
    </row>
    <row r="25" spans="1:20" ht="24" customHeight="1">
      <c r="A25" s="15" t="s">
        <v>93</v>
      </c>
      <c r="B25" s="16"/>
      <c r="C25" s="102" t="s">
        <v>403</v>
      </c>
      <c r="D25" s="8" t="s">
        <v>404</v>
      </c>
      <c r="E25" s="102" t="s">
        <v>405</v>
      </c>
      <c r="F25" s="8" t="s">
        <v>406</v>
      </c>
      <c r="G25" s="102" t="s">
        <v>407</v>
      </c>
      <c r="H25" s="8" t="s">
        <v>408</v>
      </c>
      <c r="I25" s="105" t="s">
        <v>409</v>
      </c>
      <c r="J25" s="10" t="s">
        <v>410</v>
      </c>
      <c r="K25" s="106" t="s">
        <v>411</v>
      </c>
      <c r="L25" s="10" t="s">
        <v>412</v>
      </c>
      <c r="M25" s="106" t="s">
        <v>413</v>
      </c>
      <c r="N25" s="10" t="s">
        <v>414</v>
      </c>
      <c r="O25" s="105" t="s">
        <v>415</v>
      </c>
      <c r="P25" s="10" t="s">
        <v>416</v>
      </c>
      <c r="Q25" s="106" t="s">
        <v>417</v>
      </c>
      <c r="R25" s="10" t="s">
        <v>418</v>
      </c>
      <c r="S25" s="106" t="s">
        <v>419</v>
      </c>
      <c r="T25" s="10" t="s">
        <v>410</v>
      </c>
    </row>
    <row r="26" spans="1:20" ht="24" customHeight="1">
      <c r="A26" s="15" t="s">
        <v>94</v>
      </c>
      <c r="B26" s="16"/>
      <c r="C26" s="102" t="s">
        <v>420</v>
      </c>
      <c r="D26" s="8" t="s">
        <v>421</v>
      </c>
      <c r="E26" s="102" t="s">
        <v>422</v>
      </c>
      <c r="F26" s="8" t="s">
        <v>423</v>
      </c>
      <c r="G26" s="102" t="s">
        <v>424</v>
      </c>
      <c r="H26" s="8" t="s">
        <v>425</v>
      </c>
      <c r="I26" s="105" t="s">
        <v>426</v>
      </c>
      <c r="J26" s="10" t="s">
        <v>427</v>
      </c>
      <c r="K26" s="106" t="s">
        <v>428</v>
      </c>
      <c r="L26" s="10" t="s">
        <v>114</v>
      </c>
      <c r="M26" s="106" t="s">
        <v>429</v>
      </c>
      <c r="N26" s="10" t="s">
        <v>425</v>
      </c>
      <c r="O26" s="105" t="s">
        <v>430</v>
      </c>
      <c r="P26" s="10" t="s">
        <v>421</v>
      </c>
      <c r="Q26" s="106" t="s">
        <v>431</v>
      </c>
      <c r="R26" s="10" t="s">
        <v>432</v>
      </c>
      <c r="S26" s="106" t="s">
        <v>433</v>
      </c>
      <c r="T26" s="10" t="s">
        <v>425</v>
      </c>
    </row>
    <row r="27" spans="1:20" ht="24" customHeight="1">
      <c r="A27" s="15" t="s">
        <v>95</v>
      </c>
      <c r="B27" s="16"/>
      <c r="C27" s="102" t="s">
        <v>434</v>
      </c>
      <c r="D27" s="8" t="s">
        <v>435</v>
      </c>
      <c r="E27" s="102" t="s">
        <v>436</v>
      </c>
      <c r="F27" s="8" t="s">
        <v>437</v>
      </c>
      <c r="G27" s="102" t="s">
        <v>438</v>
      </c>
      <c r="H27" s="8" t="s">
        <v>435</v>
      </c>
      <c r="I27" s="105" t="s">
        <v>439</v>
      </c>
      <c r="J27" s="10" t="s">
        <v>435</v>
      </c>
      <c r="K27" s="106" t="s">
        <v>440</v>
      </c>
      <c r="L27" s="10" t="s">
        <v>437</v>
      </c>
      <c r="M27" s="106" t="s">
        <v>441</v>
      </c>
      <c r="N27" s="10" t="s">
        <v>435</v>
      </c>
      <c r="O27" s="105" t="s">
        <v>442</v>
      </c>
      <c r="P27" s="10" t="s">
        <v>435</v>
      </c>
      <c r="Q27" s="106" t="s">
        <v>443</v>
      </c>
      <c r="R27" s="10" t="s">
        <v>437</v>
      </c>
      <c r="S27" s="106" t="s">
        <v>444</v>
      </c>
      <c r="T27" s="10" t="s">
        <v>445</v>
      </c>
    </row>
    <row r="28" spans="1:20" ht="24" customHeight="1">
      <c r="A28" s="18"/>
      <c r="B28" s="19"/>
      <c r="C28" s="102" t="s">
        <v>446</v>
      </c>
      <c r="D28" s="8" t="s">
        <v>447</v>
      </c>
      <c r="E28" s="102" t="s">
        <v>448</v>
      </c>
      <c r="F28" s="8" t="s">
        <v>447</v>
      </c>
      <c r="G28" s="102" t="s">
        <v>449</v>
      </c>
      <c r="H28" s="8" t="s">
        <v>447</v>
      </c>
      <c r="I28" s="105" t="s">
        <v>450</v>
      </c>
      <c r="J28" s="10" t="s">
        <v>447</v>
      </c>
      <c r="K28" s="106" t="s">
        <v>451</v>
      </c>
      <c r="L28" s="10" t="s">
        <v>447</v>
      </c>
      <c r="M28" s="106" t="s">
        <v>452</v>
      </c>
      <c r="N28" s="10" t="s">
        <v>447</v>
      </c>
      <c r="O28" s="105" t="s">
        <v>453</v>
      </c>
      <c r="P28" s="10" t="s">
        <v>447</v>
      </c>
      <c r="Q28" s="106" t="s">
        <v>454</v>
      </c>
      <c r="R28" s="10" t="s">
        <v>447</v>
      </c>
      <c r="S28" s="106" t="s">
        <v>455</v>
      </c>
      <c r="T28" s="10" t="s">
        <v>447</v>
      </c>
    </row>
    <row r="29" spans="1:20" ht="24" customHeight="1" thickBot="1">
      <c r="A29" s="36" t="s">
        <v>49</v>
      </c>
      <c r="B29" s="34" t="s">
        <v>96</v>
      </c>
      <c r="C29" s="103" t="s">
        <v>466</v>
      </c>
      <c r="D29" s="30"/>
      <c r="E29" s="103" t="s">
        <v>467</v>
      </c>
      <c r="F29" s="29"/>
      <c r="G29" s="103" t="s">
        <v>468</v>
      </c>
      <c r="H29" s="29"/>
      <c r="I29" s="103" t="s">
        <v>456</v>
      </c>
      <c r="J29" s="73"/>
      <c r="K29" s="103" t="s">
        <v>457</v>
      </c>
      <c r="L29" s="73"/>
      <c r="M29" s="103" t="s">
        <v>458</v>
      </c>
      <c r="N29" s="73"/>
      <c r="O29" s="103" t="s">
        <v>459</v>
      </c>
      <c r="P29" s="73"/>
      <c r="Q29" s="103" t="s">
        <v>460</v>
      </c>
      <c r="R29" s="73"/>
      <c r="S29" s="103" t="s">
        <v>461</v>
      </c>
      <c r="T29" s="73"/>
    </row>
    <row r="30" spans="1:20" ht="23.1" customHeight="1">
      <c r="A30" s="4"/>
    </row>
    <row r="31" spans="1:20" ht="23.1" customHeight="1"/>
  </sheetData>
  <phoneticPr fontId="14" type="noConversion"/>
  <printOptions horizontalCentered="1" gridLinesSet="0"/>
  <pageMargins left="0.39370078740157483" right="0.39370078740157483" top="0.82677165354330717" bottom="0.74803149606299213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A8A90-2405-444E-8414-F136FAC5528C}">
  <dimension ref="A1:T31"/>
  <sheetViews>
    <sheetView showGridLines="0" zoomScale="75" workbookViewId="0">
      <selection activeCell="L20" sqref="L19:L20"/>
    </sheetView>
  </sheetViews>
  <sheetFormatPr defaultRowHeight="16.5"/>
  <cols>
    <col min="1" max="1" width="7.75" style="2" customWidth="1"/>
    <col min="2" max="2" width="9.75" style="4" customWidth="1"/>
    <col min="3" max="3" width="9" style="4"/>
    <col min="4" max="4" width="6.75" style="4" customWidth="1"/>
    <col min="5" max="5" width="9" style="4"/>
    <col min="6" max="6" width="6.75" style="4" customWidth="1"/>
    <col min="7" max="7" width="9" style="4"/>
    <col min="8" max="8" width="6.75" style="4" customWidth="1"/>
    <col min="9" max="9" width="9" style="1"/>
    <col min="10" max="10" width="6.75" style="1" customWidth="1"/>
    <col min="11" max="11" width="9" style="1"/>
    <col min="12" max="12" width="6.75" style="1" customWidth="1"/>
    <col min="13" max="13" width="9" style="1"/>
    <col min="14" max="14" width="6.75" style="1" customWidth="1"/>
    <col min="15" max="15" width="9" style="1"/>
    <col min="16" max="16" width="6.75" style="1" customWidth="1"/>
    <col min="17" max="17" width="8.75" style="1" customWidth="1"/>
    <col min="18" max="18" width="6.75" style="1" customWidth="1"/>
    <col min="19" max="19" width="9.125" style="1" customWidth="1"/>
    <col min="20" max="20" width="6.75" style="1" customWidth="1"/>
    <col min="21" max="16384" width="9" style="1"/>
  </cols>
  <sheetData>
    <row r="1" spans="1:20" ht="23.25" customHeight="1">
      <c r="A1" s="69" t="s">
        <v>469</v>
      </c>
      <c r="B1" s="74"/>
      <c r="C1" s="75"/>
      <c r="D1" s="76"/>
      <c r="E1" s="77"/>
      <c r="F1" s="77"/>
      <c r="G1" s="77"/>
      <c r="H1" s="77"/>
      <c r="I1" s="76"/>
      <c r="J1" s="76"/>
      <c r="K1" s="32" t="s">
        <v>470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69"/>
      <c r="B2" s="74"/>
      <c r="C2" s="75"/>
      <c r="D2" s="76"/>
      <c r="E2" s="77"/>
      <c r="F2" s="77"/>
      <c r="G2" s="77"/>
      <c r="H2" s="77"/>
      <c r="I2" s="76"/>
      <c r="J2" s="76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74"/>
      <c r="C3" s="79"/>
      <c r="D3" s="80" t="s">
        <v>475</v>
      </c>
      <c r="E3" s="76"/>
      <c r="F3" s="76"/>
      <c r="G3" s="81"/>
      <c r="H3" s="81"/>
      <c r="I3" s="82" t="s">
        <v>73</v>
      </c>
      <c r="J3"/>
      <c r="K3" s="70"/>
      <c r="L3" s="71"/>
      <c r="M3" s="70"/>
      <c r="N3" s="11"/>
      <c r="O3" s="33" t="s">
        <v>476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83"/>
      <c r="B4" s="84"/>
      <c r="C4" s="85" t="s">
        <v>74</v>
      </c>
      <c r="D4" s="86"/>
      <c r="E4" s="87"/>
      <c r="F4" s="88"/>
      <c r="G4" s="88"/>
      <c r="H4" s="87"/>
      <c r="I4" s="107" t="s">
        <v>75</v>
      </c>
      <c r="J4" s="108"/>
      <c r="K4" s="98" t="s">
        <v>471</v>
      </c>
      <c r="L4" s="111"/>
      <c r="M4" s="109"/>
      <c r="N4" s="110"/>
      <c r="O4" s="98" t="s">
        <v>53</v>
      </c>
      <c r="P4" s="89"/>
      <c r="Q4" s="89"/>
      <c r="R4" s="89"/>
      <c r="S4" s="86"/>
      <c r="T4" s="89"/>
    </row>
    <row r="5" spans="1:20" s="3" customFormat="1" ht="21.95" customHeight="1">
      <c r="A5"/>
      <c r="B5" s="90"/>
      <c r="C5" s="91" t="s">
        <v>70</v>
      </c>
      <c r="D5" s="6"/>
      <c r="E5" s="91" t="s">
        <v>68</v>
      </c>
      <c r="F5" s="6"/>
      <c r="G5" s="91" t="s">
        <v>69</v>
      </c>
      <c r="H5" s="91"/>
      <c r="I5" s="91" t="s">
        <v>70</v>
      </c>
      <c r="J5" s="92"/>
      <c r="K5" s="99" t="s">
        <v>54</v>
      </c>
      <c r="L5" s="6"/>
      <c r="M5" s="91" t="s">
        <v>55</v>
      </c>
      <c r="N5" s="6"/>
      <c r="O5" s="91" t="s">
        <v>48</v>
      </c>
      <c r="P5" s="6"/>
      <c r="Q5" s="91" t="s">
        <v>54</v>
      </c>
      <c r="R5" s="6"/>
      <c r="S5" s="91" t="s">
        <v>55</v>
      </c>
      <c r="T5" s="6"/>
    </row>
    <row r="6" spans="1:20" s="3" customFormat="1" ht="21.95" customHeight="1">
      <c r="A6" s="93"/>
      <c r="B6" s="94"/>
      <c r="C6" s="95" t="s">
        <v>71</v>
      </c>
      <c r="D6" s="96" t="s">
        <v>43</v>
      </c>
      <c r="E6" s="95" t="s">
        <v>71</v>
      </c>
      <c r="F6" s="96" t="s">
        <v>43</v>
      </c>
      <c r="G6" s="95" t="s">
        <v>71</v>
      </c>
      <c r="H6" s="96" t="s">
        <v>43</v>
      </c>
      <c r="I6" s="95" t="s">
        <v>71</v>
      </c>
      <c r="J6" s="97" t="s">
        <v>43</v>
      </c>
      <c r="K6" s="97" t="s">
        <v>56</v>
      </c>
      <c r="L6" s="96" t="s">
        <v>57</v>
      </c>
      <c r="M6" s="95" t="s">
        <v>56</v>
      </c>
      <c r="N6" s="96" t="s">
        <v>57</v>
      </c>
      <c r="O6" s="95" t="s">
        <v>56</v>
      </c>
      <c r="P6" s="96" t="s">
        <v>57</v>
      </c>
      <c r="Q6" s="95" t="s">
        <v>56</v>
      </c>
      <c r="R6" s="96" t="s">
        <v>57</v>
      </c>
      <c r="S6" s="95" t="s">
        <v>56</v>
      </c>
      <c r="T6" s="96" t="s">
        <v>57</v>
      </c>
    </row>
    <row r="7" spans="1:20" s="23" customFormat="1" ht="24" customHeight="1">
      <c r="A7" s="37" t="s">
        <v>44</v>
      </c>
      <c r="B7" s="24" t="s">
        <v>0</v>
      </c>
      <c r="C7" s="101" t="s">
        <v>477</v>
      </c>
      <c r="D7" s="26" t="s">
        <v>98</v>
      </c>
      <c r="E7" s="101" t="s">
        <v>478</v>
      </c>
      <c r="F7" s="26" t="s">
        <v>98</v>
      </c>
      <c r="G7" s="101" t="s">
        <v>479</v>
      </c>
      <c r="H7" s="26" t="s">
        <v>98</v>
      </c>
      <c r="I7" s="104" t="s">
        <v>480</v>
      </c>
      <c r="J7" s="22" t="s">
        <v>98</v>
      </c>
      <c r="K7" s="104" t="s">
        <v>481</v>
      </c>
      <c r="L7" s="22" t="s">
        <v>98</v>
      </c>
      <c r="M7" s="104" t="s">
        <v>482</v>
      </c>
      <c r="N7" s="22" t="s">
        <v>98</v>
      </c>
      <c r="O7" s="104" t="s">
        <v>483</v>
      </c>
      <c r="P7" s="22" t="s">
        <v>98</v>
      </c>
      <c r="Q7" s="104" t="s">
        <v>484</v>
      </c>
      <c r="R7" s="22" t="s">
        <v>98</v>
      </c>
      <c r="S7" s="104" t="s">
        <v>485</v>
      </c>
      <c r="T7" s="22" t="s">
        <v>98</v>
      </c>
    </row>
    <row r="8" spans="1:20" ht="24" customHeight="1">
      <c r="A8" s="15" t="s">
        <v>76</v>
      </c>
      <c r="B8" s="16"/>
      <c r="C8" s="102" t="s">
        <v>486</v>
      </c>
      <c r="D8" s="8" t="s">
        <v>487</v>
      </c>
      <c r="E8" s="102" t="s">
        <v>488</v>
      </c>
      <c r="F8" s="8" t="s">
        <v>489</v>
      </c>
      <c r="G8" s="102" t="s">
        <v>490</v>
      </c>
      <c r="H8" s="8" t="s">
        <v>491</v>
      </c>
      <c r="I8" s="105" t="s">
        <v>492</v>
      </c>
      <c r="J8" s="10" t="s">
        <v>432</v>
      </c>
      <c r="K8" s="105" t="s">
        <v>493</v>
      </c>
      <c r="L8" s="10" t="s">
        <v>432</v>
      </c>
      <c r="M8" s="105" t="s">
        <v>494</v>
      </c>
      <c r="N8" s="10" t="s">
        <v>432</v>
      </c>
      <c r="O8" s="105" t="s">
        <v>495</v>
      </c>
      <c r="P8" s="10" t="s">
        <v>496</v>
      </c>
      <c r="Q8" s="105" t="s">
        <v>497</v>
      </c>
      <c r="R8" s="10" t="s">
        <v>498</v>
      </c>
      <c r="S8" s="105" t="s">
        <v>499</v>
      </c>
      <c r="T8" s="10" t="s">
        <v>500</v>
      </c>
    </row>
    <row r="9" spans="1:20" ht="24" customHeight="1">
      <c r="A9" s="17" t="s">
        <v>77</v>
      </c>
      <c r="B9" s="16"/>
      <c r="C9" s="102" t="s">
        <v>501</v>
      </c>
      <c r="D9" s="8" t="s">
        <v>502</v>
      </c>
      <c r="E9" s="102" t="s">
        <v>503</v>
      </c>
      <c r="F9" s="8" t="s">
        <v>504</v>
      </c>
      <c r="G9" s="102" t="s">
        <v>505</v>
      </c>
      <c r="H9" s="8" t="s">
        <v>506</v>
      </c>
      <c r="I9" s="105" t="s">
        <v>507</v>
      </c>
      <c r="J9" s="10" t="s">
        <v>425</v>
      </c>
      <c r="K9" s="105" t="s">
        <v>508</v>
      </c>
      <c r="L9" s="10" t="s">
        <v>425</v>
      </c>
      <c r="M9" s="105" t="s">
        <v>509</v>
      </c>
      <c r="N9" s="10" t="s">
        <v>510</v>
      </c>
      <c r="O9" s="105" t="s">
        <v>511</v>
      </c>
      <c r="P9" s="10" t="s">
        <v>512</v>
      </c>
      <c r="Q9" s="105" t="s">
        <v>513</v>
      </c>
      <c r="R9" s="10" t="s">
        <v>514</v>
      </c>
      <c r="S9" s="105" t="s">
        <v>515</v>
      </c>
      <c r="T9" s="10" t="s">
        <v>516</v>
      </c>
    </row>
    <row r="10" spans="1:20" ht="24" customHeight="1">
      <c r="A10" s="15" t="s">
        <v>78</v>
      </c>
      <c r="B10" s="16"/>
      <c r="C10" s="102" t="s">
        <v>517</v>
      </c>
      <c r="D10" s="8" t="s">
        <v>518</v>
      </c>
      <c r="E10" s="102" t="s">
        <v>519</v>
      </c>
      <c r="F10" s="8" t="s">
        <v>520</v>
      </c>
      <c r="G10" s="102" t="s">
        <v>521</v>
      </c>
      <c r="H10" s="8" t="s">
        <v>522</v>
      </c>
      <c r="I10" s="105" t="s">
        <v>523</v>
      </c>
      <c r="J10" s="10" t="s">
        <v>524</v>
      </c>
      <c r="K10" s="105" t="s">
        <v>525</v>
      </c>
      <c r="L10" s="10" t="s">
        <v>526</v>
      </c>
      <c r="M10" s="105" t="s">
        <v>527</v>
      </c>
      <c r="N10" s="10" t="s">
        <v>149</v>
      </c>
      <c r="O10" s="105" t="s">
        <v>528</v>
      </c>
      <c r="P10" s="10" t="s">
        <v>529</v>
      </c>
      <c r="Q10" s="105" t="s">
        <v>530</v>
      </c>
      <c r="R10" s="10" t="s">
        <v>531</v>
      </c>
      <c r="S10" s="105" t="s">
        <v>532</v>
      </c>
      <c r="T10" s="10" t="s">
        <v>533</v>
      </c>
    </row>
    <row r="11" spans="1:20" ht="24" customHeight="1">
      <c r="A11" s="15" t="s">
        <v>79</v>
      </c>
      <c r="B11" s="16"/>
      <c r="C11" s="102" t="s">
        <v>534</v>
      </c>
      <c r="D11" s="8" t="s">
        <v>535</v>
      </c>
      <c r="E11" s="102" t="s">
        <v>536</v>
      </c>
      <c r="F11" s="8" t="s">
        <v>537</v>
      </c>
      <c r="G11" s="102" t="s">
        <v>538</v>
      </c>
      <c r="H11" s="8" t="s">
        <v>161</v>
      </c>
      <c r="I11" s="105" t="s">
        <v>539</v>
      </c>
      <c r="J11" s="10" t="s">
        <v>540</v>
      </c>
      <c r="K11" s="105" t="s">
        <v>541</v>
      </c>
      <c r="L11" s="10" t="s">
        <v>542</v>
      </c>
      <c r="M11" s="105" t="s">
        <v>543</v>
      </c>
      <c r="N11" s="10" t="s">
        <v>258</v>
      </c>
      <c r="O11" s="105" t="s">
        <v>544</v>
      </c>
      <c r="P11" s="10" t="s">
        <v>545</v>
      </c>
      <c r="Q11" s="105" t="s">
        <v>546</v>
      </c>
      <c r="R11" s="10" t="s">
        <v>547</v>
      </c>
      <c r="S11" s="105" t="s">
        <v>548</v>
      </c>
      <c r="T11" s="10" t="s">
        <v>549</v>
      </c>
    </row>
    <row r="12" spans="1:20" ht="24" customHeight="1">
      <c r="A12" s="15" t="s">
        <v>80</v>
      </c>
      <c r="B12" s="16"/>
      <c r="C12" s="102" t="s">
        <v>550</v>
      </c>
      <c r="D12" s="8" t="s">
        <v>551</v>
      </c>
      <c r="E12" s="102" t="s">
        <v>552</v>
      </c>
      <c r="F12" s="8" t="s">
        <v>290</v>
      </c>
      <c r="G12" s="102" t="s">
        <v>553</v>
      </c>
      <c r="H12" s="8" t="s">
        <v>554</v>
      </c>
      <c r="I12" s="105" t="s">
        <v>555</v>
      </c>
      <c r="J12" s="10" t="s">
        <v>556</v>
      </c>
      <c r="K12" s="105" t="s">
        <v>557</v>
      </c>
      <c r="L12" s="10" t="s">
        <v>558</v>
      </c>
      <c r="M12" s="105" t="s">
        <v>559</v>
      </c>
      <c r="N12" s="10" t="s">
        <v>560</v>
      </c>
      <c r="O12" s="105" t="s">
        <v>561</v>
      </c>
      <c r="P12" s="10" t="s">
        <v>292</v>
      </c>
      <c r="Q12" s="105" t="s">
        <v>562</v>
      </c>
      <c r="R12" s="10" t="s">
        <v>563</v>
      </c>
      <c r="S12" s="105" t="s">
        <v>564</v>
      </c>
      <c r="T12" s="10" t="s">
        <v>565</v>
      </c>
    </row>
    <row r="13" spans="1:20" ht="24" customHeight="1">
      <c r="A13" s="15" t="s">
        <v>81</v>
      </c>
      <c r="B13" s="16"/>
      <c r="C13" s="102" t="s">
        <v>566</v>
      </c>
      <c r="D13" s="8" t="s">
        <v>567</v>
      </c>
      <c r="E13" s="102" t="s">
        <v>568</v>
      </c>
      <c r="F13" s="8" t="s">
        <v>569</v>
      </c>
      <c r="G13" s="102" t="s">
        <v>570</v>
      </c>
      <c r="H13" s="8" t="s">
        <v>571</v>
      </c>
      <c r="I13" s="105" t="s">
        <v>572</v>
      </c>
      <c r="J13" s="10" t="s">
        <v>573</v>
      </c>
      <c r="K13" s="105" t="s">
        <v>574</v>
      </c>
      <c r="L13" s="10" t="s">
        <v>575</v>
      </c>
      <c r="M13" s="105" t="s">
        <v>576</v>
      </c>
      <c r="N13" s="10" t="s">
        <v>577</v>
      </c>
      <c r="O13" s="105" t="s">
        <v>578</v>
      </c>
      <c r="P13" s="10" t="s">
        <v>579</v>
      </c>
      <c r="Q13" s="105" t="s">
        <v>580</v>
      </c>
      <c r="R13" s="10" t="s">
        <v>208</v>
      </c>
      <c r="S13" s="105" t="s">
        <v>581</v>
      </c>
      <c r="T13" s="10" t="s">
        <v>582</v>
      </c>
    </row>
    <row r="14" spans="1:20" ht="24" customHeight="1">
      <c r="A14" s="15" t="s">
        <v>82</v>
      </c>
      <c r="B14" s="16"/>
      <c r="C14" s="102" t="s">
        <v>583</v>
      </c>
      <c r="D14" s="8" t="s">
        <v>233</v>
      </c>
      <c r="E14" s="102" t="s">
        <v>584</v>
      </c>
      <c r="F14" s="8" t="s">
        <v>585</v>
      </c>
      <c r="G14" s="102" t="s">
        <v>586</v>
      </c>
      <c r="H14" s="8" t="s">
        <v>159</v>
      </c>
      <c r="I14" s="105" t="s">
        <v>587</v>
      </c>
      <c r="J14" s="10" t="s">
        <v>588</v>
      </c>
      <c r="K14" s="105" t="s">
        <v>589</v>
      </c>
      <c r="L14" s="10" t="s">
        <v>590</v>
      </c>
      <c r="M14" s="105" t="s">
        <v>591</v>
      </c>
      <c r="N14" s="10" t="s">
        <v>592</v>
      </c>
      <c r="O14" s="105" t="s">
        <v>593</v>
      </c>
      <c r="P14" s="10" t="s">
        <v>224</v>
      </c>
      <c r="Q14" s="105" t="s">
        <v>594</v>
      </c>
      <c r="R14" s="10" t="s">
        <v>278</v>
      </c>
      <c r="S14" s="105" t="s">
        <v>595</v>
      </c>
      <c r="T14" s="10" t="s">
        <v>228</v>
      </c>
    </row>
    <row r="15" spans="1:20" ht="24" customHeight="1">
      <c r="A15" s="15" t="s">
        <v>83</v>
      </c>
      <c r="B15" s="16"/>
      <c r="C15" s="102" t="s">
        <v>596</v>
      </c>
      <c r="D15" s="8" t="s">
        <v>597</v>
      </c>
      <c r="E15" s="102" t="s">
        <v>598</v>
      </c>
      <c r="F15" s="8" t="s">
        <v>599</v>
      </c>
      <c r="G15" s="102" t="s">
        <v>600</v>
      </c>
      <c r="H15" s="8" t="s">
        <v>601</v>
      </c>
      <c r="I15" s="105" t="s">
        <v>602</v>
      </c>
      <c r="J15" s="10" t="s">
        <v>603</v>
      </c>
      <c r="K15" s="105" t="s">
        <v>604</v>
      </c>
      <c r="L15" s="10" t="s">
        <v>605</v>
      </c>
      <c r="M15" s="105" t="s">
        <v>606</v>
      </c>
      <c r="N15" s="10" t="s">
        <v>235</v>
      </c>
      <c r="O15" s="105" t="s">
        <v>607</v>
      </c>
      <c r="P15" s="10" t="s">
        <v>608</v>
      </c>
      <c r="Q15" s="105" t="s">
        <v>609</v>
      </c>
      <c r="R15" s="10" t="s">
        <v>610</v>
      </c>
      <c r="S15" s="105" t="s">
        <v>611</v>
      </c>
      <c r="T15" s="10" t="s">
        <v>612</v>
      </c>
    </row>
    <row r="16" spans="1:20" ht="24" customHeight="1">
      <c r="A16" s="15" t="s">
        <v>84</v>
      </c>
      <c r="B16" s="16"/>
      <c r="C16" s="102" t="s">
        <v>613</v>
      </c>
      <c r="D16" s="8" t="s">
        <v>614</v>
      </c>
      <c r="E16" s="102" t="s">
        <v>615</v>
      </c>
      <c r="F16" s="8" t="s">
        <v>616</v>
      </c>
      <c r="G16" s="102" t="s">
        <v>617</v>
      </c>
      <c r="H16" s="8" t="s">
        <v>249</v>
      </c>
      <c r="I16" s="105" t="s">
        <v>618</v>
      </c>
      <c r="J16" s="10" t="s">
        <v>256</v>
      </c>
      <c r="K16" s="102" t="s">
        <v>619</v>
      </c>
      <c r="L16" s="10" t="s">
        <v>620</v>
      </c>
      <c r="M16" s="102" t="s">
        <v>621</v>
      </c>
      <c r="N16" s="10" t="s">
        <v>622</v>
      </c>
      <c r="O16" s="105" t="s">
        <v>623</v>
      </c>
      <c r="P16" s="10" t="s">
        <v>624</v>
      </c>
      <c r="Q16" s="102" t="s">
        <v>625</v>
      </c>
      <c r="R16" s="10" t="s">
        <v>278</v>
      </c>
      <c r="S16" s="102" t="s">
        <v>626</v>
      </c>
      <c r="T16" s="10" t="s">
        <v>335</v>
      </c>
    </row>
    <row r="17" spans="1:20" ht="24" customHeight="1">
      <c r="A17" s="15" t="s">
        <v>85</v>
      </c>
      <c r="B17" s="16"/>
      <c r="C17" s="102" t="s">
        <v>627</v>
      </c>
      <c r="D17" s="8" t="s">
        <v>565</v>
      </c>
      <c r="E17" s="102" t="s">
        <v>628</v>
      </c>
      <c r="F17" s="8" t="s">
        <v>629</v>
      </c>
      <c r="G17" s="102" t="s">
        <v>630</v>
      </c>
      <c r="H17" s="8" t="s">
        <v>631</v>
      </c>
      <c r="I17" s="105" t="s">
        <v>632</v>
      </c>
      <c r="J17" s="10" t="s">
        <v>633</v>
      </c>
      <c r="K17" s="106" t="s">
        <v>634</v>
      </c>
      <c r="L17" s="10" t="s">
        <v>635</v>
      </c>
      <c r="M17" s="106" t="s">
        <v>636</v>
      </c>
      <c r="N17" s="10" t="s">
        <v>637</v>
      </c>
      <c r="O17" s="105" t="s">
        <v>638</v>
      </c>
      <c r="P17" s="10" t="s">
        <v>639</v>
      </c>
      <c r="Q17" s="106" t="s">
        <v>640</v>
      </c>
      <c r="R17" s="10" t="s">
        <v>641</v>
      </c>
      <c r="S17" s="106" t="s">
        <v>642</v>
      </c>
      <c r="T17" s="10" t="s">
        <v>241</v>
      </c>
    </row>
    <row r="18" spans="1:20" ht="24" customHeight="1">
      <c r="A18" s="15" t="s">
        <v>86</v>
      </c>
      <c r="B18" s="16"/>
      <c r="C18" s="102" t="s">
        <v>643</v>
      </c>
      <c r="D18" s="8" t="s">
        <v>644</v>
      </c>
      <c r="E18" s="102" t="s">
        <v>645</v>
      </c>
      <c r="F18" s="8" t="s">
        <v>325</v>
      </c>
      <c r="G18" s="102" t="s">
        <v>646</v>
      </c>
      <c r="H18" s="8" t="s">
        <v>647</v>
      </c>
      <c r="I18" s="105" t="s">
        <v>648</v>
      </c>
      <c r="J18" s="10" t="s">
        <v>649</v>
      </c>
      <c r="K18" s="106" t="s">
        <v>650</v>
      </c>
      <c r="L18" s="10" t="s">
        <v>651</v>
      </c>
      <c r="M18" s="106" t="s">
        <v>652</v>
      </c>
      <c r="N18" s="10" t="s">
        <v>653</v>
      </c>
      <c r="O18" s="105" t="s">
        <v>654</v>
      </c>
      <c r="P18" s="10" t="s">
        <v>655</v>
      </c>
      <c r="Q18" s="106" t="s">
        <v>656</v>
      </c>
      <c r="R18" s="10" t="s">
        <v>389</v>
      </c>
      <c r="S18" s="106" t="s">
        <v>657</v>
      </c>
      <c r="T18" s="10" t="s">
        <v>369</v>
      </c>
    </row>
    <row r="19" spans="1:20" ht="24" customHeight="1">
      <c r="A19" s="15" t="s">
        <v>87</v>
      </c>
      <c r="B19" s="16"/>
      <c r="C19" s="102" t="s">
        <v>658</v>
      </c>
      <c r="D19" s="8" t="s">
        <v>659</v>
      </c>
      <c r="E19" s="102" t="s">
        <v>660</v>
      </c>
      <c r="F19" s="8" t="s">
        <v>661</v>
      </c>
      <c r="G19" s="102" t="s">
        <v>662</v>
      </c>
      <c r="H19" s="8" t="s">
        <v>663</v>
      </c>
      <c r="I19" s="105" t="s">
        <v>664</v>
      </c>
      <c r="J19" s="10" t="s">
        <v>665</v>
      </c>
      <c r="K19" s="106" t="s">
        <v>666</v>
      </c>
      <c r="L19" s="10" t="s">
        <v>667</v>
      </c>
      <c r="M19" s="106" t="s">
        <v>668</v>
      </c>
      <c r="N19" s="10" t="s">
        <v>669</v>
      </c>
      <c r="O19" s="105" t="s">
        <v>670</v>
      </c>
      <c r="P19" s="10" t="s">
        <v>671</v>
      </c>
      <c r="Q19" s="106" t="s">
        <v>672</v>
      </c>
      <c r="R19" s="10" t="s">
        <v>673</v>
      </c>
      <c r="S19" s="106" t="s">
        <v>674</v>
      </c>
      <c r="T19" s="10" t="s">
        <v>316</v>
      </c>
    </row>
    <row r="20" spans="1:20" ht="24" customHeight="1">
      <c r="A20" s="15" t="s">
        <v>88</v>
      </c>
      <c r="B20" s="16"/>
      <c r="C20" s="102" t="s">
        <v>675</v>
      </c>
      <c r="D20" s="8" t="s">
        <v>676</v>
      </c>
      <c r="E20" s="102" t="s">
        <v>677</v>
      </c>
      <c r="F20" s="8" t="s">
        <v>678</v>
      </c>
      <c r="G20" s="102" t="s">
        <v>679</v>
      </c>
      <c r="H20" s="8" t="s">
        <v>680</v>
      </c>
      <c r="I20" s="105" t="s">
        <v>681</v>
      </c>
      <c r="J20" s="10" t="s">
        <v>682</v>
      </c>
      <c r="K20" s="106" t="s">
        <v>683</v>
      </c>
      <c r="L20" s="10" t="s">
        <v>684</v>
      </c>
      <c r="M20" s="106" t="s">
        <v>685</v>
      </c>
      <c r="N20" s="10" t="s">
        <v>686</v>
      </c>
      <c r="O20" s="105" t="s">
        <v>687</v>
      </c>
      <c r="P20" s="10" t="s">
        <v>688</v>
      </c>
      <c r="Q20" s="106" t="s">
        <v>689</v>
      </c>
      <c r="R20" s="10" t="s">
        <v>690</v>
      </c>
      <c r="S20" s="106" t="s">
        <v>691</v>
      </c>
      <c r="T20" s="10" t="s">
        <v>692</v>
      </c>
    </row>
    <row r="21" spans="1:20" ht="24" customHeight="1">
      <c r="A21" s="15" t="s">
        <v>89</v>
      </c>
      <c r="B21" s="16"/>
      <c r="C21" s="102" t="s">
        <v>693</v>
      </c>
      <c r="D21" s="8" t="s">
        <v>694</v>
      </c>
      <c r="E21" s="102" t="s">
        <v>695</v>
      </c>
      <c r="F21" s="8" t="s">
        <v>696</v>
      </c>
      <c r="G21" s="102" t="s">
        <v>697</v>
      </c>
      <c r="H21" s="8" t="s">
        <v>698</v>
      </c>
      <c r="I21" s="105" t="s">
        <v>699</v>
      </c>
      <c r="J21" s="10" t="s">
        <v>700</v>
      </c>
      <c r="K21" s="106" t="s">
        <v>701</v>
      </c>
      <c r="L21" s="10" t="s">
        <v>702</v>
      </c>
      <c r="M21" s="106" t="s">
        <v>703</v>
      </c>
      <c r="N21" s="10" t="s">
        <v>704</v>
      </c>
      <c r="O21" s="105" t="s">
        <v>705</v>
      </c>
      <c r="P21" s="10" t="s">
        <v>706</v>
      </c>
      <c r="Q21" s="106" t="s">
        <v>707</v>
      </c>
      <c r="R21" s="10" t="s">
        <v>708</v>
      </c>
      <c r="S21" s="106" t="s">
        <v>709</v>
      </c>
      <c r="T21" s="10" t="s">
        <v>316</v>
      </c>
    </row>
    <row r="22" spans="1:20" ht="24" customHeight="1">
      <c r="A22" s="15" t="s">
        <v>90</v>
      </c>
      <c r="B22" s="16"/>
      <c r="C22" s="102" t="s">
        <v>710</v>
      </c>
      <c r="D22" s="8" t="s">
        <v>241</v>
      </c>
      <c r="E22" s="102" t="s">
        <v>711</v>
      </c>
      <c r="F22" s="8" t="s">
        <v>698</v>
      </c>
      <c r="G22" s="102" t="s">
        <v>712</v>
      </c>
      <c r="H22" s="8" t="s">
        <v>713</v>
      </c>
      <c r="I22" s="105" t="s">
        <v>714</v>
      </c>
      <c r="J22" s="10" t="s">
        <v>715</v>
      </c>
      <c r="K22" s="106" t="s">
        <v>716</v>
      </c>
      <c r="L22" s="10" t="s">
        <v>717</v>
      </c>
      <c r="M22" s="106" t="s">
        <v>718</v>
      </c>
      <c r="N22" s="10" t="s">
        <v>719</v>
      </c>
      <c r="O22" s="105" t="s">
        <v>720</v>
      </c>
      <c r="P22" s="10" t="s">
        <v>721</v>
      </c>
      <c r="Q22" s="106" t="s">
        <v>722</v>
      </c>
      <c r="R22" s="10" t="s">
        <v>723</v>
      </c>
      <c r="S22" s="106" t="s">
        <v>724</v>
      </c>
      <c r="T22" s="10" t="s">
        <v>377</v>
      </c>
    </row>
    <row r="23" spans="1:20" ht="24" customHeight="1">
      <c r="A23" s="15" t="s">
        <v>91</v>
      </c>
      <c r="B23" s="16"/>
      <c r="C23" s="102" t="s">
        <v>725</v>
      </c>
      <c r="D23" s="8" t="s">
        <v>726</v>
      </c>
      <c r="E23" s="102" t="s">
        <v>727</v>
      </c>
      <c r="F23" s="8" t="s">
        <v>728</v>
      </c>
      <c r="G23" s="102" t="s">
        <v>729</v>
      </c>
      <c r="H23" s="8" t="s">
        <v>730</v>
      </c>
      <c r="I23" s="105" t="s">
        <v>731</v>
      </c>
      <c r="J23" s="10" t="s">
        <v>732</v>
      </c>
      <c r="K23" s="106" t="s">
        <v>733</v>
      </c>
      <c r="L23" s="10" t="s">
        <v>734</v>
      </c>
      <c r="M23" s="106" t="s">
        <v>735</v>
      </c>
      <c r="N23" s="10" t="s">
        <v>736</v>
      </c>
      <c r="O23" s="105" t="s">
        <v>737</v>
      </c>
      <c r="P23" s="10" t="s">
        <v>655</v>
      </c>
      <c r="Q23" s="106" t="s">
        <v>738</v>
      </c>
      <c r="R23" s="10" t="s">
        <v>739</v>
      </c>
      <c r="S23" s="106" t="s">
        <v>740</v>
      </c>
      <c r="T23" s="10" t="s">
        <v>741</v>
      </c>
    </row>
    <row r="24" spans="1:20" ht="24" customHeight="1">
      <c r="A24" s="15" t="s">
        <v>92</v>
      </c>
      <c r="B24" s="16"/>
      <c r="C24" s="102" t="s">
        <v>742</v>
      </c>
      <c r="D24" s="8" t="s">
        <v>743</v>
      </c>
      <c r="E24" s="102" t="s">
        <v>744</v>
      </c>
      <c r="F24" s="8" t="s">
        <v>745</v>
      </c>
      <c r="G24" s="102" t="s">
        <v>746</v>
      </c>
      <c r="H24" s="8" t="s">
        <v>389</v>
      </c>
      <c r="I24" s="105" t="s">
        <v>747</v>
      </c>
      <c r="J24" s="10" t="s">
        <v>748</v>
      </c>
      <c r="K24" s="106" t="s">
        <v>749</v>
      </c>
      <c r="L24" s="10" t="s">
        <v>750</v>
      </c>
      <c r="M24" s="106" t="s">
        <v>751</v>
      </c>
      <c r="N24" s="10" t="s">
        <v>387</v>
      </c>
      <c r="O24" s="105" t="s">
        <v>752</v>
      </c>
      <c r="P24" s="10" t="s">
        <v>753</v>
      </c>
      <c r="Q24" s="106" t="s">
        <v>754</v>
      </c>
      <c r="R24" s="10" t="s">
        <v>755</v>
      </c>
      <c r="S24" s="106" t="s">
        <v>756</v>
      </c>
      <c r="T24" s="10" t="s">
        <v>757</v>
      </c>
    </row>
    <row r="25" spans="1:20" ht="24" customHeight="1">
      <c r="A25" s="15" t="s">
        <v>93</v>
      </c>
      <c r="B25" s="16"/>
      <c r="C25" s="102" t="s">
        <v>758</v>
      </c>
      <c r="D25" s="8" t="s">
        <v>759</v>
      </c>
      <c r="E25" s="102" t="s">
        <v>760</v>
      </c>
      <c r="F25" s="8" t="s">
        <v>761</v>
      </c>
      <c r="G25" s="102" t="s">
        <v>762</v>
      </c>
      <c r="H25" s="8" t="s">
        <v>412</v>
      </c>
      <c r="I25" s="105" t="s">
        <v>763</v>
      </c>
      <c r="J25" s="10" t="s">
        <v>764</v>
      </c>
      <c r="K25" s="106" t="s">
        <v>765</v>
      </c>
      <c r="L25" s="10" t="s">
        <v>766</v>
      </c>
      <c r="M25" s="106" t="s">
        <v>767</v>
      </c>
      <c r="N25" s="10" t="s">
        <v>410</v>
      </c>
      <c r="O25" s="105" t="s">
        <v>768</v>
      </c>
      <c r="P25" s="10" t="s">
        <v>769</v>
      </c>
      <c r="Q25" s="106" t="s">
        <v>770</v>
      </c>
      <c r="R25" s="10" t="s">
        <v>524</v>
      </c>
      <c r="S25" s="106" t="s">
        <v>771</v>
      </c>
      <c r="T25" s="10" t="s">
        <v>764</v>
      </c>
    </row>
    <row r="26" spans="1:20" ht="24" customHeight="1">
      <c r="A26" s="15" t="s">
        <v>94</v>
      </c>
      <c r="B26" s="16"/>
      <c r="C26" s="102" t="s">
        <v>772</v>
      </c>
      <c r="D26" s="8" t="s">
        <v>773</v>
      </c>
      <c r="E26" s="102" t="s">
        <v>774</v>
      </c>
      <c r="F26" s="8" t="s">
        <v>775</v>
      </c>
      <c r="G26" s="102" t="s">
        <v>776</v>
      </c>
      <c r="H26" s="8" t="s">
        <v>777</v>
      </c>
      <c r="I26" s="105" t="s">
        <v>778</v>
      </c>
      <c r="J26" s="10" t="s">
        <v>421</v>
      </c>
      <c r="K26" s="106" t="s">
        <v>779</v>
      </c>
      <c r="L26" s="10" t="s">
        <v>423</v>
      </c>
      <c r="M26" s="106" t="s">
        <v>780</v>
      </c>
      <c r="N26" s="10" t="s">
        <v>427</v>
      </c>
      <c r="O26" s="105" t="s">
        <v>781</v>
      </c>
      <c r="P26" s="10" t="s">
        <v>114</v>
      </c>
      <c r="Q26" s="106" t="s">
        <v>782</v>
      </c>
      <c r="R26" s="10" t="s">
        <v>432</v>
      </c>
      <c r="S26" s="106" t="s">
        <v>783</v>
      </c>
      <c r="T26" s="10" t="s">
        <v>777</v>
      </c>
    </row>
    <row r="27" spans="1:20" ht="24" customHeight="1">
      <c r="A27" s="15" t="s">
        <v>95</v>
      </c>
      <c r="B27" s="16"/>
      <c r="C27" s="102" t="s">
        <v>784</v>
      </c>
      <c r="D27" s="8" t="s">
        <v>435</v>
      </c>
      <c r="E27" s="102" t="s">
        <v>785</v>
      </c>
      <c r="F27" s="8" t="s">
        <v>437</v>
      </c>
      <c r="G27" s="102" t="s">
        <v>786</v>
      </c>
      <c r="H27" s="8" t="s">
        <v>435</v>
      </c>
      <c r="I27" s="105" t="s">
        <v>787</v>
      </c>
      <c r="J27" s="10" t="s">
        <v>437</v>
      </c>
      <c r="K27" s="106" t="s">
        <v>788</v>
      </c>
      <c r="L27" s="10" t="s">
        <v>437</v>
      </c>
      <c r="M27" s="106" t="s">
        <v>789</v>
      </c>
      <c r="N27" s="10" t="s">
        <v>435</v>
      </c>
      <c r="O27" s="105" t="s">
        <v>790</v>
      </c>
      <c r="P27" s="10" t="s">
        <v>435</v>
      </c>
      <c r="Q27" s="106" t="s">
        <v>791</v>
      </c>
      <c r="R27" s="10" t="s">
        <v>437</v>
      </c>
      <c r="S27" s="106" t="s">
        <v>792</v>
      </c>
      <c r="T27" s="10" t="s">
        <v>435</v>
      </c>
    </row>
    <row r="28" spans="1:20" ht="24" customHeight="1">
      <c r="A28" s="18"/>
      <c r="B28" s="19"/>
      <c r="C28" s="102" t="s">
        <v>793</v>
      </c>
      <c r="D28" s="8" t="s">
        <v>447</v>
      </c>
      <c r="E28" s="102" t="s">
        <v>794</v>
      </c>
      <c r="F28" s="8" t="s">
        <v>447</v>
      </c>
      <c r="G28" s="102" t="s">
        <v>795</v>
      </c>
      <c r="H28" s="8" t="s">
        <v>447</v>
      </c>
      <c r="I28" s="105" t="s">
        <v>796</v>
      </c>
      <c r="J28" s="10" t="s">
        <v>447</v>
      </c>
      <c r="K28" s="106" t="s">
        <v>797</v>
      </c>
      <c r="L28" s="10" t="s">
        <v>447</v>
      </c>
      <c r="M28" s="106" t="s">
        <v>798</v>
      </c>
      <c r="N28" s="10" t="s">
        <v>447</v>
      </c>
      <c r="O28" s="105" t="s">
        <v>799</v>
      </c>
      <c r="P28" s="10" t="s">
        <v>447</v>
      </c>
      <c r="Q28" s="106" t="s">
        <v>800</v>
      </c>
      <c r="R28" s="10" t="s">
        <v>447</v>
      </c>
      <c r="S28" s="106" t="s">
        <v>801</v>
      </c>
      <c r="T28" s="10" t="s">
        <v>447</v>
      </c>
    </row>
    <row r="29" spans="1:20" ht="24" customHeight="1" thickBot="1">
      <c r="A29" s="36" t="s">
        <v>472</v>
      </c>
      <c r="B29" s="34" t="s">
        <v>96</v>
      </c>
      <c r="C29" s="103" t="s">
        <v>802</v>
      </c>
      <c r="D29" s="30"/>
      <c r="E29" s="103" t="s">
        <v>803</v>
      </c>
      <c r="F29" s="29"/>
      <c r="G29" s="103" t="s">
        <v>804</v>
      </c>
      <c r="H29" s="29"/>
      <c r="I29" s="103" t="s">
        <v>805</v>
      </c>
      <c r="J29" s="73"/>
      <c r="K29" s="103" t="s">
        <v>806</v>
      </c>
      <c r="L29" s="73"/>
      <c r="M29" s="103" t="s">
        <v>807</v>
      </c>
      <c r="N29" s="73"/>
      <c r="O29" s="103" t="s">
        <v>808</v>
      </c>
      <c r="P29" s="73"/>
      <c r="Q29" s="103" t="s">
        <v>809</v>
      </c>
      <c r="R29" s="73"/>
      <c r="S29" s="103" t="s">
        <v>810</v>
      </c>
      <c r="T29" s="73"/>
    </row>
    <row r="30" spans="1:20" ht="23.1" customHeight="1">
      <c r="A30" s="4"/>
    </row>
    <row r="31" spans="1:20" ht="23.1" customHeight="1"/>
  </sheetData>
  <phoneticPr fontId="14" type="noConversion"/>
  <printOptions horizontalCentered="1" gridLinesSet="0"/>
  <pageMargins left="0.39370078740157483" right="0.39370078740157483" top="0.82677165354330717" bottom="0.74803149606299213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7EF0A-B389-4BA8-9AB3-CCDACC590F69}">
  <dimension ref="A1:T31"/>
  <sheetViews>
    <sheetView showGridLines="0" zoomScale="75" workbookViewId="0">
      <selection activeCell="L13" sqref="L13"/>
    </sheetView>
  </sheetViews>
  <sheetFormatPr defaultRowHeight="16.5"/>
  <cols>
    <col min="1" max="1" width="7.75" style="2" customWidth="1"/>
    <col min="2" max="2" width="9.75" style="4" customWidth="1"/>
    <col min="3" max="3" width="9.125" style="4" customWidth="1"/>
    <col min="4" max="4" width="6.75" style="4" customWidth="1"/>
    <col min="5" max="5" width="9.125" style="4" customWidth="1"/>
    <col min="6" max="6" width="8.625" style="4" customWidth="1"/>
    <col min="7" max="7" width="9.125" style="4" customWidth="1"/>
    <col min="8" max="8" width="8.625" style="4" customWidth="1"/>
    <col min="9" max="9" width="9.125" style="1" customWidth="1"/>
    <col min="10" max="10" width="8.625" style="1" customWidth="1"/>
    <col min="11" max="11" width="9" style="1"/>
    <col min="12" max="14" width="8.625" style="1" customWidth="1"/>
    <col min="15" max="15" width="9" style="1"/>
    <col min="16" max="16" width="8.625" style="1" customWidth="1"/>
    <col min="17" max="17" width="9" style="1"/>
    <col min="18" max="18" width="8.625" style="1" customWidth="1"/>
    <col min="19" max="19" width="9" style="1"/>
    <col min="20" max="20" width="8.625" style="1" customWidth="1"/>
    <col min="21" max="16384" width="9" style="1"/>
  </cols>
  <sheetData>
    <row r="1" spans="1:20" ht="23.25" customHeight="1">
      <c r="A1" s="69" t="s">
        <v>811</v>
      </c>
      <c r="B1" s="74"/>
      <c r="C1" s="75"/>
      <c r="D1" s="76"/>
      <c r="E1" s="77"/>
      <c r="F1" s="77"/>
      <c r="G1" s="77"/>
      <c r="H1" s="77"/>
      <c r="I1" s="76"/>
      <c r="J1" s="76"/>
      <c r="K1" s="32" t="s">
        <v>59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69"/>
      <c r="B2" s="74"/>
      <c r="C2" s="75"/>
      <c r="D2" s="76"/>
      <c r="E2" s="77"/>
      <c r="F2" s="77"/>
      <c r="G2" s="77"/>
      <c r="H2" s="77"/>
      <c r="I2" s="76"/>
      <c r="J2" s="76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74"/>
      <c r="C3" s="79"/>
      <c r="D3" s="80" t="s">
        <v>812</v>
      </c>
      <c r="E3" s="76"/>
      <c r="F3" s="76"/>
      <c r="G3" s="81"/>
      <c r="H3" s="81"/>
      <c r="I3" s="307" t="s">
        <v>73</v>
      </c>
      <c r="J3" s="308"/>
      <c r="K3" s="70"/>
      <c r="L3" s="71"/>
      <c r="M3" s="70"/>
      <c r="N3" s="11"/>
      <c r="O3" s="33" t="s">
        <v>813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83"/>
      <c r="B4" s="84"/>
      <c r="C4" s="85" t="s">
        <v>74</v>
      </c>
      <c r="D4" s="86"/>
      <c r="E4" s="87"/>
      <c r="F4" s="88"/>
      <c r="G4" s="88"/>
      <c r="H4" s="87"/>
      <c r="I4" s="107" t="s">
        <v>75</v>
      </c>
      <c r="J4" s="108"/>
      <c r="K4" s="98" t="s">
        <v>34</v>
      </c>
      <c r="L4" s="111"/>
      <c r="M4" s="109"/>
      <c r="N4" s="110"/>
      <c r="O4" s="98" t="s">
        <v>53</v>
      </c>
      <c r="P4" s="89"/>
      <c r="Q4" s="89"/>
      <c r="R4" s="89"/>
      <c r="S4" s="86"/>
      <c r="T4" s="89"/>
    </row>
    <row r="5" spans="1:20" s="3" customFormat="1" ht="21.95" customHeight="1">
      <c r="A5"/>
      <c r="B5" s="90"/>
      <c r="C5" s="91" t="s">
        <v>70</v>
      </c>
      <c r="D5" s="6"/>
      <c r="E5" s="91" t="s">
        <v>68</v>
      </c>
      <c r="F5" s="6"/>
      <c r="G5" s="91" t="s">
        <v>69</v>
      </c>
      <c r="H5" s="91"/>
      <c r="I5" s="91" t="s">
        <v>70</v>
      </c>
      <c r="J5" s="92"/>
      <c r="K5" s="99" t="s">
        <v>54</v>
      </c>
      <c r="L5" s="6"/>
      <c r="M5" s="91" t="s">
        <v>55</v>
      </c>
      <c r="N5" s="6"/>
      <c r="O5" s="91" t="s">
        <v>48</v>
      </c>
      <c r="P5" s="6"/>
      <c r="Q5" s="91" t="s">
        <v>54</v>
      </c>
      <c r="R5" s="6"/>
      <c r="S5" s="91" t="s">
        <v>55</v>
      </c>
      <c r="T5" s="6"/>
    </row>
    <row r="6" spans="1:20" s="3" customFormat="1" ht="21.95" customHeight="1">
      <c r="A6" s="93"/>
      <c r="B6" s="94"/>
      <c r="C6" s="95" t="s">
        <v>71</v>
      </c>
      <c r="D6" s="96" t="s">
        <v>43</v>
      </c>
      <c r="E6" s="95" t="s">
        <v>71</v>
      </c>
      <c r="F6" s="96" t="s">
        <v>43</v>
      </c>
      <c r="G6" s="95" t="s">
        <v>71</v>
      </c>
      <c r="H6" s="96" t="s">
        <v>43</v>
      </c>
      <c r="I6" s="95" t="s">
        <v>71</v>
      </c>
      <c r="J6" s="97" t="s">
        <v>43</v>
      </c>
      <c r="K6" s="97" t="s">
        <v>56</v>
      </c>
      <c r="L6" s="96" t="s">
        <v>57</v>
      </c>
      <c r="M6" s="95" t="s">
        <v>56</v>
      </c>
      <c r="N6" s="96" t="s">
        <v>57</v>
      </c>
      <c r="O6" s="95" t="s">
        <v>56</v>
      </c>
      <c r="P6" s="96" t="s">
        <v>57</v>
      </c>
      <c r="Q6" s="95" t="s">
        <v>56</v>
      </c>
      <c r="R6" s="96" t="s">
        <v>57</v>
      </c>
      <c r="S6" s="95" t="s">
        <v>56</v>
      </c>
      <c r="T6" s="96" t="s">
        <v>57</v>
      </c>
    </row>
    <row r="7" spans="1:20" s="23" customFormat="1" ht="24" customHeight="1">
      <c r="A7" s="37" t="s">
        <v>44</v>
      </c>
      <c r="B7" s="24" t="s">
        <v>0</v>
      </c>
      <c r="C7" s="101" t="s">
        <v>814</v>
      </c>
      <c r="D7" s="26" t="s">
        <v>98</v>
      </c>
      <c r="E7" s="101" t="s">
        <v>815</v>
      </c>
      <c r="F7" s="26" t="s">
        <v>98</v>
      </c>
      <c r="G7" s="101" t="s">
        <v>816</v>
      </c>
      <c r="H7" s="26" t="s">
        <v>98</v>
      </c>
      <c r="I7" s="104" t="s">
        <v>817</v>
      </c>
      <c r="J7" s="22" t="s">
        <v>98</v>
      </c>
      <c r="K7" s="104" t="s">
        <v>818</v>
      </c>
      <c r="L7" s="22" t="s">
        <v>98</v>
      </c>
      <c r="M7" s="104" t="s">
        <v>819</v>
      </c>
      <c r="N7" s="22" t="s">
        <v>98</v>
      </c>
      <c r="O7" s="104" t="s">
        <v>820</v>
      </c>
      <c r="P7" s="22" t="s">
        <v>98</v>
      </c>
      <c r="Q7" s="104" t="s">
        <v>821</v>
      </c>
      <c r="R7" s="22" t="s">
        <v>98</v>
      </c>
      <c r="S7" s="104" t="s">
        <v>822</v>
      </c>
      <c r="T7" s="22" t="s">
        <v>98</v>
      </c>
    </row>
    <row r="8" spans="1:20" ht="24" customHeight="1">
      <c r="A8" s="15" t="s">
        <v>76</v>
      </c>
      <c r="B8" s="16"/>
      <c r="C8" s="102" t="s">
        <v>823</v>
      </c>
      <c r="D8" s="8" t="s">
        <v>824</v>
      </c>
      <c r="E8" s="102" t="s">
        <v>825</v>
      </c>
      <c r="F8" s="8" t="s">
        <v>826</v>
      </c>
      <c r="G8" s="102" t="s">
        <v>827</v>
      </c>
      <c r="H8" s="8" t="s">
        <v>108</v>
      </c>
      <c r="I8" s="105" t="s">
        <v>828</v>
      </c>
      <c r="J8" s="10" t="s">
        <v>432</v>
      </c>
      <c r="K8" s="105" t="s">
        <v>829</v>
      </c>
      <c r="L8" s="10" t="s">
        <v>432</v>
      </c>
      <c r="M8" s="105" t="s">
        <v>830</v>
      </c>
      <c r="N8" s="10" t="s">
        <v>831</v>
      </c>
      <c r="O8" s="105" t="s">
        <v>832</v>
      </c>
      <c r="P8" s="10" t="s">
        <v>833</v>
      </c>
      <c r="Q8" s="105" t="s">
        <v>834</v>
      </c>
      <c r="R8" s="10" t="s">
        <v>835</v>
      </c>
      <c r="S8" s="105" t="s">
        <v>836</v>
      </c>
      <c r="T8" s="10" t="s">
        <v>837</v>
      </c>
    </row>
    <row r="9" spans="1:20" ht="24" customHeight="1">
      <c r="A9" s="17" t="s">
        <v>77</v>
      </c>
      <c r="B9" s="16"/>
      <c r="C9" s="102" t="s">
        <v>838</v>
      </c>
      <c r="D9" s="8" t="s">
        <v>839</v>
      </c>
      <c r="E9" s="102" t="s">
        <v>840</v>
      </c>
      <c r="F9" s="8" t="s">
        <v>841</v>
      </c>
      <c r="G9" s="102" t="s">
        <v>842</v>
      </c>
      <c r="H9" s="8" t="s">
        <v>843</v>
      </c>
      <c r="I9" s="105" t="s">
        <v>844</v>
      </c>
      <c r="J9" s="10" t="s">
        <v>777</v>
      </c>
      <c r="K9" s="105" t="s">
        <v>845</v>
      </c>
      <c r="L9" s="10" t="s">
        <v>777</v>
      </c>
      <c r="M9" s="105" t="s">
        <v>846</v>
      </c>
      <c r="N9" s="10" t="s">
        <v>425</v>
      </c>
      <c r="O9" s="105" t="s">
        <v>847</v>
      </c>
      <c r="P9" s="10" t="s">
        <v>848</v>
      </c>
      <c r="Q9" s="105" t="s">
        <v>849</v>
      </c>
      <c r="R9" s="10" t="s">
        <v>850</v>
      </c>
      <c r="S9" s="105" t="s">
        <v>851</v>
      </c>
      <c r="T9" s="10" t="s">
        <v>852</v>
      </c>
    </row>
    <row r="10" spans="1:20" ht="24" customHeight="1">
      <c r="A10" s="15" t="s">
        <v>78</v>
      </c>
      <c r="B10" s="16"/>
      <c r="C10" s="102" t="s">
        <v>853</v>
      </c>
      <c r="D10" s="8" t="s">
        <v>551</v>
      </c>
      <c r="E10" s="102" t="s">
        <v>854</v>
      </c>
      <c r="F10" s="8" t="s">
        <v>855</v>
      </c>
      <c r="G10" s="102" t="s">
        <v>856</v>
      </c>
      <c r="H10" s="8" t="s">
        <v>857</v>
      </c>
      <c r="I10" s="105" t="s">
        <v>858</v>
      </c>
      <c r="J10" s="10" t="s">
        <v>524</v>
      </c>
      <c r="K10" s="105" t="s">
        <v>859</v>
      </c>
      <c r="L10" s="10" t="s">
        <v>860</v>
      </c>
      <c r="M10" s="105" t="s">
        <v>861</v>
      </c>
      <c r="N10" s="10" t="s">
        <v>418</v>
      </c>
      <c r="O10" s="105" t="s">
        <v>862</v>
      </c>
      <c r="P10" s="10" t="s">
        <v>863</v>
      </c>
      <c r="Q10" s="105" t="s">
        <v>864</v>
      </c>
      <c r="R10" s="10" t="s">
        <v>865</v>
      </c>
      <c r="S10" s="105" t="s">
        <v>866</v>
      </c>
      <c r="T10" s="10" t="s">
        <v>867</v>
      </c>
    </row>
    <row r="11" spans="1:20" ht="24" customHeight="1">
      <c r="A11" s="15" t="s">
        <v>79</v>
      </c>
      <c r="B11" s="16"/>
      <c r="C11" s="102" t="s">
        <v>868</v>
      </c>
      <c r="D11" s="8" t="s">
        <v>869</v>
      </c>
      <c r="E11" s="102" t="s">
        <v>870</v>
      </c>
      <c r="F11" s="8" t="s">
        <v>871</v>
      </c>
      <c r="G11" s="102" t="s">
        <v>872</v>
      </c>
      <c r="H11" s="8" t="s">
        <v>537</v>
      </c>
      <c r="I11" s="105" t="s">
        <v>873</v>
      </c>
      <c r="J11" s="10" t="s">
        <v>874</v>
      </c>
      <c r="K11" s="105" t="s">
        <v>875</v>
      </c>
      <c r="L11" s="10" t="s">
        <v>876</v>
      </c>
      <c r="M11" s="105" t="s">
        <v>877</v>
      </c>
      <c r="N11" s="10" t="s">
        <v>878</v>
      </c>
      <c r="O11" s="105" t="s">
        <v>879</v>
      </c>
      <c r="P11" s="10" t="s">
        <v>880</v>
      </c>
      <c r="Q11" s="105" t="s">
        <v>881</v>
      </c>
      <c r="R11" s="10" t="s">
        <v>882</v>
      </c>
      <c r="S11" s="105" t="s">
        <v>883</v>
      </c>
      <c r="T11" s="10" t="s">
        <v>884</v>
      </c>
    </row>
    <row r="12" spans="1:20" ht="24" customHeight="1">
      <c r="A12" s="15" t="s">
        <v>80</v>
      </c>
      <c r="B12" s="16"/>
      <c r="C12" s="102" t="s">
        <v>885</v>
      </c>
      <c r="D12" s="8" t="s">
        <v>522</v>
      </c>
      <c r="E12" s="102" t="s">
        <v>886</v>
      </c>
      <c r="F12" s="8" t="s">
        <v>887</v>
      </c>
      <c r="G12" s="102" t="s">
        <v>888</v>
      </c>
      <c r="H12" s="8" t="s">
        <v>567</v>
      </c>
      <c r="I12" s="105" t="s">
        <v>889</v>
      </c>
      <c r="J12" s="10" t="s">
        <v>890</v>
      </c>
      <c r="K12" s="105" t="s">
        <v>891</v>
      </c>
      <c r="L12" s="10" t="s">
        <v>892</v>
      </c>
      <c r="M12" s="105" t="s">
        <v>893</v>
      </c>
      <c r="N12" s="10" t="s">
        <v>894</v>
      </c>
      <c r="O12" s="105" t="s">
        <v>895</v>
      </c>
      <c r="P12" s="10" t="s">
        <v>896</v>
      </c>
      <c r="Q12" s="105" t="s">
        <v>897</v>
      </c>
      <c r="R12" s="10" t="s">
        <v>898</v>
      </c>
      <c r="S12" s="105" t="s">
        <v>899</v>
      </c>
      <c r="T12" s="10" t="s">
        <v>649</v>
      </c>
    </row>
    <row r="13" spans="1:20" ht="24" customHeight="1">
      <c r="A13" s="15" t="s">
        <v>81</v>
      </c>
      <c r="B13" s="16"/>
      <c r="C13" s="102" t="s">
        <v>900</v>
      </c>
      <c r="D13" s="8" t="s">
        <v>901</v>
      </c>
      <c r="E13" s="102" t="s">
        <v>902</v>
      </c>
      <c r="F13" s="8" t="s">
        <v>903</v>
      </c>
      <c r="G13" s="102" t="s">
        <v>904</v>
      </c>
      <c r="H13" s="8" t="s">
        <v>905</v>
      </c>
      <c r="I13" s="105" t="s">
        <v>906</v>
      </c>
      <c r="J13" s="10" t="s">
        <v>573</v>
      </c>
      <c r="K13" s="105" t="s">
        <v>907</v>
      </c>
      <c r="L13" s="10" t="s">
        <v>908</v>
      </c>
      <c r="M13" s="105" t="s">
        <v>909</v>
      </c>
      <c r="N13" s="10" t="s">
        <v>910</v>
      </c>
      <c r="O13" s="105" t="s">
        <v>911</v>
      </c>
      <c r="P13" s="10" t="s">
        <v>579</v>
      </c>
      <c r="Q13" s="105" t="s">
        <v>912</v>
      </c>
      <c r="R13" s="10" t="s">
        <v>913</v>
      </c>
      <c r="S13" s="105" t="s">
        <v>914</v>
      </c>
      <c r="T13" s="10" t="s">
        <v>915</v>
      </c>
    </row>
    <row r="14" spans="1:20" ht="24" customHeight="1">
      <c r="A14" s="15" t="s">
        <v>82</v>
      </c>
      <c r="B14" s="16"/>
      <c r="C14" s="102" t="s">
        <v>916</v>
      </c>
      <c r="D14" s="8" t="s">
        <v>917</v>
      </c>
      <c r="E14" s="102" t="s">
        <v>918</v>
      </c>
      <c r="F14" s="8" t="s">
        <v>181</v>
      </c>
      <c r="G14" s="102" t="s">
        <v>919</v>
      </c>
      <c r="H14" s="8" t="s">
        <v>920</v>
      </c>
      <c r="I14" s="105" t="s">
        <v>921</v>
      </c>
      <c r="J14" s="10" t="s">
        <v>922</v>
      </c>
      <c r="K14" s="105" t="s">
        <v>923</v>
      </c>
      <c r="L14" s="10" t="s">
        <v>924</v>
      </c>
      <c r="M14" s="105" t="s">
        <v>925</v>
      </c>
      <c r="N14" s="10" t="s">
        <v>239</v>
      </c>
      <c r="O14" s="105" t="s">
        <v>926</v>
      </c>
      <c r="P14" s="10" t="s">
        <v>927</v>
      </c>
      <c r="Q14" s="105" t="s">
        <v>928</v>
      </c>
      <c r="R14" s="10" t="s">
        <v>278</v>
      </c>
      <c r="S14" s="105" t="s">
        <v>929</v>
      </c>
      <c r="T14" s="10" t="s">
        <v>930</v>
      </c>
    </row>
    <row r="15" spans="1:20" ht="24" customHeight="1">
      <c r="A15" s="15" t="s">
        <v>83</v>
      </c>
      <c r="B15" s="16"/>
      <c r="C15" s="102" t="s">
        <v>931</v>
      </c>
      <c r="D15" s="8" t="s">
        <v>932</v>
      </c>
      <c r="E15" s="102" t="s">
        <v>933</v>
      </c>
      <c r="F15" s="8" t="s">
        <v>934</v>
      </c>
      <c r="G15" s="102" t="s">
        <v>935</v>
      </c>
      <c r="H15" s="8" t="s">
        <v>936</v>
      </c>
      <c r="I15" s="105" t="s">
        <v>937</v>
      </c>
      <c r="J15" s="10" t="s">
        <v>938</v>
      </c>
      <c r="K15" s="105" t="s">
        <v>939</v>
      </c>
      <c r="L15" s="10" t="s">
        <v>940</v>
      </c>
      <c r="M15" s="105" t="s">
        <v>941</v>
      </c>
      <c r="N15" s="10" t="s">
        <v>942</v>
      </c>
      <c r="O15" s="105" t="s">
        <v>943</v>
      </c>
      <c r="P15" s="10" t="s">
        <v>944</v>
      </c>
      <c r="Q15" s="105" t="s">
        <v>945</v>
      </c>
      <c r="R15" s="10" t="s">
        <v>946</v>
      </c>
      <c r="S15" s="105" t="s">
        <v>947</v>
      </c>
      <c r="T15" s="10" t="s">
        <v>680</v>
      </c>
    </row>
    <row r="16" spans="1:20" ht="24" customHeight="1">
      <c r="A16" s="15" t="s">
        <v>84</v>
      </c>
      <c r="B16" s="16"/>
      <c r="C16" s="102" t="s">
        <v>948</v>
      </c>
      <c r="D16" s="8" t="s">
        <v>949</v>
      </c>
      <c r="E16" s="102" t="s">
        <v>950</v>
      </c>
      <c r="F16" s="8" t="s">
        <v>951</v>
      </c>
      <c r="G16" s="102" t="s">
        <v>952</v>
      </c>
      <c r="H16" s="8" t="s">
        <v>953</v>
      </c>
      <c r="I16" s="105" t="s">
        <v>954</v>
      </c>
      <c r="J16" s="10" t="s">
        <v>955</v>
      </c>
      <c r="K16" s="102" t="s">
        <v>956</v>
      </c>
      <c r="L16" s="10" t="s">
        <v>957</v>
      </c>
      <c r="M16" s="102" t="s">
        <v>958</v>
      </c>
      <c r="N16" s="10" t="s">
        <v>959</v>
      </c>
      <c r="O16" s="105" t="s">
        <v>960</v>
      </c>
      <c r="P16" s="10" t="s">
        <v>169</v>
      </c>
      <c r="Q16" s="102" t="s">
        <v>961</v>
      </c>
      <c r="R16" s="10" t="s">
        <v>962</v>
      </c>
      <c r="S16" s="102" t="s">
        <v>963</v>
      </c>
      <c r="T16" s="10" t="s">
        <v>964</v>
      </c>
    </row>
    <row r="17" spans="1:20" ht="24" customHeight="1">
      <c r="A17" s="15" t="s">
        <v>85</v>
      </c>
      <c r="B17" s="16"/>
      <c r="C17" s="102" t="s">
        <v>965</v>
      </c>
      <c r="D17" s="8" t="s">
        <v>966</v>
      </c>
      <c r="E17" s="102" t="s">
        <v>967</v>
      </c>
      <c r="F17" s="8" t="s">
        <v>968</v>
      </c>
      <c r="G17" s="102" t="s">
        <v>969</v>
      </c>
      <c r="H17" s="8" t="s">
        <v>970</v>
      </c>
      <c r="I17" s="105" t="s">
        <v>971</v>
      </c>
      <c r="J17" s="10" t="s">
        <v>972</v>
      </c>
      <c r="K17" s="106" t="s">
        <v>973</v>
      </c>
      <c r="L17" s="10" t="s">
        <v>974</v>
      </c>
      <c r="M17" s="106" t="s">
        <v>975</v>
      </c>
      <c r="N17" s="10" t="s">
        <v>976</v>
      </c>
      <c r="O17" s="105" t="s">
        <v>977</v>
      </c>
      <c r="P17" s="10" t="s">
        <v>365</v>
      </c>
      <c r="Q17" s="106" t="s">
        <v>978</v>
      </c>
      <c r="R17" s="10" t="s">
        <v>979</v>
      </c>
      <c r="S17" s="106" t="s">
        <v>980</v>
      </c>
      <c r="T17" s="10" t="s">
        <v>944</v>
      </c>
    </row>
    <row r="18" spans="1:20" ht="24" customHeight="1">
      <c r="A18" s="15" t="s">
        <v>86</v>
      </c>
      <c r="B18" s="16"/>
      <c r="C18" s="102" t="s">
        <v>981</v>
      </c>
      <c r="D18" s="8" t="s">
        <v>982</v>
      </c>
      <c r="E18" s="102" t="s">
        <v>983</v>
      </c>
      <c r="F18" s="8" t="s">
        <v>984</v>
      </c>
      <c r="G18" s="102" t="s">
        <v>985</v>
      </c>
      <c r="H18" s="8" t="s">
        <v>986</v>
      </c>
      <c r="I18" s="105" t="s">
        <v>987</v>
      </c>
      <c r="J18" s="10" t="s">
        <v>988</v>
      </c>
      <c r="K18" s="106" t="s">
        <v>989</v>
      </c>
      <c r="L18" s="10" t="s">
        <v>990</v>
      </c>
      <c r="M18" s="106" t="s">
        <v>991</v>
      </c>
      <c r="N18" s="10" t="s">
        <v>992</v>
      </c>
      <c r="O18" s="105" t="s">
        <v>993</v>
      </c>
      <c r="P18" s="10" t="s">
        <v>994</v>
      </c>
      <c r="Q18" s="106" t="s">
        <v>995</v>
      </c>
      <c r="R18" s="10" t="s">
        <v>743</v>
      </c>
      <c r="S18" s="106" t="s">
        <v>996</v>
      </c>
      <c r="T18" s="10" t="s">
        <v>997</v>
      </c>
    </row>
    <row r="19" spans="1:20" ht="24" customHeight="1">
      <c r="A19" s="15" t="s">
        <v>87</v>
      </c>
      <c r="B19" s="16"/>
      <c r="C19" s="102" t="s">
        <v>998</v>
      </c>
      <c r="D19" s="8" t="s">
        <v>663</v>
      </c>
      <c r="E19" s="102" t="s">
        <v>999</v>
      </c>
      <c r="F19" s="8" t="s">
        <v>1000</v>
      </c>
      <c r="G19" s="102" t="s">
        <v>1001</v>
      </c>
      <c r="H19" s="8" t="s">
        <v>1002</v>
      </c>
      <c r="I19" s="105" t="s">
        <v>1003</v>
      </c>
      <c r="J19" s="10" t="s">
        <v>1004</v>
      </c>
      <c r="K19" s="106" t="s">
        <v>1005</v>
      </c>
      <c r="L19" s="10" t="s">
        <v>1006</v>
      </c>
      <c r="M19" s="106" t="s">
        <v>1007</v>
      </c>
      <c r="N19" s="10" t="s">
        <v>1008</v>
      </c>
      <c r="O19" s="105" t="s">
        <v>1009</v>
      </c>
      <c r="P19" s="10" t="s">
        <v>1010</v>
      </c>
      <c r="Q19" s="106" t="s">
        <v>1011</v>
      </c>
      <c r="R19" s="10" t="s">
        <v>1012</v>
      </c>
      <c r="S19" s="106" t="s">
        <v>1013</v>
      </c>
      <c r="T19" s="10" t="s">
        <v>1014</v>
      </c>
    </row>
    <row r="20" spans="1:20" ht="24" customHeight="1">
      <c r="A20" s="15" t="s">
        <v>88</v>
      </c>
      <c r="B20" s="16"/>
      <c r="C20" s="102" t="s">
        <v>1015</v>
      </c>
      <c r="D20" s="8" t="s">
        <v>1016</v>
      </c>
      <c r="E20" s="102" t="s">
        <v>1017</v>
      </c>
      <c r="F20" s="8" t="s">
        <v>1018</v>
      </c>
      <c r="G20" s="102" t="s">
        <v>1019</v>
      </c>
      <c r="H20" s="8" t="s">
        <v>1020</v>
      </c>
      <c r="I20" s="105" t="s">
        <v>1021</v>
      </c>
      <c r="J20" s="10" t="s">
        <v>1022</v>
      </c>
      <c r="K20" s="106" t="s">
        <v>1023</v>
      </c>
      <c r="L20" s="10" t="s">
        <v>1024</v>
      </c>
      <c r="M20" s="106" t="s">
        <v>1025</v>
      </c>
      <c r="N20" s="10" t="s">
        <v>304</v>
      </c>
      <c r="O20" s="105" t="s">
        <v>1026</v>
      </c>
      <c r="P20" s="10" t="s">
        <v>1027</v>
      </c>
      <c r="Q20" s="106" t="s">
        <v>1028</v>
      </c>
      <c r="R20" s="10" t="s">
        <v>312</v>
      </c>
      <c r="S20" s="106" t="s">
        <v>1029</v>
      </c>
      <c r="T20" s="10" t="s">
        <v>1030</v>
      </c>
    </row>
    <row r="21" spans="1:20" ht="24" customHeight="1">
      <c r="A21" s="15" t="s">
        <v>89</v>
      </c>
      <c r="B21" s="16"/>
      <c r="C21" s="102" t="s">
        <v>1031</v>
      </c>
      <c r="D21" s="8" t="s">
        <v>1032</v>
      </c>
      <c r="E21" s="102" t="s">
        <v>1033</v>
      </c>
      <c r="F21" s="8" t="s">
        <v>1034</v>
      </c>
      <c r="G21" s="102" t="s">
        <v>1035</v>
      </c>
      <c r="H21" s="8" t="s">
        <v>1036</v>
      </c>
      <c r="I21" s="105" t="s">
        <v>1037</v>
      </c>
      <c r="J21" s="10" t="s">
        <v>1038</v>
      </c>
      <c r="K21" s="106" t="s">
        <v>1039</v>
      </c>
      <c r="L21" s="10" t="s">
        <v>1040</v>
      </c>
      <c r="M21" s="106" t="s">
        <v>1041</v>
      </c>
      <c r="N21" s="10" t="s">
        <v>1042</v>
      </c>
      <c r="O21" s="105" t="s">
        <v>1043</v>
      </c>
      <c r="P21" s="10" t="s">
        <v>1027</v>
      </c>
      <c r="Q21" s="106" t="s">
        <v>1044</v>
      </c>
      <c r="R21" s="10" t="s">
        <v>579</v>
      </c>
      <c r="S21" s="106" t="s">
        <v>1045</v>
      </c>
      <c r="T21" s="10" t="s">
        <v>1046</v>
      </c>
    </row>
    <row r="22" spans="1:20" ht="24" customHeight="1">
      <c r="A22" s="15" t="s">
        <v>90</v>
      </c>
      <c r="B22" s="16"/>
      <c r="C22" s="102" t="s">
        <v>1047</v>
      </c>
      <c r="D22" s="8" t="s">
        <v>347</v>
      </c>
      <c r="E22" s="102" t="s">
        <v>1048</v>
      </c>
      <c r="F22" s="8" t="s">
        <v>715</v>
      </c>
      <c r="G22" s="102" t="s">
        <v>1049</v>
      </c>
      <c r="H22" s="8" t="s">
        <v>719</v>
      </c>
      <c r="I22" s="105" t="s">
        <v>1050</v>
      </c>
      <c r="J22" s="10" t="s">
        <v>335</v>
      </c>
      <c r="K22" s="106" t="s">
        <v>1051</v>
      </c>
      <c r="L22" s="10" t="s">
        <v>228</v>
      </c>
      <c r="M22" s="106" t="s">
        <v>1052</v>
      </c>
      <c r="N22" s="10" t="s">
        <v>713</v>
      </c>
      <c r="O22" s="105" t="s">
        <v>1053</v>
      </c>
      <c r="P22" s="10" t="s">
        <v>363</v>
      </c>
      <c r="Q22" s="106" t="s">
        <v>1054</v>
      </c>
      <c r="R22" s="10" t="s">
        <v>1055</v>
      </c>
      <c r="S22" s="106" t="s">
        <v>1056</v>
      </c>
      <c r="T22" s="10" t="s">
        <v>367</v>
      </c>
    </row>
    <row r="23" spans="1:20" ht="24" customHeight="1">
      <c r="A23" s="15" t="s">
        <v>91</v>
      </c>
      <c r="B23" s="16"/>
      <c r="C23" s="102" t="s">
        <v>1057</v>
      </c>
      <c r="D23" s="8" t="s">
        <v>1058</v>
      </c>
      <c r="E23" s="102" t="s">
        <v>1059</v>
      </c>
      <c r="F23" s="8" t="s">
        <v>365</v>
      </c>
      <c r="G23" s="102" t="s">
        <v>1060</v>
      </c>
      <c r="H23" s="8" t="s">
        <v>1061</v>
      </c>
      <c r="I23" s="105" t="s">
        <v>1062</v>
      </c>
      <c r="J23" s="10" t="s">
        <v>639</v>
      </c>
      <c r="K23" s="106" t="s">
        <v>1063</v>
      </c>
      <c r="L23" s="10" t="s">
        <v>1064</v>
      </c>
      <c r="M23" s="106" t="s">
        <v>1065</v>
      </c>
      <c r="N23" s="10" t="s">
        <v>1061</v>
      </c>
      <c r="O23" s="105" t="s">
        <v>1066</v>
      </c>
      <c r="P23" s="10" t="s">
        <v>1067</v>
      </c>
      <c r="Q23" s="106" t="s">
        <v>1068</v>
      </c>
      <c r="R23" s="10" t="s">
        <v>383</v>
      </c>
      <c r="S23" s="106" t="s">
        <v>1069</v>
      </c>
      <c r="T23" s="10" t="s">
        <v>1061</v>
      </c>
    </row>
    <row r="24" spans="1:20" ht="24" customHeight="1">
      <c r="A24" s="15" t="s">
        <v>92</v>
      </c>
      <c r="B24" s="16"/>
      <c r="C24" s="102" t="s">
        <v>1070</v>
      </c>
      <c r="D24" s="8" t="s">
        <v>396</v>
      </c>
      <c r="E24" s="102" t="s">
        <v>1071</v>
      </c>
      <c r="F24" s="8" t="s">
        <v>1072</v>
      </c>
      <c r="G24" s="102" t="s">
        <v>1073</v>
      </c>
      <c r="H24" s="8" t="s">
        <v>1074</v>
      </c>
      <c r="I24" s="105" t="s">
        <v>1075</v>
      </c>
      <c r="J24" s="10" t="s">
        <v>750</v>
      </c>
      <c r="K24" s="106" t="s">
        <v>1076</v>
      </c>
      <c r="L24" s="10" t="s">
        <v>1077</v>
      </c>
      <c r="M24" s="106" t="s">
        <v>1078</v>
      </c>
      <c r="N24" s="10" t="s">
        <v>396</v>
      </c>
      <c r="O24" s="105" t="s">
        <v>1079</v>
      </c>
      <c r="P24" s="10" t="s">
        <v>1080</v>
      </c>
      <c r="Q24" s="106" t="s">
        <v>1081</v>
      </c>
      <c r="R24" s="10" t="s">
        <v>1082</v>
      </c>
      <c r="S24" s="106" t="s">
        <v>1083</v>
      </c>
      <c r="T24" s="10" t="s">
        <v>1084</v>
      </c>
    </row>
    <row r="25" spans="1:20" ht="24" customHeight="1">
      <c r="A25" s="15" t="s">
        <v>93</v>
      </c>
      <c r="B25" s="16"/>
      <c r="C25" s="102" t="s">
        <v>1085</v>
      </c>
      <c r="D25" s="8" t="s">
        <v>406</v>
      </c>
      <c r="E25" s="102" t="s">
        <v>1086</v>
      </c>
      <c r="F25" s="8" t="s">
        <v>1087</v>
      </c>
      <c r="G25" s="102" t="s">
        <v>1088</v>
      </c>
      <c r="H25" s="8" t="s">
        <v>404</v>
      </c>
      <c r="I25" s="105" t="s">
        <v>1089</v>
      </c>
      <c r="J25" s="10" t="s">
        <v>766</v>
      </c>
      <c r="K25" s="106" t="s">
        <v>1090</v>
      </c>
      <c r="L25" s="10" t="s">
        <v>1091</v>
      </c>
      <c r="M25" s="106" t="s">
        <v>1092</v>
      </c>
      <c r="N25" s="10" t="s">
        <v>404</v>
      </c>
      <c r="O25" s="105" t="s">
        <v>1093</v>
      </c>
      <c r="P25" s="10" t="s">
        <v>769</v>
      </c>
      <c r="Q25" s="106" t="s">
        <v>1094</v>
      </c>
      <c r="R25" s="10" t="s">
        <v>526</v>
      </c>
      <c r="S25" s="106" t="s">
        <v>1095</v>
      </c>
      <c r="T25" s="10" t="s">
        <v>404</v>
      </c>
    </row>
    <row r="26" spans="1:20" ht="24" customHeight="1">
      <c r="A26" s="15" t="s">
        <v>94</v>
      </c>
      <c r="B26" s="16"/>
      <c r="C26" s="102" t="s">
        <v>1096</v>
      </c>
      <c r="D26" s="8" t="s">
        <v>114</v>
      </c>
      <c r="E26" s="102" t="s">
        <v>1097</v>
      </c>
      <c r="F26" s="8" t="s">
        <v>423</v>
      </c>
      <c r="G26" s="102" t="s">
        <v>1098</v>
      </c>
      <c r="H26" s="8" t="s">
        <v>427</v>
      </c>
      <c r="I26" s="105" t="s">
        <v>1099</v>
      </c>
      <c r="J26" s="10" t="s">
        <v>421</v>
      </c>
      <c r="K26" s="106" t="s">
        <v>1100</v>
      </c>
      <c r="L26" s="10" t="s">
        <v>114</v>
      </c>
      <c r="M26" s="106" t="s">
        <v>1100</v>
      </c>
      <c r="N26" s="10" t="s">
        <v>421</v>
      </c>
      <c r="O26" s="105" t="s">
        <v>1101</v>
      </c>
      <c r="P26" s="10" t="s">
        <v>114</v>
      </c>
      <c r="Q26" s="106" t="s">
        <v>1102</v>
      </c>
      <c r="R26" s="10" t="s">
        <v>831</v>
      </c>
      <c r="S26" s="106" t="s">
        <v>1103</v>
      </c>
      <c r="T26" s="10" t="s">
        <v>777</v>
      </c>
    </row>
    <row r="27" spans="1:20" ht="24" customHeight="1">
      <c r="A27" s="15" t="s">
        <v>95</v>
      </c>
      <c r="B27" s="16"/>
      <c r="C27" s="102" t="s">
        <v>1104</v>
      </c>
      <c r="D27" s="8" t="s">
        <v>435</v>
      </c>
      <c r="E27" s="102" t="s">
        <v>1105</v>
      </c>
      <c r="F27" s="8" t="s">
        <v>437</v>
      </c>
      <c r="G27" s="102" t="s">
        <v>1106</v>
      </c>
      <c r="H27" s="8" t="s">
        <v>435</v>
      </c>
      <c r="I27" s="105" t="s">
        <v>1107</v>
      </c>
      <c r="J27" s="10" t="s">
        <v>437</v>
      </c>
      <c r="K27" s="106" t="s">
        <v>1108</v>
      </c>
      <c r="L27" s="10" t="s">
        <v>437</v>
      </c>
      <c r="M27" s="106" t="s">
        <v>1109</v>
      </c>
      <c r="N27" s="10" t="s">
        <v>435</v>
      </c>
      <c r="O27" s="105" t="s">
        <v>1110</v>
      </c>
      <c r="P27" s="10" t="s">
        <v>435</v>
      </c>
      <c r="Q27" s="106" t="s">
        <v>1111</v>
      </c>
      <c r="R27" s="10" t="s">
        <v>437</v>
      </c>
      <c r="S27" s="106" t="s">
        <v>1112</v>
      </c>
      <c r="T27" s="10" t="s">
        <v>445</v>
      </c>
    </row>
    <row r="28" spans="1:20" ht="24" customHeight="1">
      <c r="A28" s="18"/>
      <c r="B28" s="19"/>
      <c r="C28" s="102" t="s">
        <v>1113</v>
      </c>
      <c r="D28" s="8" t="s">
        <v>447</v>
      </c>
      <c r="E28" s="102" t="s">
        <v>1114</v>
      </c>
      <c r="F28" s="8" t="s">
        <v>447</v>
      </c>
      <c r="G28" s="102" t="s">
        <v>1115</v>
      </c>
      <c r="H28" s="8" t="s">
        <v>447</v>
      </c>
      <c r="I28" s="105" t="s">
        <v>796</v>
      </c>
      <c r="J28" s="10" t="s">
        <v>447</v>
      </c>
      <c r="K28" s="106" t="s">
        <v>1116</v>
      </c>
      <c r="L28" s="10" t="s">
        <v>447</v>
      </c>
      <c r="M28" s="106" t="s">
        <v>1117</v>
      </c>
      <c r="N28" s="10" t="s">
        <v>447</v>
      </c>
      <c r="O28" s="105" t="s">
        <v>1118</v>
      </c>
      <c r="P28" s="10" t="s">
        <v>447</v>
      </c>
      <c r="Q28" s="106" t="s">
        <v>1119</v>
      </c>
      <c r="R28" s="10" t="s">
        <v>447</v>
      </c>
      <c r="S28" s="106" t="s">
        <v>1120</v>
      </c>
      <c r="T28" s="10" t="s">
        <v>447</v>
      </c>
    </row>
    <row r="29" spans="1:20" ht="24" customHeight="1" thickBot="1">
      <c r="A29" s="36" t="s">
        <v>23</v>
      </c>
      <c r="B29" s="34" t="s">
        <v>96</v>
      </c>
      <c r="C29" s="103" t="s">
        <v>1121</v>
      </c>
      <c r="D29" s="30"/>
      <c r="E29" s="103" t="s">
        <v>1122</v>
      </c>
      <c r="F29" s="29"/>
      <c r="G29" s="103" t="s">
        <v>1123</v>
      </c>
      <c r="H29" s="29"/>
      <c r="I29" s="103" t="s">
        <v>1124</v>
      </c>
      <c r="J29" s="73"/>
      <c r="K29" s="103" t="s">
        <v>1125</v>
      </c>
      <c r="L29" s="73"/>
      <c r="M29" s="103" t="s">
        <v>1126</v>
      </c>
      <c r="N29" s="73"/>
      <c r="O29" s="103" t="s">
        <v>1127</v>
      </c>
      <c r="P29" s="73"/>
      <c r="Q29" s="103" t="s">
        <v>1128</v>
      </c>
      <c r="R29" s="73"/>
      <c r="S29" s="103" t="s">
        <v>1129</v>
      </c>
      <c r="T29" s="73"/>
    </row>
    <row r="30" spans="1:20" ht="23.1" customHeight="1">
      <c r="A30" s="4"/>
    </row>
    <row r="31" spans="1:20" ht="23.1" customHeight="1"/>
  </sheetData>
  <mergeCells count="1">
    <mergeCell ref="I3:J3"/>
  </mergeCells>
  <phoneticPr fontId="14" type="noConversion"/>
  <printOptions horizontalCentered="1" gridLinesSet="0"/>
  <pageMargins left="0.19685039370078741" right="0.19685039370078741" top="0.82677165354330717" bottom="0.74803149606299213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9F543-C81C-4390-BDDE-C191CE0BE1BE}">
  <dimension ref="A1:T31"/>
  <sheetViews>
    <sheetView showGridLines="0" view="pageBreakPreview" zoomScale="60" zoomScaleNormal="75" workbookViewId="0">
      <selection activeCell="E22" sqref="E22"/>
    </sheetView>
  </sheetViews>
  <sheetFormatPr defaultRowHeight="16.5"/>
  <cols>
    <col min="1" max="1" width="7.75" style="2" customWidth="1"/>
    <col min="2" max="2" width="9.75" style="4" customWidth="1"/>
    <col min="3" max="3" width="9" style="4"/>
    <col min="4" max="4" width="6.75" style="4" customWidth="1"/>
    <col min="5" max="5" width="9" style="4"/>
    <col min="6" max="6" width="6.75" style="4" customWidth="1"/>
    <col min="7" max="7" width="9" style="4"/>
    <col min="8" max="8" width="6.75" style="4" customWidth="1"/>
    <col min="9" max="9" width="9.125" style="1" customWidth="1"/>
    <col min="10" max="10" width="6.75" style="1" customWidth="1"/>
    <col min="11" max="11" width="9" style="1"/>
    <col min="12" max="12" width="6.75" style="1" customWidth="1"/>
    <col min="13" max="13" width="8.75" style="1" customWidth="1"/>
    <col min="14" max="14" width="6.75" style="1" customWidth="1"/>
    <col min="15" max="15" width="8.75" style="1" customWidth="1"/>
    <col min="16" max="16" width="6.75" style="1" customWidth="1"/>
    <col min="17" max="17" width="8.75" style="1" customWidth="1"/>
    <col min="18" max="18" width="6.75" style="1" customWidth="1"/>
    <col min="19" max="19" width="9" style="1"/>
    <col min="20" max="20" width="6.75" style="1" customWidth="1"/>
    <col min="21" max="16384" width="9" style="1"/>
  </cols>
  <sheetData>
    <row r="1" spans="1:20" ht="23.25" customHeight="1">
      <c r="A1" s="69" t="s">
        <v>1130</v>
      </c>
      <c r="B1" s="74"/>
      <c r="C1" s="75"/>
      <c r="D1" s="76"/>
      <c r="E1" s="77"/>
      <c r="F1" s="77"/>
      <c r="G1" s="77"/>
      <c r="H1" s="77"/>
      <c r="I1" s="76"/>
      <c r="J1" s="76"/>
      <c r="K1" s="32" t="s">
        <v>1131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69"/>
      <c r="B2" s="74"/>
      <c r="C2" s="75"/>
      <c r="D2" s="76"/>
      <c r="E2" s="77"/>
      <c r="F2" s="77"/>
      <c r="G2" s="77"/>
      <c r="H2" s="77"/>
      <c r="I2" s="76"/>
      <c r="J2" s="76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74"/>
      <c r="C3" s="79"/>
      <c r="D3" s="80" t="s">
        <v>1134</v>
      </c>
      <c r="E3" s="76"/>
      <c r="F3" s="76"/>
      <c r="G3" s="81"/>
      <c r="H3" s="81"/>
      <c r="I3" s="82" t="s">
        <v>73</v>
      </c>
      <c r="J3"/>
      <c r="K3" s="70"/>
      <c r="L3" s="71"/>
      <c r="M3" s="70"/>
      <c r="N3" s="11"/>
      <c r="O3" s="33" t="s">
        <v>1135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83"/>
      <c r="B4" s="84"/>
      <c r="C4" s="85" t="s">
        <v>74</v>
      </c>
      <c r="D4" s="86"/>
      <c r="E4" s="87"/>
      <c r="F4" s="88"/>
      <c r="G4" s="88"/>
      <c r="H4" s="87"/>
      <c r="I4" s="107" t="s">
        <v>75</v>
      </c>
      <c r="J4" s="108"/>
      <c r="K4" s="98" t="s">
        <v>1132</v>
      </c>
      <c r="L4" s="111"/>
      <c r="M4" s="109"/>
      <c r="N4" s="110"/>
      <c r="O4" s="98" t="s">
        <v>53</v>
      </c>
      <c r="P4" s="89"/>
      <c r="Q4" s="89"/>
      <c r="R4" s="89"/>
      <c r="S4" s="86"/>
      <c r="T4" s="89"/>
    </row>
    <row r="5" spans="1:20" s="3" customFormat="1" ht="21.95" customHeight="1">
      <c r="A5"/>
      <c r="B5" s="90"/>
      <c r="C5" s="91" t="s">
        <v>70</v>
      </c>
      <c r="D5" s="6"/>
      <c r="E5" s="91" t="s">
        <v>68</v>
      </c>
      <c r="F5" s="6"/>
      <c r="G5" s="91" t="s">
        <v>69</v>
      </c>
      <c r="H5" s="91"/>
      <c r="I5" s="91" t="s">
        <v>70</v>
      </c>
      <c r="J5" s="92"/>
      <c r="K5" s="99" t="s">
        <v>54</v>
      </c>
      <c r="L5" s="6"/>
      <c r="M5" s="91" t="s">
        <v>55</v>
      </c>
      <c r="N5" s="6"/>
      <c r="O5" s="91" t="s">
        <v>48</v>
      </c>
      <c r="P5" s="6"/>
      <c r="Q5" s="91" t="s">
        <v>54</v>
      </c>
      <c r="R5" s="6"/>
      <c r="S5" s="91" t="s">
        <v>55</v>
      </c>
      <c r="T5" s="6"/>
    </row>
    <row r="6" spans="1:20" s="3" customFormat="1" ht="21.95" customHeight="1">
      <c r="A6" s="93"/>
      <c r="B6" s="94"/>
      <c r="C6" s="95" t="s">
        <v>71</v>
      </c>
      <c r="D6" s="96" t="s">
        <v>43</v>
      </c>
      <c r="E6" s="95" t="s">
        <v>71</v>
      </c>
      <c r="F6" s="96" t="s">
        <v>43</v>
      </c>
      <c r="G6" s="95" t="s">
        <v>71</v>
      </c>
      <c r="H6" s="96" t="s">
        <v>43</v>
      </c>
      <c r="I6" s="95" t="s">
        <v>71</v>
      </c>
      <c r="J6" s="97" t="s">
        <v>43</v>
      </c>
      <c r="K6" s="97" t="s">
        <v>56</v>
      </c>
      <c r="L6" s="96" t="s">
        <v>57</v>
      </c>
      <c r="M6" s="95" t="s">
        <v>56</v>
      </c>
      <c r="N6" s="96" t="s">
        <v>57</v>
      </c>
      <c r="O6" s="95" t="s">
        <v>56</v>
      </c>
      <c r="P6" s="96" t="s">
        <v>57</v>
      </c>
      <c r="Q6" s="95" t="s">
        <v>56</v>
      </c>
      <c r="R6" s="96" t="s">
        <v>57</v>
      </c>
      <c r="S6" s="95" t="s">
        <v>56</v>
      </c>
      <c r="T6" s="96" t="s">
        <v>57</v>
      </c>
    </row>
    <row r="7" spans="1:20" s="23" customFormat="1" ht="24" customHeight="1">
      <c r="A7" s="37" t="s">
        <v>44</v>
      </c>
      <c r="B7" s="24" t="s">
        <v>0</v>
      </c>
      <c r="C7" s="101" t="s">
        <v>1136</v>
      </c>
      <c r="D7" s="26" t="s">
        <v>98</v>
      </c>
      <c r="E7" s="101" t="s">
        <v>1137</v>
      </c>
      <c r="F7" s="26" t="s">
        <v>98</v>
      </c>
      <c r="G7" s="101" t="s">
        <v>1138</v>
      </c>
      <c r="H7" s="26" t="s">
        <v>98</v>
      </c>
      <c r="I7" s="104" t="s">
        <v>1139</v>
      </c>
      <c r="J7" s="22" t="s">
        <v>98</v>
      </c>
      <c r="K7" s="104" t="s">
        <v>1140</v>
      </c>
      <c r="L7" s="22" t="s">
        <v>98</v>
      </c>
      <c r="M7" s="104" t="s">
        <v>1141</v>
      </c>
      <c r="N7" s="22" t="s">
        <v>98</v>
      </c>
      <c r="O7" s="104" t="s">
        <v>1142</v>
      </c>
      <c r="P7" s="22" t="s">
        <v>98</v>
      </c>
      <c r="Q7" s="104" t="s">
        <v>1143</v>
      </c>
      <c r="R7" s="22" t="s">
        <v>98</v>
      </c>
      <c r="S7" s="104" t="s">
        <v>1144</v>
      </c>
      <c r="T7" s="22" t="s">
        <v>98</v>
      </c>
    </row>
    <row r="8" spans="1:20" ht="24" customHeight="1">
      <c r="A8" s="15" t="s">
        <v>76</v>
      </c>
      <c r="B8" s="16"/>
      <c r="C8" s="102" t="s">
        <v>1145</v>
      </c>
      <c r="D8" s="8" t="s">
        <v>1146</v>
      </c>
      <c r="E8" s="102" t="s">
        <v>1147</v>
      </c>
      <c r="F8" s="8" t="s">
        <v>1148</v>
      </c>
      <c r="G8" s="102" t="s">
        <v>1149</v>
      </c>
      <c r="H8" s="8" t="s">
        <v>1150</v>
      </c>
      <c r="I8" s="105" t="s">
        <v>1151</v>
      </c>
      <c r="J8" s="10" t="s">
        <v>421</v>
      </c>
      <c r="K8" s="105" t="s">
        <v>1152</v>
      </c>
      <c r="L8" s="10" t="s">
        <v>421</v>
      </c>
      <c r="M8" s="105" t="s">
        <v>1153</v>
      </c>
      <c r="N8" s="10" t="s">
        <v>421</v>
      </c>
      <c r="O8" s="105" t="s">
        <v>1154</v>
      </c>
      <c r="P8" s="10" t="s">
        <v>1155</v>
      </c>
      <c r="Q8" s="105" t="s">
        <v>1156</v>
      </c>
      <c r="R8" s="10" t="s">
        <v>1157</v>
      </c>
      <c r="S8" s="105" t="s">
        <v>1158</v>
      </c>
      <c r="T8" s="10" t="s">
        <v>1159</v>
      </c>
    </row>
    <row r="9" spans="1:20" ht="24" customHeight="1">
      <c r="A9" s="17" t="s">
        <v>77</v>
      </c>
      <c r="B9" s="16"/>
      <c r="C9" s="102" t="s">
        <v>1160</v>
      </c>
      <c r="D9" s="8" t="s">
        <v>1161</v>
      </c>
      <c r="E9" s="102" t="s">
        <v>1162</v>
      </c>
      <c r="F9" s="8" t="s">
        <v>1163</v>
      </c>
      <c r="G9" s="102" t="s">
        <v>1164</v>
      </c>
      <c r="H9" s="8" t="s">
        <v>1165</v>
      </c>
      <c r="I9" s="105" t="s">
        <v>1166</v>
      </c>
      <c r="J9" s="10" t="s">
        <v>1167</v>
      </c>
      <c r="K9" s="105" t="s">
        <v>1168</v>
      </c>
      <c r="L9" s="10" t="s">
        <v>1167</v>
      </c>
      <c r="M9" s="105" t="s">
        <v>1169</v>
      </c>
      <c r="N9" s="10" t="s">
        <v>1170</v>
      </c>
      <c r="O9" s="105" t="s">
        <v>1171</v>
      </c>
      <c r="P9" s="10" t="s">
        <v>1172</v>
      </c>
      <c r="Q9" s="105" t="s">
        <v>1173</v>
      </c>
      <c r="R9" s="10" t="s">
        <v>1174</v>
      </c>
      <c r="S9" s="105" t="s">
        <v>1175</v>
      </c>
      <c r="T9" s="10" t="s">
        <v>1176</v>
      </c>
    </row>
    <row r="10" spans="1:20" ht="24" customHeight="1">
      <c r="A10" s="15" t="s">
        <v>78</v>
      </c>
      <c r="B10" s="16"/>
      <c r="C10" s="102" t="s">
        <v>1177</v>
      </c>
      <c r="D10" s="8" t="s">
        <v>1178</v>
      </c>
      <c r="E10" s="102" t="s">
        <v>1179</v>
      </c>
      <c r="F10" s="8" t="s">
        <v>1180</v>
      </c>
      <c r="G10" s="102" t="s">
        <v>1181</v>
      </c>
      <c r="H10" s="8" t="s">
        <v>949</v>
      </c>
      <c r="I10" s="105" t="s">
        <v>1182</v>
      </c>
      <c r="J10" s="10" t="s">
        <v>147</v>
      </c>
      <c r="K10" s="105" t="s">
        <v>1183</v>
      </c>
      <c r="L10" s="10" t="s">
        <v>149</v>
      </c>
      <c r="M10" s="105" t="s">
        <v>1184</v>
      </c>
      <c r="N10" s="10" t="s">
        <v>1185</v>
      </c>
      <c r="O10" s="105" t="s">
        <v>1186</v>
      </c>
      <c r="P10" s="10" t="s">
        <v>1187</v>
      </c>
      <c r="Q10" s="105" t="s">
        <v>1188</v>
      </c>
      <c r="R10" s="10" t="s">
        <v>1189</v>
      </c>
      <c r="S10" s="105" t="s">
        <v>1190</v>
      </c>
      <c r="T10" s="10" t="s">
        <v>1191</v>
      </c>
    </row>
    <row r="11" spans="1:20" ht="24" customHeight="1">
      <c r="A11" s="15" t="s">
        <v>79</v>
      </c>
      <c r="B11" s="16"/>
      <c r="C11" s="102" t="s">
        <v>1192</v>
      </c>
      <c r="D11" s="8" t="s">
        <v>1193</v>
      </c>
      <c r="E11" s="102" t="s">
        <v>1194</v>
      </c>
      <c r="F11" s="8" t="s">
        <v>1195</v>
      </c>
      <c r="G11" s="102" t="s">
        <v>1196</v>
      </c>
      <c r="H11" s="8" t="s">
        <v>1197</v>
      </c>
      <c r="I11" s="105" t="s">
        <v>1198</v>
      </c>
      <c r="J11" s="10" t="s">
        <v>1199</v>
      </c>
      <c r="K11" s="105" t="s">
        <v>1200</v>
      </c>
      <c r="L11" s="10" t="s">
        <v>1201</v>
      </c>
      <c r="M11" s="105" t="s">
        <v>1202</v>
      </c>
      <c r="N11" s="10" t="s">
        <v>1203</v>
      </c>
      <c r="O11" s="105" t="s">
        <v>1204</v>
      </c>
      <c r="P11" s="10" t="s">
        <v>1205</v>
      </c>
      <c r="Q11" s="105" t="s">
        <v>1206</v>
      </c>
      <c r="R11" s="10" t="s">
        <v>1207</v>
      </c>
      <c r="S11" s="105" t="s">
        <v>1208</v>
      </c>
      <c r="T11" s="10" t="s">
        <v>1209</v>
      </c>
    </row>
    <row r="12" spans="1:20" ht="24" customHeight="1">
      <c r="A12" s="15" t="s">
        <v>80</v>
      </c>
      <c r="B12" s="16"/>
      <c r="C12" s="102" t="s">
        <v>1210</v>
      </c>
      <c r="D12" s="8" t="s">
        <v>1211</v>
      </c>
      <c r="E12" s="102" t="s">
        <v>1212</v>
      </c>
      <c r="F12" s="8" t="s">
        <v>1213</v>
      </c>
      <c r="G12" s="102" t="s">
        <v>1214</v>
      </c>
      <c r="H12" s="8" t="s">
        <v>1215</v>
      </c>
      <c r="I12" s="105" t="s">
        <v>1216</v>
      </c>
      <c r="J12" s="10" t="s">
        <v>1217</v>
      </c>
      <c r="K12" s="105" t="s">
        <v>1218</v>
      </c>
      <c r="L12" s="10" t="s">
        <v>1219</v>
      </c>
      <c r="M12" s="105" t="s">
        <v>1220</v>
      </c>
      <c r="N12" s="10" t="s">
        <v>1221</v>
      </c>
      <c r="O12" s="105" t="s">
        <v>1222</v>
      </c>
      <c r="P12" s="10" t="s">
        <v>1223</v>
      </c>
      <c r="Q12" s="105" t="s">
        <v>1224</v>
      </c>
      <c r="R12" s="10" t="s">
        <v>1225</v>
      </c>
      <c r="S12" s="105" t="s">
        <v>1226</v>
      </c>
      <c r="T12" s="10" t="s">
        <v>1227</v>
      </c>
    </row>
    <row r="13" spans="1:20" ht="24" customHeight="1">
      <c r="A13" s="15" t="s">
        <v>81</v>
      </c>
      <c r="B13" s="16"/>
      <c r="C13" s="102" t="s">
        <v>1228</v>
      </c>
      <c r="D13" s="8" t="s">
        <v>1229</v>
      </c>
      <c r="E13" s="102" t="s">
        <v>1230</v>
      </c>
      <c r="F13" s="8" t="s">
        <v>905</v>
      </c>
      <c r="G13" s="102" t="s">
        <v>1231</v>
      </c>
      <c r="H13" s="8" t="s">
        <v>934</v>
      </c>
      <c r="I13" s="105" t="s">
        <v>1232</v>
      </c>
      <c r="J13" s="10" t="s">
        <v>239</v>
      </c>
      <c r="K13" s="105" t="s">
        <v>1233</v>
      </c>
      <c r="L13" s="10" t="s">
        <v>1234</v>
      </c>
      <c r="M13" s="105" t="s">
        <v>1235</v>
      </c>
      <c r="N13" s="10" t="s">
        <v>938</v>
      </c>
      <c r="O13" s="105" t="s">
        <v>1236</v>
      </c>
      <c r="P13" s="10" t="s">
        <v>1237</v>
      </c>
      <c r="Q13" s="105" t="s">
        <v>1238</v>
      </c>
      <c r="R13" s="10" t="s">
        <v>1239</v>
      </c>
      <c r="S13" s="105" t="s">
        <v>1240</v>
      </c>
      <c r="T13" s="10" t="s">
        <v>1241</v>
      </c>
    </row>
    <row r="14" spans="1:20" ht="24" customHeight="1">
      <c r="A14" s="15" t="s">
        <v>82</v>
      </c>
      <c r="B14" s="16"/>
      <c r="C14" s="102" t="s">
        <v>1242</v>
      </c>
      <c r="D14" s="8" t="s">
        <v>1243</v>
      </c>
      <c r="E14" s="102" t="s">
        <v>1244</v>
      </c>
      <c r="F14" s="8" t="s">
        <v>1245</v>
      </c>
      <c r="G14" s="102" t="s">
        <v>1246</v>
      </c>
      <c r="H14" s="8" t="s">
        <v>1247</v>
      </c>
      <c r="I14" s="105" t="s">
        <v>1248</v>
      </c>
      <c r="J14" s="10" t="s">
        <v>1249</v>
      </c>
      <c r="K14" s="105" t="s">
        <v>1250</v>
      </c>
      <c r="L14" s="10" t="s">
        <v>1251</v>
      </c>
      <c r="M14" s="105" t="s">
        <v>1252</v>
      </c>
      <c r="N14" s="10" t="s">
        <v>1253</v>
      </c>
      <c r="O14" s="105" t="s">
        <v>1254</v>
      </c>
      <c r="P14" s="10" t="s">
        <v>608</v>
      </c>
      <c r="Q14" s="105" t="s">
        <v>1255</v>
      </c>
      <c r="R14" s="10" t="s">
        <v>1256</v>
      </c>
      <c r="S14" s="105" t="s">
        <v>1257</v>
      </c>
      <c r="T14" s="10" t="s">
        <v>930</v>
      </c>
    </row>
    <row r="15" spans="1:20" ht="24" customHeight="1">
      <c r="A15" s="15" t="s">
        <v>83</v>
      </c>
      <c r="B15" s="16"/>
      <c r="C15" s="102" t="s">
        <v>1258</v>
      </c>
      <c r="D15" s="8" t="s">
        <v>1259</v>
      </c>
      <c r="E15" s="102" t="s">
        <v>1260</v>
      </c>
      <c r="F15" s="8" t="s">
        <v>216</v>
      </c>
      <c r="G15" s="102" t="s">
        <v>1261</v>
      </c>
      <c r="H15" s="8" t="s">
        <v>920</v>
      </c>
      <c r="I15" s="105" t="s">
        <v>1262</v>
      </c>
      <c r="J15" s="10" t="s">
        <v>588</v>
      </c>
      <c r="K15" s="105" t="s">
        <v>1263</v>
      </c>
      <c r="L15" s="10" t="s">
        <v>1264</v>
      </c>
      <c r="M15" s="105" t="s">
        <v>1265</v>
      </c>
      <c r="N15" s="10" t="s">
        <v>1266</v>
      </c>
      <c r="O15" s="105" t="s">
        <v>1267</v>
      </c>
      <c r="P15" s="10" t="s">
        <v>1268</v>
      </c>
      <c r="Q15" s="105" t="s">
        <v>1269</v>
      </c>
      <c r="R15" s="10" t="s">
        <v>739</v>
      </c>
      <c r="S15" s="105" t="s">
        <v>1270</v>
      </c>
      <c r="T15" s="10" t="s">
        <v>696</v>
      </c>
    </row>
    <row r="16" spans="1:20" ht="24" customHeight="1">
      <c r="A16" s="15" t="s">
        <v>84</v>
      </c>
      <c r="B16" s="16"/>
      <c r="C16" s="102" t="s">
        <v>1271</v>
      </c>
      <c r="D16" s="8" t="s">
        <v>1272</v>
      </c>
      <c r="E16" s="102" t="s">
        <v>1273</v>
      </c>
      <c r="F16" s="8" t="s">
        <v>177</v>
      </c>
      <c r="G16" s="102" t="s">
        <v>1274</v>
      </c>
      <c r="H16" s="8" t="s">
        <v>1275</v>
      </c>
      <c r="I16" s="105" t="s">
        <v>1276</v>
      </c>
      <c r="J16" s="10" t="s">
        <v>1277</v>
      </c>
      <c r="K16" s="102" t="s">
        <v>1278</v>
      </c>
      <c r="L16" s="10" t="s">
        <v>1279</v>
      </c>
      <c r="M16" s="102" t="s">
        <v>1280</v>
      </c>
      <c r="N16" s="10" t="s">
        <v>1281</v>
      </c>
      <c r="O16" s="105" t="s">
        <v>1282</v>
      </c>
      <c r="P16" s="10" t="s">
        <v>542</v>
      </c>
      <c r="Q16" s="102" t="s">
        <v>1283</v>
      </c>
      <c r="R16" s="10" t="s">
        <v>1284</v>
      </c>
      <c r="S16" s="102" t="s">
        <v>1285</v>
      </c>
      <c r="T16" s="10" t="s">
        <v>1286</v>
      </c>
    </row>
    <row r="17" spans="1:20" ht="24" customHeight="1">
      <c r="A17" s="15" t="s">
        <v>85</v>
      </c>
      <c r="B17" s="16"/>
      <c r="C17" s="102" t="s">
        <v>1287</v>
      </c>
      <c r="D17" s="8" t="s">
        <v>990</v>
      </c>
      <c r="E17" s="102" t="s">
        <v>1288</v>
      </c>
      <c r="F17" s="8" t="s">
        <v>1289</v>
      </c>
      <c r="G17" s="102" t="s">
        <v>1290</v>
      </c>
      <c r="H17" s="8" t="s">
        <v>1291</v>
      </c>
      <c r="I17" s="105" t="s">
        <v>1292</v>
      </c>
      <c r="J17" s="10" t="s">
        <v>1293</v>
      </c>
      <c r="K17" s="106" t="s">
        <v>1294</v>
      </c>
      <c r="L17" s="10" t="s">
        <v>1195</v>
      </c>
      <c r="M17" s="106" t="s">
        <v>1295</v>
      </c>
      <c r="N17" s="10" t="s">
        <v>1296</v>
      </c>
      <c r="O17" s="105" t="s">
        <v>1297</v>
      </c>
      <c r="P17" s="10" t="s">
        <v>726</v>
      </c>
      <c r="Q17" s="106" t="s">
        <v>1298</v>
      </c>
      <c r="R17" s="10" t="s">
        <v>1072</v>
      </c>
      <c r="S17" s="106" t="s">
        <v>1299</v>
      </c>
      <c r="T17" s="10" t="s">
        <v>377</v>
      </c>
    </row>
    <row r="18" spans="1:20" ht="24" customHeight="1">
      <c r="A18" s="15" t="s">
        <v>86</v>
      </c>
      <c r="B18" s="16"/>
      <c r="C18" s="102" t="s">
        <v>1300</v>
      </c>
      <c r="D18" s="8" t="s">
        <v>1301</v>
      </c>
      <c r="E18" s="102" t="s">
        <v>1302</v>
      </c>
      <c r="F18" s="8" t="s">
        <v>1038</v>
      </c>
      <c r="G18" s="102" t="s">
        <v>1303</v>
      </c>
      <c r="H18" s="8" t="s">
        <v>682</v>
      </c>
      <c r="I18" s="105" t="s">
        <v>1304</v>
      </c>
      <c r="J18" s="10" t="s">
        <v>1305</v>
      </c>
      <c r="K18" s="106" t="s">
        <v>1306</v>
      </c>
      <c r="L18" s="10" t="s">
        <v>990</v>
      </c>
      <c r="M18" s="106" t="s">
        <v>1307</v>
      </c>
      <c r="N18" s="10" t="s">
        <v>988</v>
      </c>
      <c r="O18" s="105" t="s">
        <v>1308</v>
      </c>
      <c r="P18" s="10" t="s">
        <v>1309</v>
      </c>
      <c r="Q18" s="106" t="s">
        <v>1310</v>
      </c>
      <c r="R18" s="10" t="s">
        <v>1311</v>
      </c>
      <c r="S18" s="106" t="s">
        <v>1312</v>
      </c>
      <c r="T18" s="10" t="s">
        <v>1313</v>
      </c>
    </row>
    <row r="19" spans="1:20" ht="24" customHeight="1">
      <c r="A19" s="15" t="s">
        <v>87</v>
      </c>
      <c r="B19" s="16"/>
      <c r="C19" s="102" t="s">
        <v>1314</v>
      </c>
      <c r="D19" s="8" t="s">
        <v>1315</v>
      </c>
      <c r="E19" s="102" t="s">
        <v>1316</v>
      </c>
      <c r="F19" s="8" t="s">
        <v>1317</v>
      </c>
      <c r="G19" s="102" t="s">
        <v>1318</v>
      </c>
      <c r="H19" s="8" t="s">
        <v>325</v>
      </c>
      <c r="I19" s="105" t="s">
        <v>1319</v>
      </c>
      <c r="J19" s="10" t="s">
        <v>1320</v>
      </c>
      <c r="K19" s="106" t="s">
        <v>1321</v>
      </c>
      <c r="L19" s="10" t="s">
        <v>1322</v>
      </c>
      <c r="M19" s="106" t="s">
        <v>1323</v>
      </c>
      <c r="N19" s="10" t="s">
        <v>1324</v>
      </c>
      <c r="O19" s="105" t="s">
        <v>1325</v>
      </c>
      <c r="P19" s="10" t="s">
        <v>542</v>
      </c>
      <c r="Q19" s="106" t="s">
        <v>1326</v>
      </c>
      <c r="R19" s="10" t="s">
        <v>278</v>
      </c>
      <c r="S19" s="106" t="s">
        <v>1327</v>
      </c>
      <c r="T19" s="10" t="s">
        <v>1328</v>
      </c>
    </row>
    <row r="20" spans="1:20" ht="24" customHeight="1">
      <c r="A20" s="15" t="s">
        <v>88</v>
      </c>
      <c r="B20" s="16"/>
      <c r="C20" s="102" t="s">
        <v>1329</v>
      </c>
      <c r="D20" s="8" t="s">
        <v>318</v>
      </c>
      <c r="E20" s="102" t="s">
        <v>1330</v>
      </c>
      <c r="F20" s="8" t="s">
        <v>1331</v>
      </c>
      <c r="G20" s="102" t="s">
        <v>1332</v>
      </c>
      <c r="H20" s="8" t="s">
        <v>1018</v>
      </c>
      <c r="I20" s="105" t="s">
        <v>1333</v>
      </c>
      <c r="J20" s="10" t="s">
        <v>647</v>
      </c>
      <c r="K20" s="106" t="s">
        <v>1334</v>
      </c>
      <c r="L20" s="10" t="s">
        <v>1335</v>
      </c>
      <c r="M20" s="106" t="s">
        <v>1336</v>
      </c>
      <c r="N20" s="10" t="s">
        <v>1337</v>
      </c>
      <c r="O20" s="105" t="s">
        <v>1338</v>
      </c>
      <c r="P20" s="10" t="s">
        <v>878</v>
      </c>
      <c r="Q20" s="106" t="s">
        <v>1339</v>
      </c>
      <c r="R20" s="10" t="s">
        <v>542</v>
      </c>
      <c r="S20" s="106" t="s">
        <v>1340</v>
      </c>
      <c r="T20" s="10" t="s">
        <v>1046</v>
      </c>
    </row>
    <row r="21" spans="1:20" ht="24" customHeight="1">
      <c r="A21" s="15" t="s">
        <v>89</v>
      </c>
      <c r="B21" s="16"/>
      <c r="C21" s="102" t="s">
        <v>1341</v>
      </c>
      <c r="D21" s="8" t="s">
        <v>1342</v>
      </c>
      <c r="E21" s="102" t="s">
        <v>1343</v>
      </c>
      <c r="F21" s="8" t="s">
        <v>245</v>
      </c>
      <c r="G21" s="102" t="s">
        <v>1344</v>
      </c>
      <c r="H21" s="8" t="s">
        <v>1286</v>
      </c>
      <c r="I21" s="105" t="s">
        <v>1345</v>
      </c>
      <c r="J21" s="10" t="s">
        <v>686</v>
      </c>
      <c r="K21" s="106" t="s">
        <v>1346</v>
      </c>
      <c r="L21" s="10" t="s">
        <v>1347</v>
      </c>
      <c r="M21" s="106" t="s">
        <v>1348</v>
      </c>
      <c r="N21" s="10" t="s">
        <v>1349</v>
      </c>
      <c r="O21" s="105" t="s">
        <v>1350</v>
      </c>
      <c r="P21" s="10" t="s">
        <v>608</v>
      </c>
      <c r="Q21" s="106" t="s">
        <v>1351</v>
      </c>
      <c r="R21" s="10" t="s">
        <v>1352</v>
      </c>
      <c r="S21" s="106" t="s">
        <v>1353</v>
      </c>
      <c r="T21" s="10" t="s">
        <v>1354</v>
      </c>
    </row>
    <row r="22" spans="1:20" ht="24" customHeight="1">
      <c r="A22" s="15" t="s">
        <v>90</v>
      </c>
      <c r="B22" s="16"/>
      <c r="C22" s="102" t="s">
        <v>1355</v>
      </c>
      <c r="D22" s="8" t="s">
        <v>1201</v>
      </c>
      <c r="E22" s="102" t="s">
        <v>1356</v>
      </c>
      <c r="F22" s="8" t="s">
        <v>1203</v>
      </c>
      <c r="G22" s="102" t="s">
        <v>1357</v>
      </c>
      <c r="H22" s="8" t="s">
        <v>671</v>
      </c>
      <c r="I22" s="105" t="s">
        <v>1358</v>
      </c>
      <c r="J22" s="10" t="s">
        <v>1354</v>
      </c>
      <c r="K22" s="106" t="s">
        <v>1359</v>
      </c>
      <c r="L22" s="10" t="s">
        <v>1360</v>
      </c>
      <c r="M22" s="106" t="s">
        <v>1361</v>
      </c>
      <c r="N22" s="10" t="s">
        <v>1362</v>
      </c>
      <c r="O22" s="105" t="s">
        <v>1363</v>
      </c>
      <c r="P22" s="10" t="s">
        <v>1364</v>
      </c>
      <c r="Q22" s="106" t="s">
        <v>1365</v>
      </c>
      <c r="R22" s="10" t="s">
        <v>1058</v>
      </c>
      <c r="S22" s="106" t="s">
        <v>1366</v>
      </c>
      <c r="T22" s="10" t="s">
        <v>312</v>
      </c>
    </row>
    <row r="23" spans="1:20" ht="24" customHeight="1">
      <c r="A23" s="15" t="s">
        <v>91</v>
      </c>
      <c r="B23" s="16"/>
      <c r="C23" s="102" t="s">
        <v>1367</v>
      </c>
      <c r="D23" s="8" t="s">
        <v>741</v>
      </c>
      <c r="E23" s="102" t="s">
        <v>1368</v>
      </c>
      <c r="F23" s="8" t="s">
        <v>373</v>
      </c>
      <c r="G23" s="102" t="s">
        <v>1369</v>
      </c>
      <c r="H23" s="8" t="s">
        <v>1239</v>
      </c>
      <c r="I23" s="105" t="s">
        <v>1370</v>
      </c>
      <c r="J23" s="10" t="s">
        <v>1371</v>
      </c>
      <c r="K23" s="106" t="s">
        <v>1372</v>
      </c>
      <c r="L23" s="10" t="s">
        <v>1373</v>
      </c>
      <c r="M23" s="106" t="s">
        <v>1374</v>
      </c>
      <c r="N23" s="10" t="s">
        <v>1239</v>
      </c>
      <c r="O23" s="105" t="s">
        <v>1375</v>
      </c>
      <c r="P23" s="10" t="s">
        <v>673</v>
      </c>
      <c r="Q23" s="106" t="s">
        <v>1376</v>
      </c>
      <c r="R23" s="10" t="s">
        <v>394</v>
      </c>
      <c r="S23" s="106" t="s">
        <v>1377</v>
      </c>
      <c r="T23" s="10" t="s">
        <v>1378</v>
      </c>
    </row>
    <row r="24" spans="1:20" ht="24" customHeight="1">
      <c r="A24" s="15" t="s">
        <v>92</v>
      </c>
      <c r="B24" s="16"/>
      <c r="C24" s="102" t="s">
        <v>1379</v>
      </c>
      <c r="D24" s="8" t="s">
        <v>743</v>
      </c>
      <c r="E24" s="102" t="s">
        <v>1380</v>
      </c>
      <c r="F24" s="8" t="s">
        <v>745</v>
      </c>
      <c r="G24" s="102" t="s">
        <v>1381</v>
      </c>
      <c r="H24" s="8" t="s">
        <v>389</v>
      </c>
      <c r="I24" s="105" t="s">
        <v>1382</v>
      </c>
      <c r="J24" s="10" t="s">
        <v>1383</v>
      </c>
      <c r="K24" s="106" t="s">
        <v>1384</v>
      </c>
      <c r="L24" s="10" t="s">
        <v>750</v>
      </c>
      <c r="M24" s="106" t="s">
        <v>1385</v>
      </c>
      <c r="N24" s="10" t="s">
        <v>402</v>
      </c>
      <c r="O24" s="105" t="s">
        <v>1386</v>
      </c>
      <c r="P24" s="10" t="s">
        <v>1387</v>
      </c>
      <c r="Q24" s="106" t="s">
        <v>1388</v>
      </c>
      <c r="R24" s="10" t="s">
        <v>400</v>
      </c>
      <c r="S24" s="106" t="s">
        <v>1389</v>
      </c>
      <c r="T24" s="10" t="s">
        <v>1072</v>
      </c>
    </row>
    <row r="25" spans="1:20" ht="24" customHeight="1">
      <c r="A25" s="15" t="s">
        <v>93</v>
      </c>
      <c r="B25" s="16"/>
      <c r="C25" s="102" t="s">
        <v>1390</v>
      </c>
      <c r="D25" s="8" t="s">
        <v>1185</v>
      </c>
      <c r="E25" s="102" t="s">
        <v>1391</v>
      </c>
      <c r="F25" s="8" t="s">
        <v>524</v>
      </c>
      <c r="G25" s="102" t="s">
        <v>1392</v>
      </c>
      <c r="H25" s="8" t="s">
        <v>769</v>
      </c>
      <c r="I25" s="105" t="s">
        <v>1393</v>
      </c>
      <c r="J25" s="10" t="s">
        <v>1394</v>
      </c>
      <c r="K25" s="106" t="s">
        <v>1395</v>
      </c>
      <c r="L25" s="10" t="s">
        <v>147</v>
      </c>
      <c r="M25" s="106" t="s">
        <v>1396</v>
      </c>
      <c r="N25" s="10" t="s">
        <v>1397</v>
      </c>
      <c r="O25" s="105" t="s">
        <v>1398</v>
      </c>
      <c r="P25" s="10" t="s">
        <v>149</v>
      </c>
      <c r="Q25" s="106" t="s">
        <v>1399</v>
      </c>
      <c r="R25" s="10" t="s">
        <v>1170</v>
      </c>
      <c r="S25" s="106" t="s">
        <v>1400</v>
      </c>
      <c r="T25" s="10" t="s">
        <v>769</v>
      </c>
    </row>
    <row r="26" spans="1:20" ht="24" customHeight="1">
      <c r="A26" s="15" t="s">
        <v>94</v>
      </c>
      <c r="B26" s="16"/>
      <c r="C26" s="102" t="s">
        <v>1401</v>
      </c>
      <c r="D26" s="8" t="s">
        <v>423</v>
      </c>
      <c r="E26" s="102" t="s">
        <v>1402</v>
      </c>
      <c r="F26" s="8" t="s">
        <v>432</v>
      </c>
      <c r="G26" s="102" t="s">
        <v>1403</v>
      </c>
      <c r="H26" s="8" t="s">
        <v>421</v>
      </c>
      <c r="I26" s="105" t="s">
        <v>1404</v>
      </c>
      <c r="J26" s="10" t="s">
        <v>423</v>
      </c>
      <c r="K26" s="106" t="s">
        <v>1405</v>
      </c>
      <c r="L26" s="10" t="s">
        <v>1406</v>
      </c>
      <c r="M26" s="106" t="s">
        <v>1407</v>
      </c>
      <c r="N26" s="10" t="s">
        <v>114</v>
      </c>
      <c r="O26" s="105" t="s">
        <v>1408</v>
      </c>
      <c r="P26" s="10" t="s">
        <v>423</v>
      </c>
      <c r="Q26" s="106" t="s">
        <v>1409</v>
      </c>
      <c r="R26" s="10" t="s">
        <v>831</v>
      </c>
      <c r="S26" s="106" t="s">
        <v>1410</v>
      </c>
      <c r="T26" s="10" t="s">
        <v>421</v>
      </c>
    </row>
    <row r="27" spans="1:20" ht="24" customHeight="1">
      <c r="A27" s="15" t="s">
        <v>95</v>
      </c>
      <c r="B27" s="16"/>
      <c r="C27" s="102" t="s">
        <v>1411</v>
      </c>
      <c r="D27" s="8" t="s">
        <v>437</v>
      </c>
      <c r="E27" s="102" t="s">
        <v>1412</v>
      </c>
      <c r="F27" s="8" t="s">
        <v>437</v>
      </c>
      <c r="G27" s="102" t="s">
        <v>1413</v>
      </c>
      <c r="H27" s="8" t="s">
        <v>435</v>
      </c>
      <c r="I27" s="105" t="s">
        <v>1414</v>
      </c>
      <c r="J27" s="10" t="s">
        <v>437</v>
      </c>
      <c r="K27" s="106" t="s">
        <v>1415</v>
      </c>
      <c r="L27" s="10" t="s">
        <v>437</v>
      </c>
      <c r="M27" s="106" t="s">
        <v>1416</v>
      </c>
      <c r="N27" s="10" t="s">
        <v>437</v>
      </c>
      <c r="O27" s="105" t="s">
        <v>1417</v>
      </c>
      <c r="P27" s="10" t="s">
        <v>435</v>
      </c>
      <c r="Q27" s="106" t="s">
        <v>1418</v>
      </c>
      <c r="R27" s="10" t="s">
        <v>437</v>
      </c>
      <c r="S27" s="106" t="s">
        <v>1419</v>
      </c>
      <c r="T27" s="10" t="s">
        <v>435</v>
      </c>
    </row>
    <row r="28" spans="1:20" ht="24" customHeight="1">
      <c r="A28" s="18"/>
      <c r="B28" s="19"/>
      <c r="C28" s="102" t="s">
        <v>1420</v>
      </c>
      <c r="D28" s="8" t="s">
        <v>447</v>
      </c>
      <c r="E28" s="102" t="s">
        <v>1421</v>
      </c>
      <c r="F28" s="8" t="s">
        <v>447</v>
      </c>
      <c r="G28" s="102" t="s">
        <v>1422</v>
      </c>
      <c r="H28" s="8" t="s">
        <v>447</v>
      </c>
      <c r="I28" s="105" t="s">
        <v>1423</v>
      </c>
      <c r="J28" s="10" t="s">
        <v>447</v>
      </c>
      <c r="K28" s="106" t="s">
        <v>1424</v>
      </c>
      <c r="L28" s="10" t="s">
        <v>447</v>
      </c>
      <c r="M28" s="106" t="s">
        <v>1425</v>
      </c>
      <c r="N28" s="10" t="s">
        <v>447</v>
      </c>
      <c r="O28" s="105" t="s">
        <v>1426</v>
      </c>
      <c r="P28" s="10" t="s">
        <v>447</v>
      </c>
      <c r="Q28" s="106" t="s">
        <v>1427</v>
      </c>
      <c r="R28" s="10" t="s">
        <v>447</v>
      </c>
      <c r="S28" s="106" t="s">
        <v>1428</v>
      </c>
      <c r="T28" s="10" t="s">
        <v>447</v>
      </c>
    </row>
    <row r="29" spans="1:20" ht="24" customHeight="1" thickBot="1">
      <c r="A29" s="36" t="s">
        <v>1133</v>
      </c>
      <c r="B29" s="34" t="s">
        <v>96</v>
      </c>
      <c r="C29" s="103" t="s">
        <v>1429</v>
      </c>
      <c r="D29" s="30"/>
      <c r="E29" s="103" t="s">
        <v>1430</v>
      </c>
      <c r="F29" s="29"/>
      <c r="G29" s="103" t="s">
        <v>1431</v>
      </c>
      <c r="H29" s="29"/>
      <c r="I29" s="103" t="s">
        <v>1432</v>
      </c>
      <c r="J29" s="73"/>
      <c r="K29" s="103" t="s">
        <v>1433</v>
      </c>
      <c r="L29" s="73"/>
      <c r="M29" s="103" t="s">
        <v>1434</v>
      </c>
      <c r="N29" s="73"/>
      <c r="O29" s="103" t="s">
        <v>808</v>
      </c>
      <c r="P29" s="73"/>
      <c r="Q29" s="103" t="s">
        <v>1435</v>
      </c>
      <c r="R29" s="73"/>
      <c r="S29" s="103" t="s">
        <v>1436</v>
      </c>
      <c r="T29" s="73"/>
    </row>
    <row r="30" spans="1:20" ht="23.1" customHeight="1">
      <c r="A30" s="4"/>
    </row>
    <row r="31" spans="1:20" ht="23.1" customHeight="1"/>
  </sheetData>
  <phoneticPr fontId="14" type="noConversion"/>
  <printOptions horizontalCentered="1" gridLinesSet="0"/>
  <pageMargins left="0.39370078740157483" right="0.39370078740157483" top="0.82677165354330717" bottom="0.74803149606299213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D0036-C268-4497-A987-D8D60679BBB4}">
  <dimension ref="A1:T31"/>
  <sheetViews>
    <sheetView showGridLines="0" zoomScale="75" workbookViewId="0">
      <selection activeCell="L19" sqref="L19"/>
    </sheetView>
  </sheetViews>
  <sheetFormatPr defaultRowHeight="16.5"/>
  <cols>
    <col min="1" max="1" width="7.75" style="2" customWidth="1"/>
    <col min="2" max="2" width="9.75" style="4" customWidth="1"/>
    <col min="3" max="3" width="9.5" style="4" customWidth="1"/>
    <col min="4" max="4" width="6.75" style="4" customWidth="1"/>
    <col min="5" max="5" width="9.25" style="4" customWidth="1"/>
    <col min="6" max="6" width="6.75" style="4" customWidth="1"/>
    <col min="7" max="7" width="9" style="4"/>
    <col min="8" max="8" width="6.75" style="4" customWidth="1"/>
    <col min="9" max="9" width="9.125" style="1" customWidth="1"/>
    <col min="10" max="10" width="6.75" style="1" customWidth="1"/>
    <col min="11" max="11" width="9.125" style="1" customWidth="1"/>
    <col min="12" max="12" width="6.75" style="1" customWidth="1"/>
    <col min="13" max="13" width="8.625" style="1" customWidth="1"/>
    <col min="14" max="14" width="6.75" style="1" customWidth="1"/>
    <col min="15" max="15" width="8.625" style="1" customWidth="1"/>
    <col min="16" max="16" width="6.75" style="1" customWidth="1"/>
    <col min="17" max="17" width="8.625" style="1" customWidth="1"/>
    <col min="18" max="18" width="6.75" style="1" customWidth="1"/>
    <col min="19" max="19" width="8.625" style="1" customWidth="1"/>
    <col min="20" max="20" width="6.75" style="1" customWidth="1"/>
    <col min="21" max="16384" width="9" style="1"/>
  </cols>
  <sheetData>
    <row r="1" spans="1:20" ht="23.25" customHeight="1">
      <c r="A1" s="69" t="s">
        <v>1437</v>
      </c>
      <c r="B1" s="74"/>
      <c r="C1" s="75"/>
      <c r="D1" s="76"/>
      <c r="E1" s="77"/>
      <c r="F1" s="77"/>
      <c r="G1" s="77"/>
      <c r="H1" s="77"/>
      <c r="I1" s="76"/>
      <c r="J1" s="76"/>
      <c r="K1" s="32" t="s">
        <v>1438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ht="23.25" customHeight="1">
      <c r="A2" s="69"/>
      <c r="B2" s="74"/>
      <c r="C2" s="75"/>
      <c r="D2" s="76"/>
      <c r="E2" s="77"/>
      <c r="F2" s="77"/>
      <c r="G2" s="77"/>
      <c r="H2" s="77"/>
      <c r="I2" s="76"/>
      <c r="J2" s="76"/>
      <c r="K2" s="32"/>
      <c r="L2" s="70"/>
      <c r="M2" s="70"/>
      <c r="N2" s="70"/>
      <c r="O2" s="70"/>
      <c r="P2" s="70"/>
      <c r="Q2" s="70"/>
      <c r="R2" s="70"/>
      <c r="S2" s="70"/>
      <c r="T2" s="70"/>
    </row>
    <row r="3" spans="1:20" ht="26.85" customHeight="1" thickBot="1">
      <c r="A3" s="78"/>
      <c r="B3" s="74"/>
      <c r="C3" s="79"/>
      <c r="D3" s="80" t="s">
        <v>1441</v>
      </c>
      <c r="E3" s="76"/>
      <c r="F3" s="76"/>
      <c r="G3" s="81"/>
      <c r="H3" s="81"/>
      <c r="I3" s="82" t="s">
        <v>73</v>
      </c>
      <c r="J3"/>
      <c r="K3" s="70"/>
      <c r="L3" s="71"/>
      <c r="M3" s="70"/>
      <c r="N3" s="11"/>
      <c r="O3" s="33" t="s">
        <v>1442</v>
      </c>
      <c r="P3" s="70"/>
      <c r="Q3" s="11"/>
      <c r="R3" s="72"/>
      <c r="S3" s="71"/>
      <c r="T3" s="20" t="s">
        <v>21</v>
      </c>
    </row>
    <row r="4" spans="1:20" s="2" customFormat="1" ht="24.95" customHeight="1">
      <c r="A4" s="83"/>
      <c r="B4" s="84"/>
      <c r="C4" s="85" t="s">
        <v>74</v>
      </c>
      <c r="D4" s="86"/>
      <c r="E4" s="87"/>
      <c r="F4" s="88"/>
      <c r="G4" s="88"/>
      <c r="H4" s="87"/>
      <c r="I4" s="107" t="s">
        <v>75</v>
      </c>
      <c r="J4" s="108"/>
      <c r="K4" s="98" t="s">
        <v>1439</v>
      </c>
      <c r="L4" s="111"/>
      <c r="M4" s="109"/>
      <c r="N4" s="110"/>
      <c r="O4" s="98" t="s">
        <v>53</v>
      </c>
      <c r="P4" s="89"/>
      <c r="Q4" s="89"/>
      <c r="R4" s="89"/>
      <c r="S4" s="86"/>
      <c r="T4" s="89"/>
    </row>
    <row r="5" spans="1:20" s="3" customFormat="1" ht="21.95" customHeight="1">
      <c r="A5"/>
      <c r="B5" s="90"/>
      <c r="C5" s="91" t="s">
        <v>70</v>
      </c>
      <c r="D5" s="6"/>
      <c r="E5" s="91" t="s">
        <v>68</v>
      </c>
      <c r="F5" s="6"/>
      <c r="G5" s="91" t="s">
        <v>69</v>
      </c>
      <c r="H5" s="91"/>
      <c r="I5" s="91" t="s">
        <v>70</v>
      </c>
      <c r="J5" s="92"/>
      <c r="K5" s="99" t="s">
        <v>54</v>
      </c>
      <c r="L5" s="6"/>
      <c r="M5" s="91" t="s">
        <v>55</v>
      </c>
      <c r="N5" s="6"/>
      <c r="O5" s="91" t="s">
        <v>48</v>
      </c>
      <c r="P5" s="6"/>
      <c r="Q5" s="91" t="s">
        <v>54</v>
      </c>
      <c r="R5" s="6"/>
      <c r="S5" s="91" t="s">
        <v>55</v>
      </c>
      <c r="T5" s="6"/>
    </row>
    <row r="6" spans="1:20" s="3" customFormat="1" ht="21.95" customHeight="1">
      <c r="A6" s="93"/>
      <c r="B6" s="94"/>
      <c r="C6" s="95" t="s">
        <v>71</v>
      </c>
      <c r="D6" s="96" t="s">
        <v>43</v>
      </c>
      <c r="E6" s="95" t="s">
        <v>71</v>
      </c>
      <c r="F6" s="96" t="s">
        <v>43</v>
      </c>
      <c r="G6" s="95" t="s">
        <v>71</v>
      </c>
      <c r="H6" s="96" t="s">
        <v>43</v>
      </c>
      <c r="I6" s="95" t="s">
        <v>71</v>
      </c>
      <c r="J6" s="97" t="s">
        <v>43</v>
      </c>
      <c r="K6" s="97" t="s">
        <v>56</v>
      </c>
      <c r="L6" s="96" t="s">
        <v>57</v>
      </c>
      <c r="M6" s="95" t="s">
        <v>56</v>
      </c>
      <c r="N6" s="96" t="s">
        <v>57</v>
      </c>
      <c r="O6" s="95" t="s">
        <v>56</v>
      </c>
      <c r="P6" s="96" t="s">
        <v>57</v>
      </c>
      <c r="Q6" s="95" t="s">
        <v>56</v>
      </c>
      <c r="R6" s="96" t="s">
        <v>57</v>
      </c>
      <c r="S6" s="95" t="s">
        <v>56</v>
      </c>
      <c r="T6" s="96" t="s">
        <v>57</v>
      </c>
    </row>
    <row r="7" spans="1:20" s="23" customFormat="1" ht="24" customHeight="1">
      <c r="A7" s="37" t="s">
        <v>44</v>
      </c>
      <c r="B7" s="24" t="s">
        <v>0</v>
      </c>
      <c r="C7" s="101" t="s">
        <v>1443</v>
      </c>
      <c r="D7" s="26" t="s">
        <v>98</v>
      </c>
      <c r="E7" s="101" t="s">
        <v>1444</v>
      </c>
      <c r="F7" s="26" t="s">
        <v>98</v>
      </c>
      <c r="G7" s="101" t="s">
        <v>1445</v>
      </c>
      <c r="H7" s="26" t="s">
        <v>98</v>
      </c>
      <c r="I7" s="104" t="s">
        <v>1446</v>
      </c>
      <c r="J7" s="22" t="s">
        <v>98</v>
      </c>
      <c r="K7" s="104" t="s">
        <v>1447</v>
      </c>
      <c r="L7" s="22" t="s">
        <v>98</v>
      </c>
      <c r="M7" s="104" t="s">
        <v>1448</v>
      </c>
      <c r="N7" s="22" t="s">
        <v>98</v>
      </c>
      <c r="O7" s="104" t="s">
        <v>1449</v>
      </c>
      <c r="P7" s="22" t="s">
        <v>98</v>
      </c>
      <c r="Q7" s="104" t="s">
        <v>1450</v>
      </c>
      <c r="R7" s="22" t="s">
        <v>98</v>
      </c>
      <c r="S7" s="104" t="s">
        <v>1451</v>
      </c>
      <c r="T7" s="22" t="s">
        <v>98</v>
      </c>
    </row>
    <row r="8" spans="1:20" ht="24" customHeight="1">
      <c r="A8" s="15" t="s">
        <v>76</v>
      </c>
      <c r="B8" s="16"/>
      <c r="C8" s="102" t="s">
        <v>1452</v>
      </c>
      <c r="D8" s="8" t="s">
        <v>1453</v>
      </c>
      <c r="E8" s="102" t="s">
        <v>1454</v>
      </c>
      <c r="F8" s="8" t="s">
        <v>857</v>
      </c>
      <c r="G8" s="102" t="s">
        <v>1455</v>
      </c>
      <c r="H8" s="8" t="s">
        <v>565</v>
      </c>
      <c r="I8" s="105" t="s">
        <v>1456</v>
      </c>
      <c r="J8" s="10" t="s">
        <v>423</v>
      </c>
      <c r="K8" s="105" t="s">
        <v>1457</v>
      </c>
      <c r="L8" s="10" t="s">
        <v>114</v>
      </c>
      <c r="M8" s="105" t="s">
        <v>1458</v>
      </c>
      <c r="N8" s="10" t="s">
        <v>423</v>
      </c>
      <c r="O8" s="105" t="s">
        <v>1459</v>
      </c>
      <c r="P8" s="10" t="s">
        <v>1460</v>
      </c>
      <c r="Q8" s="105" t="s">
        <v>1461</v>
      </c>
      <c r="R8" s="10" t="s">
        <v>1462</v>
      </c>
      <c r="S8" s="105" t="s">
        <v>1463</v>
      </c>
      <c r="T8" s="10" t="s">
        <v>1464</v>
      </c>
    </row>
    <row r="9" spans="1:20" ht="24" customHeight="1">
      <c r="A9" s="17" t="s">
        <v>77</v>
      </c>
      <c r="B9" s="16"/>
      <c r="C9" s="102" t="s">
        <v>1465</v>
      </c>
      <c r="D9" s="8" t="s">
        <v>1466</v>
      </c>
      <c r="E9" s="102" t="s">
        <v>1467</v>
      </c>
      <c r="F9" s="8" t="s">
        <v>1468</v>
      </c>
      <c r="G9" s="102" t="s">
        <v>1469</v>
      </c>
      <c r="H9" s="8" t="s">
        <v>1470</v>
      </c>
      <c r="I9" s="105" t="s">
        <v>1471</v>
      </c>
      <c r="J9" s="10" t="s">
        <v>1167</v>
      </c>
      <c r="K9" s="105" t="s">
        <v>1472</v>
      </c>
      <c r="L9" s="10" t="s">
        <v>510</v>
      </c>
      <c r="M9" s="105" t="s">
        <v>1473</v>
      </c>
      <c r="N9" s="10" t="s">
        <v>1167</v>
      </c>
      <c r="O9" s="105" t="s">
        <v>1474</v>
      </c>
      <c r="P9" s="10" t="s">
        <v>1475</v>
      </c>
      <c r="Q9" s="105" t="s">
        <v>1476</v>
      </c>
      <c r="R9" s="10" t="s">
        <v>1477</v>
      </c>
      <c r="S9" s="105" t="s">
        <v>1478</v>
      </c>
      <c r="T9" s="10" t="s">
        <v>1479</v>
      </c>
    </row>
    <row r="10" spans="1:20" ht="24" customHeight="1">
      <c r="A10" s="15" t="s">
        <v>78</v>
      </c>
      <c r="B10" s="16"/>
      <c r="C10" s="102" t="s">
        <v>1480</v>
      </c>
      <c r="D10" s="8" t="s">
        <v>571</v>
      </c>
      <c r="E10" s="102" t="s">
        <v>1481</v>
      </c>
      <c r="F10" s="8" t="s">
        <v>934</v>
      </c>
      <c r="G10" s="102" t="s">
        <v>1482</v>
      </c>
      <c r="H10" s="8" t="s">
        <v>1483</v>
      </c>
      <c r="I10" s="105" t="s">
        <v>1484</v>
      </c>
      <c r="J10" s="10" t="s">
        <v>147</v>
      </c>
      <c r="K10" s="105" t="s">
        <v>1485</v>
      </c>
      <c r="L10" s="10" t="s">
        <v>1486</v>
      </c>
      <c r="M10" s="105" t="s">
        <v>1487</v>
      </c>
      <c r="N10" s="10" t="s">
        <v>1185</v>
      </c>
      <c r="O10" s="105" t="s">
        <v>1488</v>
      </c>
      <c r="P10" s="10" t="s">
        <v>1489</v>
      </c>
      <c r="Q10" s="105" t="s">
        <v>1490</v>
      </c>
      <c r="R10" s="10" t="s">
        <v>1491</v>
      </c>
      <c r="S10" s="105" t="s">
        <v>1492</v>
      </c>
      <c r="T10" s="10" t="s">
        <v>1493</v>
      </c>
    </row>
    <row r="11" spans="1:20" ht="24" customHeight="1">
      <c r="A11" s="15" t="s">
        <v>79</v>
      </c>
      <c r="B11" s="16"/>
      <c r="C11" s="102" t="s">
        <v>1494</v>
      </c>
      <c r="D11" s="8" t="s">
        <v>1495</v>
      </c>
      <c r="E11" s="102" t="s">
        <v>1496</v>
      </c>
      <c r="F11" s="8" t="s">
        <v>1195</v>
      </c>
      <c r="G11" s="102" t="s">
        <v>1497</v>
      </c>
      <c r="H11" s="8" t="s">
        <v>1245</v>
      </c>
      <c r="I11" s="105" t="s">
        <v>1498</v>
      </c>
      <c r="J11" s="10" t="s">
        <v>358</v>
      </c>
      <c r="K11" s="105" t="s">
        <v>1499</v>
      </c>
      <c r="L11" s="10" t="s">
        <v>1500</v>
      </c>
      <c r="M11" s="105" t="s">
        <v>1501</v>
      </c>
      <c r="N11" s="10" t="s">
        <v>1502</v>
      </c>
      <c r="O11" s="105" t="s">
        <v>1503</v>
      </c>
      <c r="P11" s="10" t="s">
        <v>1504</v>
      </c>
      <c r="Q11" s="105" t="s">
        <v>1505</v>
      </c>
      <c r="R11" s="10" t="s">
        <v>850</v>
      </c>
      <c r="S11" s="105" t="s">
        <v>1506</v>
      </c>
      <c r="T11" s="10" t="s">
        <v>1507</v>
      </c>
    </row>
    <row r="12" spans="1:20" ht="24" customHeight="1">
      <c r="A12" s="15" t="s">
        <v>80</v>
      </c>
      <c r="B12" s="16"/>
      <c r="C12" s="102" t="s">
        <v>1508</v>
      </c>
      <c r="D12" s="8" t="s">
        <v>1509</v>
      </c>
      <c r="E12" s="102" t="s">
        <v>1510</v>
      </c>
      <c r="F12" s="8" t="s">
        <v>1511</v>
      </c>
      <c r="G12" s="102" t="s">
        <v>1512</v>
      </c>
      <c r="H12" s="8" t="s">
        <v>1483</v>
      </c>
      <c r="I12" s="105" t="s">
        <v>1513</v>
      </c>
      <c r="J12" s="10" t="s">
        <v>1514</v>
      </c>
      <c r="K12" s="105" t="s">
        <v>1515</v>
      </c>
      <c r="L12" s="10" t="s">
        <v>1516</v>
      </c>
      <c r="M12" s="105" t="s">
        <v>1517</v>
      </c>
      <c r="N12" s="10" t="s">
        <v>1518</v>
      </c>
      <c r="O12" s="105" t="s">
        <v>1519</v>
      </c>
      <c r="P12" s="10" t="s">
        <v>1520</v>
      </c>
      <c r="Q12" s="105" t="s">
        <v>1521</v>
      </c>
      <c r="R12" s="10" t="s">
        <v>1522</v>
      </c>
      <c r="S12" s="105" t="s">
        <v>1523</v>
      </c>
      <c r="T12" s="10" t="s">
        <v>1524</v>
      </c>
    </row>
    <row r="13" spans="1:20" ht="24" customHeight="1">
      <c r="A13" s="15" t="s">
        <v>81</v>
      </c>
      <c r="B13" s="16"/>
      <c r="C13" s="102" t="s">
        <v>1525</v>
      </c>
      <c r="D13" s="8" t="s">
        <v>934</v>
      </c>
      <c r="E13" s="102" t="s">
        <v>1526</v>
      </c>
      <c r="F13" s="8" t="s">
        <v>1527</v>
      </c>
      <c r="G13" s="102" t="s">
        <v>1528</v>
      </c>
      <c r="H13" s="8" t="s">
        <v>1529</v>
      </c>
      <c r="I13" s="105" t="s">
        <v>1530</v>
      </c>
      <c r="J13" s="10" t="s">
        <v>1531</v>
      </c>
      <c r="K13" s="105" t="s">
        <v>1532</v>
      </c>
      <c r="L13" s="10" t="s">
        <v>1533</v>
      </c>
      <c r="M13" s="105" t="s">
        <v>1534</v>
      </c>
      <c r="N13" s="10" t="s">
        <v>590</v>
      </c>
      <c r="O13" s="105" t="s">
        <v>1535</v>
      </c>
      <c r="P13" s="10" t="s">
        <v>1536</v>
      </c>
      <c r="Q13" s="105" t="s">
        <v>1537</v>
      </c>
      <c r="R13" s="10" t="s">
        <v>913</v>
      </c>
      <c r="S13" s="105" t="s">
        <v>1538</v>
      </c>
      <c r="T13" s="10" t="s">
        <v>1539</v>
      </c>
    </row>
    <row r="14" spans="1:20" ht="24" customHeight="1">
      <c r="A14" s="15" t="s">
        <v>82</v>
      </c>
      <c r="B14" s="16"/>
      <c r="C14" s="102" t="s">
        <v>1540</v>
      </c>
      <c r="D14" s="8" t="s">
        <v>871</v>
      </c>
      <c r="E14" s="102" t="s">
        <v>1541</v>
      </c>
      <c r="F14" s="8" t="s">
        <v>1542</v>
      </c>
      <c r="G14" s="102" t="s">
        <v>1543</v>
      </c>
      <c r="H14" s="8" t="s">
        <v>1544</v>
      </c>
      <c r="I14" s="105" t="s">
        <v>1545</v>
      </c>
      <c r="J14" s="10" t="s">
        <v>1546</v>
      </c>
      <c r="K14" s="105" t="s">
        <v>1547</v>
      </c>
      <c r="L14" s="10" t="s">
        <v>1548</v>
      </c>
      <c r="M14" s="105" t="s">
        <v>1549</v>
      </c>
      <c r="N14" s="10" t="s">
        <v>1550</v>
      </c>
      <c r="O14" s="105" t="s">
        <v>1551</v>
      </c>
      <c r="P14" s="10" t="s">
        <v>367</v>
      </c>
      <c r="Q14" s="105" t="s">
        <v>1552</v>
      </c>
      <c r="R14" s="10" t="s">
        <v>1553</v>
      </c>
      <c r="S14" s="105" t="s">
        <v>1554</v>
      </c>
      <c r="T14" s="10" t="s">
        <v>320</v>
      </c>
    </row>
    <row r="15" spans="1:20" ht="24" customHeight="1">
      <c r="A15" s="15" t="s">
        <v>83</v>
      </c>
      <c r="B15" s="16"/>
      <c r="C15" s="102" t="s">
        <v>1555</v>
      </c>
      <c r="D15" s="8" t="s">
        <v>920</v>
      </c>
      <c r="E15" s="102" t="s">
        <v>1556</v>
      </c>
      <c r="F15" s="8" t="s">
        <v>212</v>
      </c>
      <c r="G15" s="102" t="s">
        <v>1557</v>
      </c>
      <c r="H15" s="8" t="s">
        <v>1558</v>
      </c>
      <c r="I15" s="105" t="s">
        <v>1559</v>
      </c>
      <c r="J15" s="10" t="s">
        <v>1560</v>
      </c>
      <c r="K15" s="105" t="s">
        <v>1561</v>
      </c>
      <c r="L15" s="10" t="s">
        <v>1560</v>
      </c>
      <c r="M15" s="105" t="s">
        <v>1562</v>
      </c>
      <c r="N15" s="10" t="s">
        <v>1560</v>
      </c>
      <c r="O15" s="105" t="s">
        <v>1563</v>
      </c>
      <c r="P15" s="10" t="s">
        <v>671</v>
      </c>
      <c r="Q15" s="105" t="s">
        <v>1564</v>
      </c>
      <c r="R15" s="10" t="s">
        <v>1284</v>
      </c>
      <c r="S15" s="105" t="s">
        <v>1565</v>
      </c>
      <c r="T15" s="10" t="s">
        <v>1042</v>
      </c>
    </row>
    <row r="16" spans="1:20" ht="24" customHeight="1">
      <c r="A16" s="15" t="s">
        <v>84</v>
      </c>
      <c r="B16" s="16"/>
      <c r="C16" s="102" t="s">
        <v>1566</v>
      </c>
      <c r="D16" s="8" t="s">
        <v>953</v>
      </c>
      <c r="E16" s="102" t="s">
        <v>1567</v>
      </c>
      <c r="F16" s="8" t="s">
        <v>1568</v>
      </c>
      <c r="G16" s="102" t="s">
        <v>1569</v>
      </c>
      <c r="H16" s="8" t="s">
        <v>1570</v>
      </c>
      <c r="I16" s="105" t="s">
        <v>1571</v>
      </c>
      <c r="J16" s="10" t="s">
        <v>957</v>
      </c>
      <c r="K16" s="102" t="s">
        <v>1572</v>
      </c>
      <c r="L16" s="10" t="s">
        <v>957</v>
      </c>
      <c r="M16" s="102" t="s">
        <v>1573</v>
      </c>
      <c r="N16" s="10" t="s">
        <v>1574</v>
      </c>
      <c r="O16" s="105" t="s">
        <v>1575</v>
      </c>
      <c r="P16" s="10" t="s">
        <v>1576</v>
      </c>
      <c r="Q16" s="102" t="s">
        <v>1577</v>
      </c>
      <c r="R16" s="10" t="s">
        <v>1383</v>
      </c>
      <c r="S16" s="102" t="s">
        <v>1578</v>
      </c>
      <c r="T16" s="10" t="s">
        <v>1579</v>
      </c>
    </row>
    <row r="17" spans="1:20" ht="24" customHeight="1">
      <c r="A17" s="15" t="s">
        <v>85</v>
      </c>
      <c r="B17" s="16"/>
      <c r="C17" s="102" t="s">
        <v>1580</v>
      </c>
      <c r="D17" s="8" t="s">
        <v>1581</v>
      </c>
      <c r="E17" s="102" t="s">
        <v>1582</v>
      </c>
      <c r="F17" s="8" t="s">
        <v>665</v>
      </c>
      <c r="G17" s="102" t="s">
        <v>1583</v>
      </c>
      <c r="H17" s="8" t="s">
        <v>1584</v>
      </c>
      <c r="I17" s="105" t="s">
        <v>1585</v>
      </c>
      <c r="J17" s="10" t="s">
        <v>1586</v>
      </c>
      <c r="K17" s="106" t="s">
        <v>1587</v>
      </c>
      <c r="L17" s="10" t="s">
        <v>1588</v>
      </c>
      <c r="M17" s="106" t="s">
        <v>1589</v>
      </c>
      <c r="N17" s="10" t="s">
        <v>1590</v>
      </c>
      <c r="O17" s="105" t="s">
        <v>1591</v>
      </c>
      <c r="P17" s="10" t="s">
        <v>1239</v>
      </c>
      <c r="Q17" s="106" t="s">
        <v>1592</v>
      </c>
      <c r="R17" s="10" t="s">
        <v>1593</v>
      </c>
      <c r="S17" s="106" t="s">
        <v>1594</v>
      </c>
      <c r="T17" s="10" t="s">
        <v>276</v>
      </c>
    </row>
    <row r="18" spans="1:20" ht="24" customHeight="1">
      <c r="A18" s="15" t="s">
        <v>86</v>
      </c>
      <c r="B18" s="16"/>
      <c r="C18" s="102" t="s">
        <v>1595</v>
      </c>
      <c r="D18" s="8" t="s">
        <v>1596</v>
      </c>
      <c r="E18" s="102" t="s">
        <v>1597</v>
      </c>
      <c r="F18" s="8" t="s">
        <v>1002</v>
      </c>
      <c r="G18" s="102" t="s">
        <v>1598</v>
      </c>
      <c r="H18" s="8" t="s">
        <v>1599</v>
      </c>
      <c r="I18" s="105" t="s">
        <v>1600</v>
      </c>
      <c r="J18" s="10" t="s">
        <v>649</v>
      </c>
      <c r="K18" s="106" t="s">
        <v>1601</v>
      </c>
      <c r="L18" s="10" t="s">
        <v>1602</v>
      </c>
      <c r="M18" s="106" t="s">
        <v>1603</v>
      </c>
      <c r="N18" s="10" t="s">
        <v>1604</v>
      </c>
      <c r="O18" s="105" t="s">
        <v>1605</v>
      </c>
      <c r="P18" s="10" t="s">
        <v>994</v>
      </c>
      <c r="Q18" s="106" t="s">
        <v>1606</v>
      </c>
      <c r="R18" s="10" t="s">
        <v>1607</v>
      </c>
      <c r="S18" s="106" t="s">
        <v>1608</v>
      </c>
      <c r="T18" s="10" t="s">
        <v>728</v>
      </c>
    </row>
    <row r="19" spans="1:20" ht="24" customHeight="1">
      <c r="A19" s="15" t="s">
        <v>87</v>
      </c>
      <c r="B19" s="16"/>
      <c r="C19" s="102" t="s">
        <v>1609</v>
      </c>
      <c r="D19" s="8" t="s">
        <v>1610</v>
      </c>
      <c r="E19" s="102" t="s">
        <v>1611</v>
      </c>
      <c r="F19" s="8" t="s">
        <v>1612</v>
      </c>
      <c r="G19" s="102" t="s">
        <v>1613</v>
      </c>
      <c r="H19" s="8" t="s">
        <v>702</v>
      </c>
      <c r="I19" s="105" t="s">
        <v>1614</v>
      </c>
      <c r="J19" s="10" t="s">
        <v>1615</v>
      </c>
      <c r="K19" s="106" t="s">
        <v>1616</v>
      </c>
      <c r="L19" s="10" t="s">
        <v>1617</v>
      </c>
      <c r="M19" s="106" t="s">
        <v>1618</v>
      </c>
      <c r="N19" s="10" t="s">
        <v>1619</v>
      </c>
      <c r="O19" s="105" t="s">
        <v>1620</v>
      </c>
      <c r="P19" s="10" t="s">
        <v>1364</v>
      </c>
      <c r="Q19" s="106" t="s">
        <v>1621</v>
      </c>
      <c r="R19" s="10" t="s">
        <v>1622</v>
      </c>
      <c r="S19" s="106" t="s">
        <v>1623</v>
      </c>
      <c r="T19" s="10" t="s">
        <v>347</v>
      </c>
    </row>
    <row r="20" spans="1:20" ht="24" customHeight="1">
      <c r="A20" s="15" t="s">
        <v>88</v>
      </c>
      <c r="B20" s="16"/>
      <c r="C20" s="102" t="s">
        <v>1624</v>
      </c>
      <c r="D20" s="8" t="s">
        <v>1020</v>
      </c>
      <c r="E20" s="102" t="s">
        <v>1625</v>
      </c>
      <c r="F20" s="8" t="s">
        <v>1626</v>
      </c>
      <c r="G20" s="102" t="s">
        <v>1627</v>
      </c>
      <c r="H20" s="8" t="s">
        <v>1628</v>
      </c>
      <c r="I20" s="105" t="s">
        <v>1629</v>
      </c>
      <c r="J20" s="10" t="s">
        <v>1630</v>
      </c>
      <c r="K20" s="106" t="s">
        <v>1631</v>
      </c>
      <c r="L20" s="10" t="s">
        <v>1632</v>
      </c>
      <c r="M20" s="106" t="s">
        <v>1633</v>
      </c>
      <c r="N20" s="10" t="s">
        <v>1038</v>
      </c>
      <c r="O20" s="105" t="s">
        <v>1634</v>
      </c>
      <c r="P20" s="10" t="s">
        <v>1635</v>
      </c>
      <c r="Q20" s="106" t="s">
        <v>1636</v>
      </c>
      <c r="R20" s="10" t="s">
        <v>276</v>
      </c>
      <c r="S20" s="106" t="s">
        <v>1637</v>
      </c>
      <c r="T20" s="10" t="s">
        <v>351</v>
      </c>
    </row>
    <row r="21" spans="1:20" ht="24" customHeight="1">
      <c r="A21" s="15" t="s">
        <v>89</v>
      </c>
      <c r="B21" s="16"/>
      <c r="C21" s="102" t="s">
        <v>1638</v>
      </c>
      <c r="D21" s="8" t="s">
        <v>1639</v>
      </c>
      <c r="E21" s="102" t="s">
        <v>1640</v>
      </c>
      <c r="F21" s="8" t="s">
        <v>327</v>
      </c>
      <c r="G21" s="102" t="s">
        <v>1641</v>
      </c>
      <c r="H21" s="8" t="s">
        <v>316</v>
      </c>
      <c r="I21" s="105" t="s">
        <v>1642</v>
      </c>
      <c r="J21" s="10" t="s">
        <v>661</v>
      </c>
      <c r="K21" s="106" t="s">
        <v>1643</v>
      </c>
      <c r="L21" s="10" t="s">
        <v>1644</v>
      </c>
      <c r="M21" s="106" t="s">
        <v>1645</v>
      </c>
      <c r="N21" s="10" t="s">
        <v>1646</v>
      </c>
      <c r="O21" s="105" t="s">
        <v>1647</v>
      </c>
      <c r="P21" s="10" t="s">
        <v>1648</v>
      </c>
      <c r="Q21" s="106" t="s">
        <v>1649</v>
      </c>
      <c r="R21" s="10" t="s">
        <v>708</v>
      </c>
      <c r="S21" s="106" t="s">
        <v>1650</v>
      </c>
      <c r="T21" s="10" t="s">
        <v>1014</v>
      </c>
    </row>
    <row r="22" spans="1:20" ht="24" customHeight="1">
      <c r="A22" s="15" t="s">
        <v>90</v>
      </c>
      <c r="B22" s="16"/>
      <c r="C22" s="102" t="s">
        <v>1651</v>
      </c>
      <c r="D22" s="8" t="s">
        <v>206</v>
      </c>
      <c r="E22" s="102" t="s">
        <v>1652</v>
      </c>
      <c r="F22" s="8" t="s">
        <v>1653</v>
      </c>
      <c r="G22" s="102" t="s">
        <v>1654</v>
      </c>
      <c r="H22" s="8" t="s">
        <v>169</v>
      </c>
      <c r="I22" s="105" t="s">
        <v>1655</v>
      </c>
      <c r="J22" s="10" t="s">
        <v>1656</v>
      </c>
      <c r="K22" s="106" t="s">
        <v>1657</v>
      </c>
      <c r="L22" s="10" t="s">
        <v>1342</v>
      </c>
      <c r="M22" s="106" t="s">
        <v>1658</v>
      </c>
      <c r="N22" s="10" t="s">
        <v>167</v>
      </c>
      <c r="O22" s="105" t="s">
        <v>1659</v>
      </c>
      <c r="P22" s="10" t="s">
        <v>721</v>
      </c>
      <c r="Q22" s="106" t="s">
        <v>1660</v>
      </c>
      <c r="R22" s="10" t="s">
        <v>1661</v>
      </c>
      <c r="S22" s="106" t="s">
        <v>1662</v>
      </c>
      <c r="T22" s="10" t="s">
        <v>713</v>
      </c>
    </row>
    <row r="23" spans="1:20" ht="24" customHeight="1">
      <c r="A23" s="15" t="s">
        <v>91</v>
      </c>
      <c r="B23" s="16"/>
      <c r="C23" s="102" t="s">
        <v>1663</v>
      </c>
      <c r="D23" s="8" t="s">
        <v>1378</v>
      </c>
      <c r="E23" s="102" t="s">
        <v>1664</v>
      </c>
      <c r="F23" s="8" t="s">
        <v>741</v>
      </c>
      <c r="G23" s="102" t="s">
        <v>1665</v>
      </c>
      <c r="H23" s="8" t="s">
        <v>1067</v>
      </c>
      <c r="I23" s="105" t="s">
        <v>1666</v>
      </c>
      <c r="J23" s="10" t="s">
        <v>385</v>
      </c>
      <c r="K23" s="106" t="s">
        <v>1667</v>
      </c>
      <c r="L23" s="10" t="s">
        <v>1055</v>
      </c>
      <c r="M23" s="106" t="s">
        <v>1668</v>
      </c>
      <c r="N23" s="10" t="s">
        <v>994</v>
      </c>
      <c r="O23" s="105" t="s">
        <v>1669</v>
      </c>
      <c r="P23" s="10" t="s">
        <v>673</v>
      </c>
      <c r="Q23" s="106" t="s">
        <v>1670</v>
      </c>
      <c r="R23" s="10" t="s">
        <v>1671</v>
      </c>
      <c r="S23" s="106" t="s">
        <v>1672</v>
      </c>
      <c r="T23" s="10" t="s">
        <v>294</v>
      </c>
    </row>
    <row r="24" spans="1:20" ht="24" customHeight="1">
      <c r="A24" s="15" t="s">
        <v>92</v>
      </c>
      <c r="B24" s="16"/>
      <c r="C24" s="102" t="s">
        <v>1673</v>
      </c>
      <c r="D24" s="8" t="s">
        <v>757</v>
      </c>
      <c r="E24" s="102" t="s">
        <v>1674</v>
      </c>
      <c r="F24" s="8" t="s">
        <v>1675</v>
      </c>
      <c r="G24" s="102" t="s">
        <v>1676</v>
      </c>
      <c r="H24" s="8" t="s">
        <v>389</v>
      </c>
      <c r="I24" s="105" t="s">
        <v>1677</v>
      </c>
      <c r="J24" s="10" t="s">
        <v>1072</v>
      </c>
      <c r="K24" s="106" t="s">
        <v>1678</v>
      </c>
      <c r="L24" s="10" t="s">
        <v>748</v>
      </c>
      <c r="M24" s="106" t="s">
        <v>1679</v>
      </c>
      <c r="N24" s="10" t="s">
        <v>745</v>
      </c>
      <c r="O24" s="105" t="s">
        <v>1680</v>
      </c>
      <c r="P24" s="10" t="s">
        <v>1593</v>
      </c>
      <c r="Q24" s="106" t="s">
        <v>1681</v>
      </c>
      <c r="R24" s="10" t="s">
        <v>1682</v>
      </c>
      <c r="S24" s="106" t="s">
        <v>1683</v>
      </c>
      <c r="T24" s="10" t="s">
        <v>1074</v>
      </c>
    </row>
    <row r="25" spans="1:20" ht="24" customHeight="1">
      <c r="A25" s="15" t="s">
        <v>93</v>
      </c>
      <c r="B25" s="16"/>
      <c r="C25" s="102" t="s">
        <v>1684</v>
      </c>
      <c r="D25" s="8" t="s">
        <v>1486</v>
      </c>
      <c r="E25" s="102" t="s">
        <v>1685</v>
      </c>
      <c r="F25" s="8" t="s">
        <v>526</v>
      </c>
      <c r="G25" s="102" t="s">
        <v>1686</v>
      </c>
      <c r="H25" s="8" t="s">
        <v>1394</v>
      </c>
      <c r="I25" s="105" t="s">
        <v>1687</v>
      </c>
      <c r="J25" s="10" t="s">
        <v>147</v>
      </c>
      <c r="K25" s="106" t="s">
        <v>1688</v>
      </c>
      <c r="L25" s="10" t="s">
        <v>149</v>
      </c>
      <c r="M25" s="106" t="s">
        <v>1689</v>
      </c>
      <c r="N25" s="10" t="s">
        <v>1394</v>
      </c>
      <c r="O25" s="105" t="s">
        <v>1690</v>
      </c>
      <c r="P25" s="10" t="s">
        <v>149</v>
      </c>
      <c r="Q25" s="106" t="s">
        <v>1691</v>
      </c>
      <c r="R25" s="10" t="s">
        <v>1170</v>
      </c>
      <c r="S25" s="106" t="s">
        <v>1692</v>
      </c>
      <c r="T25" s="10" t="s">
        <v>1087</v>
      </c>
    </row>
    <row r="26" spans="1:20" ht="24" customHeight="1">
      <c r="A26" s="15" t="s">
        <v>94</v>
      </c>
      <c r="B26" s="16"/>
      <c r="C26" s="102" t="s">
        <v>1693</v>
      </c>
      <c r="D26" s="8" t="s">
        <v>423</v>
      </c>
      <c r="E26" s="102" t="s">
        <v>1694</v>
      </c>
      <c r="F26" s="8" t="s">
        <v>432</v>
      </c>
      <c r="G26" s="102" t="s">
        <v>1695</v>
      </c>
      <c r="H26" s="8" t="s">
        <v>114</v>
      </c>
      <c r="I26" s="105" t="s">
        <v>1696</v>
      </c>
      <c r="J26" s="10" t="s">
        <v>423</v>
      </c>
      <c r="K26" s="106" t="s">
        <v>1697</v>
      </c>
      <c r="L26" s="10" t="s">
        <v>1406</v>
      </c>
      <c r="M26" s="106" t="s">
        <v>1698</v>
      </c>
      <c r="N26" s="10" t="s">
        <v>423</v>
      </c>
      <c r="O26" s="105" t="s">
        <v>1699</v>
      </c>
      <c r="P26" s="10" t="s">
        <v>423</v>
      </c>
      <c r="Q26" s="106" t="s">
        <v>1700</v>
      </c>
      <c r="R26" s="10" t="s">
        <v>831</v>
      </c>
      <c r="S26" s="106" t="s">
        <v>1701</v>
      </c>
      <c r="T26" s="10" t="s">
        <v>421</v>
      </c>
    </row>
    <row r="27" spans="1:20" ht="24" customHeight="1">
      <c r="A27" s="15" t="s">
        <v>95</v>
      </c>
      <c r="B27" s="16"/>
      <c r="C27" s="102" t="s">
        <v>1702</v>
      </c>
      <c r="D27" s="8" t="s">
        <v>437</v>
      </c>
      <c r="E27" s="102" t="s">
        <v>1703</v>
      </c>
      <c r="F27" s="8" t="s">
        <v>437</v>
      </c>
      <c r="G27" s="102" t="s">
        <v>1704</v>
      </c>
      <c r="H27" s="8" t="s">
        <v>435</v>
      </c>
      <c r="I27" s="105" t="s">
        <v>1705</v>
      </c>
      <c r="J27" s="10" t="s">
        <v>437</v>
      </c>
      <c r="K27" s="106" t="s">
        <v>1706</v>
      </c>
      <c r="L27" s="10" t="s">
        <v>437</v>
      </c>
      <c r="M27" s="106" t="s">
        <v>1707</v>
      </c>
      <c r="N27" s="10" t="s">
        <v>437</v>
      </c>
      <c r="O27" s="105" t="s">
        <v>1708</v>
      </c>
      <c r="P27" s="10" t="s">
        <v>435</v>
      </c>
      <c r="Q27" s="106" t="s">
        <v>1709</v>
      </c>
      <c r="R27" s="10" t="s">
        <v>437</v>
      </c>
      <c r="S27" s="106" t="s">
        <v>1710</v>
      </c>
      <c r="T27" s="10" t="s">
        <v>435</v>
      </c>
    </row>
    <row r="28" spans="1:20" ht="24" customHeight="1">
      <c r="A28" s="18"/>
      <c r="B28" s="19"/>
      <c r="C28" s="102" t="s">
        <v>1711</v>
      </c>
      <c r="D28" s="8" t="s">
        <v>447</v>
      </c>
      <c r="E28" s="102" t="s">
        <v>1712</v>
      </c>
      <c r="F28" s="8" t="s">
        <v>447</v>
      </c>
      <c r="G28" s="102" t="s">
        <v>1713</v>
      </c>
      <c r="H28" s="8" t="s">
        <v>447</v>
      </c>
      <c r="I28" s="105" t="s">
        <v>1120</v>
      </c>
      <c r="J28" s="10" t="s">
        <v>447</v>
      </c>
      <c r="K28" s="106" t="s">
        <v>1714</v>
      </c>
      <c r="L28" s="10" t="s">
        <v>447</v>
      </c>
      <c r="M28" s="106" t="s">
        <v>1715</v>
      </c>
      <c r="N28" s="10" t="s">
        <v>447</v>
      </c>
      <c r="O28" s="105" t="s">
        <v>1716</v>
      </c>
      <c r="P28" s="10" t="s">
        <v>447</v>
      </c>
      <c r="Q28" s="106" t="s">
        <v>1717</v>
      </c>
      <c r="R28" s="10" t="s">
        <v>447</v>
      </c>
      <c r="S28" s="106" t="s">
        <v>1718</v>
      </c>
      <c r="T28" s="10" t="s">
        <v>437</v>
      </c>
    </row>
    <row r="29" spans="1:20" ht="24" customHeight="1" thickBot="1">
      <c r="A29" s="36" t="s">
        <v>1440</v>
      </c>
      <c r="B29" s="34" t="s">
        <v>96</v>
      </c>
      <c r="C29" s="103" t="s">
        <v>1719</v>
      </c>
      <c r="D29" s="30"/>
      <c r="E29" s="103" t="s">
        <v>1720</v>
      </c>
      <c r="F29" s="29"/>
      <c r="G29" s="103" t="s">
        <v>1721</v>
      </c>
      <c r="H29" s="29"/>
      <c r="I29" s="103" t="s">
        <v>1722</v>
      </c>
      <c r="J29" s="73"/>
      <c r="K29" s="103" t="s">
        <v>1723</v>
      </c>
      <c r="L29" s="73"/>
      <c r="M29" s="103" t="s">
        <v>1724</v>
      </c>
      <c r="N29" s="73"/>
      <c r="O29" s="103" t="s">
        <v>1725</v>
      </c>
      <c r="P29" s="73"/>
      <c r="Q29" s="103" t="s">
        <v>1726</v>
      </c>
      <c r="R29" s="73"/>
      <c r="S29" s="103" t="s">
        <v>1727</v>
      </c>
      <c r="T29" s="73"/>
    </row>
    <row r="30" spans="1:20" ht="23.1" customHeight="1">
      <c r="A30" s="4"/>
    </row>
    <row r="31" spans="1:20" ht="23.1" customHeight="1"/>
  </sheetData>
  <phoneticPr fontId="14" type="noConversion"/>
  <printOptions horizontalCentered="1" gridLinesSet="0"/>
  <pageMargins left="0.39370078740157483" right="0.39370078740157483" top="0.82677165354330717" bottom="0.74803149606299213" header="0.51181102362204722" footer="0.31496062992125984"/>
  <pageSetup paperSize="13" scale="9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30</vt:i4>
      </vt:variant>
      <vt:variant>
        <vt:lpstr>具名範圍</vt:lpstr>
      </vt:variant>
      <vt:variant>
        <vt:i4>2</vt:i4>
      </vt:variant>
    </vt:vector>
  </HeadingPairs>
  <TitlesOfParts>
    <vt:vector size="32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  <vt:lpstr>85</vt:lpstr>
      <vt:lpstr>84</vt:lpstr>
      <vt:lpstr>'91'!Print_Area</vt:lpstr>
      <vt:lpstr>'92'!Print_Area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統計處黃素滿</cp:lastModifiedBy>
  <cp:lastPrinted>2019-10-28T08:37:59Z</cp:lastPrinted>
  <dcterms:created xsi:type="dcterms:W3CDTF">1996-12-30T08:13:19Z</dcterms:created>
  <dcterms:modified xsi:type="dcterms:W3CDTF">2026-01-26T09:11:45Z</dcterms:modified>
</cp:coreProperties>
</file>