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500F75A4-6AAD-4E99-B125-C004687CCB15}" xr6:coauthVersionLast="47" xr6:coauthVersionMax="47" xr10:uidLastSave="{00000000-0000-0000-0000-000000000000}"/>
  <bookViews>
    <workbookView xWindow="885" yWindow="990" windowWidth="26460" windowHeight="14385" xr2:uid="{00000000-000D-0000-FFFF-FFFF00000000}"/>
  </bookViews>
  <sheets>
    <sheet name="113" sheetId="48" r:id="rId1"/>
    <sheet name="112" sheetId="47" r:id="rId2"/>
    <sheet name="111" sheetId="46" r:id="rId3"/>
    <sheet name="110" sheetId="45" r:id="rId4"/>
    <sheet name="109" sheetId="44" r:id="rId5"/>
    <sheet name="108" sheetId="43" r:id="rId6"/>
    <sheet name="107" sheetId="42" r:id="rId7"/>
    <sheet name="106" sheetId="41" r:id="rId8"/>
    <sheet name="105" sheetId="40" r:id="rId9"/>
    <sheet name="104" sheetId="39" r:id="rId10"/>
    <sheet name="103" sheetId="38" r:id="rId11"/>
    <sheet name="102" sheetId="37" r:id="rId12"/>
    <sheet name="101" sheetId="36" r:id="rId13"/>
    <sheet name="100" sheetId="35" r:id="rId14"/>
    <sheet name="99" sheetId="34" r:id="rId15"/>
    <sheet name="98" sheetId="33" r:id="rId16"/>
    <sheet name="97" sheetId="32" r:id="rId17"/>
    <sheet name="96" sheetId="31" r:id="rId18"/>
    <sheet name="95" sheetId="30" r:id="rId19"/>
    <sheet name="94" sheetId="29" r:id="rId20"/>
    <sheet name="93" sheetId="28" r:id="rId21"/>
    <sheet name="92" sheetId="7" r:id="rId22"/>
    <sheet name="91" sheetId="6" r:id="rId23"/>
    <sheet name="90" sheetId="5" r:id="rId24"/>
    <sheet name="89" sheetId="4" r:id="rId25"/>
    <sheet name="88" sheetId="3" r:id="rId26"/>
    <sheet name="87" sheetId="2" r:id="rId27"/>
    <sheet name="86" sheetId="1" r:id="rId28"/>
  </sheets>
  <definedNames>
    <definedName name="_xlnm.Print_Area" localSheetId="23">'90'!$A$1:$DB$27</definedName>
    <definedName name="_xlnm.Print_Area" localSheetId="21">'92'!$A$1:$DB$30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Q7" i="36" l="1"/>
  <c r="CP7" i="36"/>
  <c r="CO7" i="36"/>
  <c r="CN7" i="36"/>
  <c r="CK7" i="36"/>
  <c r="CJ7" i="36"/>
  <c r="CI7" i="36"/>
  <c r="CH7" i="36"/>
  <c r="CG7" i="36"/>
  <c r="CF7" i="36"/>
  <c r="CA7" i="36"/>
  <c r="BZ7" i="36"/>
  <c r="BY7" i="36"/>
  <c r="BX7" i="36"/>
  <c r="BU7" i="36"/>
  <c r="BT7" i="36"/>
  <c r="BS7" i="36"/>
  <c r="BR7" i="36"/>
  <c r="BQ7" i="36"/>
  <c r="BP7" i="36"/>
  <c r="BK7" i="36"/>
  <c r="BJ7" i="36"/>
  <c r="BI7" i="36"/>
  <c r="BH7" i="36"/>
  <c r="BE7" i="36"/>
  <c r="BD7" i="36"/>
  <c r="BC7" i="36"/>
  <c r="BB7" i="36"/>
  <c r="BA7" i="36"/>
  <c r="AZ7" i="36"/>
  <c r="AU7" i="36"/>
  <c r="AT7" i="36"/>
  <c r="AS7" i="36"/>
  <c r="AR7" i="36"/>
  <c r="AO7" i="36"/>
  <c r="AN7" i="36"/>
  <c r="AM7" i="36"/>
  <c r="AL7" i="36"/>
  <c r="AK7" i="36"/>
  <c r="AJ7" i="36"/>
  <c r="AE7" i="36"/>
  <c r="AD7" i="36"/>
  <c r="AC7" i="36"/>
  <c r="AB7" i="36"/>
  <c r="Y7" i="36"/>
  <c r="X7" i="36"/>
  <c r="W7" i="36"/>
  <c r="V7" i="36"/>
  <c r="U7" i="36"/>
  <c r="T7" i="36"/>
  <c r="O7" i="36"/>
  <c r="N7" i="36"/>
  <c r="M7" i="36"/>
  <c r="L7" i="36"/>
  <c r="I7" i="36"/>
  <c r="H7" i="36"/>
  <c r="G7" i="36"/>
  <c r="F7" i="36"/>
  <c r="E7" i="36"/>
  <c r="D7" i="36"/>
  <c r="H7" i="1"/>
  <c r="D7" i="1" s="1"/>
  <c r="J7" i="1"/>
  <c r="F7" i="1" s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AN7" i="1"/>
  <c r="AP7" i="1"/>
  <c r="AR7" i="1"/>
  <c r="AT7" i="1"/>
  <c r="AV7" i="1"/>
  <c r="AX7" i="1"/>
  <c r="AZ7" i="1"/>
  <c r="BB7" i="1"/>
  <c r="BD7" i="1"/>
  <c r="BF7" i="1"/>
  <c r="BH7" i="1"/>
  <c r="BJ7" i="1"/>
  <c r="BL7" i="1"/>
  <c r="BN7" i="1"/>
  <c r="BP7" i="1"/>
  <c r="BR7" i="1"/>
  <c r="BT7" i="1"/>
  <c r="BV7" i="1"/>
  <c r="BX7" i="1"/>
  <c r="BZ7" i="1"/>
  <c r="I8" i="1"/>
  <c r="I7" i="1"/>
  <c r="K8" i="1"/>
  <c r="K7" i="1"/>
  <c r="M8" i="1"/>
  <c r="O8" i="1"/>
  <c r="Q8" i="1"/>
  <c r="Q7" i="1" s="1"/>
  <c r="S8" i="1"/>
  <c r="U8" i="1"/>
  <c r="W8" i="1"/>
  <c r="W7" i="1" s="1"/>
  <c r="Y8" i="1"/>
  <c r="Y7" i="1"/>
  <c r="AA8" i="1"/>
  <c r="AA7" i="1" s="1"/>
  <c r="AC8" i="1"/>
  <c r="AC7" i="1"/>
  <c r="AE8" i="1"/>
  <c r="AE7" i="1" s="1"/>
  <c r="AG8" i="1"/>
  <c r="AG7" i="1"/>
  <c r="AI8" i="1"/>
  <c r="AK8" i="1"/>
  <c r="AK7" i="1" s="1"/>
  <c r="AM8" i="1"/>
  <c r="AO8" i="1"/>
  <c r="AQ8" i="1"/>
  <c r="AS8" i="1"/>
  <c r="AS7" i="1"/>
  <c r="AU8" i="1"/>
  <c r="AU7" i="1"/>
  <c r="AW8" i="1"/>
  <c r="AW7" i="1"/>
  <c r="AY8" i="1"/>
  <c r="BA8" i="1"/>
  <c r="BC8" i="1"/>
  <c r="BE8" i="1"/>
  <c r="BG8" i="1"/>
  <c r="BI8" i="1"/>
  <c r="BK8" i="1"/>
  <c r="BK7" i="1"/>
  <c r="BM8" i="1"/>
  <c r="BM7" i="1"/>
  <c r="BO8" i="1"/>
  <c r="BQ8" i="1"/>
  <c r="BS8" i="1"/>
  <c r="BS7" i="1"/>
  <c r="BU8" i="1"/>
  <c r="BU7" i="1"/>
  <c r="BW8" i="1"/>
  <c r="BW7" i="1"/>
  <c r="BY8" i="1"/>
  <c r="CA8" i="1"/>
  <c r="CA7" i="1"/>
  <c r="D9" i="1"/>
  <c r="E9" i="1"/>
  <c r="F9" i="1"/>
  <c r="G9" i="1"/>
  <c r="D10" i="1"/>
  <c r="D8" i="1" s="1"/>
  <c r="E10" i="1"/>
  <c r="E8" i="1" s="1"/>
  <c r="F10" i="1"/>
  <c r="F8" i="1" s="1"/>
  <c r="G10" i="1"/>
  <c r="G8" i="1" s="1"/>
  <c r="G7" i="1" s="1"/>
  <c r="D11" i="1"/>
  <c r="E11" i="1"/>
  <c r="F11" i="1"/>
  <c r="G11" i="1"/>
  <c r="D12" i="1"/>
  <c r="E12" i="1"/>
  <c r="F12" i="1"/>
  <c r="G12" i="1"/>
  <c r="I14" i="1"/>
  <c r="K14" i="1"/>
  <c r="M14" i="1"/>
  <c r="M7" i="1" s="1"/>
  <c r="O14" i="1"/>
  <c r="O7" i="1"/>
  <c r="Q14" i="1"/>
  <c r="S14" i="1"/>
  <c r="S7" i="1"/>
  <c r="U14" i="1"/>
  <c r="U7" i="1" s="1"/>
  <c r="W14" i="1"/>
  <c r="Y14" i="1"/>
  <c r="AA14" i="1"/>
  <c r="AC14" i="1"/>
  <c r="AE14" i="1"/>
  <c r="AG14" i="1"/>
  <c r="AI14" i="1"/>
  <c r="AI7" i="1"/>
  <c r="AK14" i="1"/>
  <c r="AM14" i="1"/>
  <c r="AM7" i="1" s="1"/>
  <c r="AO14" i="1"/>
  <c r="AO7" i="1" s="1"/>
  <c r="AQ14" i="1"/>
  <c r="AQ7" i="1" s="1"/>
  <c r="AS14" i="1"/>
  <c r="AU14" i="1"/>
  <c r="AW14" i="1"/>
  <c r="AY14" i="1"/>
  <c r="AY7" i="1" s="1"/>
  <c r="BA14" i="1"/>
  <c r="BA7" i="1" s="1"/>
  <c r="BC14" i="1"/>
  <c r="BC7" i="1" s="1"/>
  <c r="BE14" i="1"/>
  <c r="BE7" i="1" s="1"/>
  <c r="BG14" i="1"/>
  <c r="BG7" i="1" s="1"/>
  <c r="BI14" i="1"/>
  <c r="BI7" i="1" s="1"/>
  <c r="BK14" i="1"/>
  <c r="BM14" i="1"/>
  <c r="BO14" i="1"/>
  <c r="BO7" i="1" s="1"/>
  <c r="BQ14" i="1"/>
  <c r="BQ7" i="1" s="1"/>
  <c r="BS14" i="1"/>
  <c r="BU14" i="1"/>
  <c r="BW14" i="1"/>
  <c r="BY14" i="1"/>
  <c r="BY7" i="1" s="1"/>
  <c r="CA14" i="1"/>
  <c r="D15" i="1"/>
  <c r="E15" i="1"/>
  <c r="F15" i="1"/>
  <c r="G15" i="1"/>
  <c r="G14" i="1"/>
  <c r="D16" i="1"/>
  <c r="D14" i="1" s="1"/>
  <c r="E16" i="1"/>
  <c r="E14" i="1" s="1"/>
  <c r="F16" i="1"/>
  <c r="G16" i="1"/>
  <c r="D17" i="1"/>
  <c r="E17" i="1"/>
  <c r="F17" i="1"/>
  <c r="G17" i="1"/>
  <c r="D18" i="1"/>
  <c r="E18" i="1"/>
  <c r="F18" i="1"/>
  <c r="F14" i="1" s="1"/>
  <c r="G18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AO20" i="1"/>
  <c r="AQ20" i="1"/>
  <c r="AS20" i="1"/>
  <c r="AU20" i="1"/>
  <c r="AW20" i="1"/>
  <c r="AY20" i="1"/>
  <c r="BA20" i="1"/>
  <c r="BC20" i="1"/>
  <c r="BE20" i="1"/>
  <c r="BG20" i="1"/>
  <c r="BI20" i="1"/>
  <c r="BK20" i="1"/>
  <c r="BM20" i="1"/>
  <c r="BO20" i="1"/>
  <c r="BQ20" i="1"/>
  <c r="BS20" i="1"/>
  <c r="BU20" i="1"/>
  <c r="BW20" i="1"/>
  <c r="BY20" i="1"/>
  <c r="CA20" i="1"/>
  <c r="D21" i="1"/>
  <c r="E21" i="1"/>
  <c r="E20" i="1" s="1"/>
  <c r="F21" i="1"/>
  <c r="G21" i="1"/>
  <c r="G20" i="1"/>
  <c r="D22" i="1"/>
  <c r="D20" i="1" s="1"/>
  <c r="E22" i="1"/>
  <c r="F22" i="1"/>
  <c r="F20" i="1" s="1"/>
  <c r="G22" i="1"/>
  <c r="D23" i="1"/>
  <c r="E23" i="1"/>
  <c r="F23" i="1"/>
  <c r="G23" i="1"/>
  <c r="D24" i="1"/>
  <c r="E24" i="1"/>
  <c r="F24" i="1"/>
  <c r="G24" i="1"/>
  <c r="H7" i="2"/>
  <c r="J7" i="2"/>
  <c r="L7" i="2"/>
  <c r="N7" i="2"/>
  <c r="P7" i="2"/>
  <c r="R7" i="2"/>
  <c r="T7" i="2"/>
  <c r="D7" i="2" s="1"/>
  <c r="V7" i="2"/>
  <c r="X7" i="2"/>
  <c r="Z7" i="2"/>
  <c r="F7" i="2" s="1"/>
  <c r="AB7" i="2"/>
  <c r="AD7" i="2"/>
  <c r="AF7" i="2"/>
  <c r="AH7" i="2"/>
  <c r="AJ7" i="2"/>
  <c r="AL7" i="2"/>
  <c r="AN7" i="2"/>
  <c r="AP7" i="2"/>
  <c r="AR7" i="2"/>
  <c r="AT7" i="2"/>
  <c r="AV7" i="2"/>
  <c r="AX7" i="2"/>
  <c r="AZ7" i="2"/>
  <c r="BB7" i="2"/>
  <c r="BD7" i="2"/>
  <c r="BF7" i="2"/>
  <c r="BH7" i="2"/>
  <c r="BJ7" i="2"/>
  <c r="BL7" i="2"/>
  <c r="BN7" i="2"/>
  <c r="BP7" i="2"/>
  <c r="BR7" i="2"/>
  <c r="BT7" i="2"/>
  <c r="BV7" i="2"/>
  <c r="BX7" i="2"/>
  <c r="BZ7" i="2"/>
  <c r="I8" i="2"/>
  <c r="K8" i="2"/>
  <c r="K7" i="2"/>
  <c r="M8" i="2"/>
  <c r="M7" i="2"/>
  <c r="O8" i="2"/>
  <c r="O7" i="2" s="1"/>
  <c r="Q8" i="2"/>
  <c r="Q7" i="2"/>
  <c r="S8" i="2"/>
  <c r="S7" i="2" s="1"/>
  <c r="U8" i="2"/>
  <c r="W8" i="2"/>
  <c r="Y8" i="2"/>
  <c r="AA8" i="2"/>
  <c r="AA7" i="2" s="1"/>
  <c r="AC8" i="2"/>
  <c r="AE8" i="2"/>
  <c r="AG8" i="2"/>
  <c r="AG7" i="2" s="1"/>
  <c r="AI8" i="2"/>
  <c r="AK8" i="2"/>
  <c r="AM8" i="2"/>
  <c r="AM7" i="2" s="1"/>
  <c r="AO8" i="2"/>
  <c r="AO7" i="2"/>
  <c r="AQ8" i="2"/>
  <c r="AQ7" i="2"/>
  <c r="AS8" i="2"/>
  <c r="AS7" i="2"/>
  <c r="AU8" i="2"/>
  <c r="AU7" i="2" s="1"/>
  <c r="AW8" i="2"/>
  <c r="AW7" i="2"/>
  <c r="AY8" i="2"/>
  <c r="AY7" i="2" s="1"/>
  <c r="BA8" i="2"/>
  <c r="BC8" i="2"/>
  <c r="BE8" i="2"/>
  <c r="BG8" i="2"/>
  <c r="BI8" i="2"/>
  <c r="BK8" i="2"/>
  <c r="BM8" i="2"/>
  <c r="BM7" i="2" s="1"/>
  <c r="BO8" i="2"/>
  <c r="BQ8" i="2"/>
  <c r="BS8" i="2"/>
  <c r="BS7" i="2" s="1"/>
  <c r="BU8" i="2"/>
  <c r="BU7" i="2"/>
  <c r="BW8" i="2"/>
  <c r="BW7" i="2"/>
  <c r="BY8" i="2"/>
  <c r="BY7" i="2"/>
  <c r="CA8" i="2"/>
  <c r="CA7" i="2" s="1"/>
  <c r="D9" i="2"/>
  <c r="D8" i="2"/>
  <c r="E9" i="2"/>
  <c r="E8" i="2" s="1"/>
  <c r="F9" i="2"/>
  <c r="G9" i="2"/>
  <c r="G8" i="2" s="1"/>
  <c r="D10" i="2"/>
  <c r="E10" i="2"/>
  <c r="F10" i="2"/>
  <c r="F8" i="2" s="1"/>
  <c r="G10" i="2"/>
  <c r="D11" i="2"/>
  <c r="E11" i="2"/>
  <c r="F11" i="2"/>
  <c r="G11" i="2"/>
  <c r="D12" i="2"/>
  <c r="E12" i="2"/>
  <c r="F12" i="2"/>
  <c r="G12" i="2"/>
  <c r="I14" i="2"/>
  <c r="K14" i="2"/>
  <c r="M14" i="2"/>
  <c r="O14" i="2"/>
  <c r="Q14" i="2"/>
  <c r="S14" i="2"/>
  <c r="U14" i="2"/>
  <c r="U7" i="2" s="1"/>
  <c r="W14" i="2"/>
  <c r="W7" i="2"/>
  <c r="Y14" i="2"/>
  <c r="AA14" i="2"/>
  <c r="AC14" i="2"/>
  <c r="AC7" i="2" s="1"/>
  <c r="AE14" i="2"/>
  <c r="AE7" i="2"/>
  <c r="AG14" i="2"/>
  <c r="AI14" i="2"/>
  <c r="AI7" i="2" s="1"/>
  <c r="AK14" i="2"/>
  <c r="AK7" i="2" s="1"/>
  <c r="AM14" i="2"/>
  <c r="AO14" i="2"/>
  <c r="AQ14" i="2"/>
  <c r="AS14" i="2"/>
  <c r="AU14" i="2"/>
  <c r="AW14" i="2"/>
  <c r="AY14" i="2"/>
  <c r="BA14" i="2"/>
  <c r="BA7" i="2" s="1"/>
  <c r="BC14" i="2"/>
  <c r="BE14" i="2"/>
  <c r="BG14" i="2"/>
  <c r="BI14" i="2"/>
  <c r="BI7" i="2" s="1"/>
  <c r="BK14" i="2"/>
  <c r="BK7" i="2"/>
  <c r="BM14" i="2"/>
  <c r="BO14" i="2"/>
  <c r="BO7" i="2" s="1"/>
  <c r="BQ14" i="2"/>
  <c r="BQ7" i="2" s="1"/>
  <c r="BS14" i="2"/>
  <c r="BU14" i="2"/>
  <c r="BW14" i="2"/>
  <c r="BY14" i="2"/>
  <c r="CA14" i="2"/>
  <c r="D15" i="2"/>
  <c r="D14" i="2"/>
  <c r="E15" i="2"/>
  <c r="F15" i="2"/>
  <c r="G15" i="2"/>
  <c r="D16" i="2"/>
  <c r="E16" i="2"/>
  <c r="F16" i="2"/>
  <c r="G16" i="2"/>
  <c r="D17" i="2"/>
  <c r="E17" i="2"/>
  <c r="E14" i="2" s="1"/>
  <c r="F17" i="2"/>
  <c r="F14" i="2" s="1"/>
  <c r="G17" i="2"/>
  <c r="G14" i="2" s="1"/>
  <c r="D18" i="2"/>
  <c r="E18" i="2"/>
  <c r="F18" i="2"/>
  <c r="G18" i="2"/>
  <c r="I20" i="2"/>
  <c r="I7" i="2" s="1"/>
  <c r="K20" i="2"/>
  <c r="M20" i="2"/>
  <c r="O20" i="2"/>
  <c r="Q20" i="2"/>
  <c r="S20" i="2"/>
  <c r="U20" i="2"/>
  <c r="W20" i="2"/>
  <c r="Y20" i="2"/>
  <c r="Y7" i="2" s="1"/>
  <c r="AA20" i="2"/>
  <c r="AC20" i="2"/>
  <c r="AE20" i="2"/>
  <c r="AG20" i="2"/>
  <c r="AI20" i="2"/>
  <c r="AK20" i="2"/>
  <c r="AM20" i="2"/>
  <c r="AO20" i="2"/>
  <c r="AQ20" i="2"/>
  <c r="AS20" i="2"/>
  <c r="AU20" i="2"/>
  <c r="AW20" i="2"/>
  <c r="AY20" i="2"/>
  <c r="BA20" i="2"/>
  <c r="BC20" i="2"/>
  <c r="BC7" i="2" s="1"/>
  <c r="BE20" i="2"/>
  <c r="BE7" i="2" s="1"/>
  <c r="BG20" i="2"/>
  <c r="BG7" i="2" s="1"/>
  <c r="BI20" i="2"/>
  <c r="BK20" i="2"/>
  <c r="BM20" i="2"/>
  <c r="BO20" i="2"/>
  <c r="BQ20" i="2"/>
  <c r="BS20" i="2"/>
  <c r="BU20" i="2"/>
  <c r="BW20" i="2"/>
  <c r="BY20" i="2"/>
  <c r="CA20" i="2"/>
  <c r="D21" i="2"/>
  <c r="D20" i="2"/>
  <c r="E21" i="2"/>
  <c r="F21" i="2"/>
  <c r="G21" i="2"/>
  <c r="D22" i="2"/>
  <c r="E22" i="2"/>
  <c r="F22" i="2"/>
  <c r="G22" i="2"/>
  <c r="D23" i="2"/>
  <c r="E23" i="2"/>
  <c r="E20" i="2" s="1"/>
  <c r="F23" i="2"/>
  <c r="F20" i="2" s="1"/>
  <c r="G23" i="2"/>
  <c r="G20" i="2" s="1"/>
  <c r="D24" i="2"/>
  <c r="E24" i="2"/>
  <c r="F24" i="2"/>
  <c r="G24" i="2"/>
  <c r="H7" i="3"/>
  <c r="D7" i="3" s="1"/>
  <c r="J7" i="3"/>
  <c r="L7" i="3"/>
  <c r="N7" i="3"/>
  <c r="P7" i="3"/>
  <c r="R7" i="3"/>
  <c r="T7" i="3"/>
  <c r="V7" i="3"/>
  <c r="F7" i="3" s="1"/>
  <c r="X7" i="3"/>
  <c r="Z7" i="3"/>
  <c r="AB7" i="3"/>
  <c r="AD7" i="3"/>
  <c r="AF7" i="3"/>
  <c r="AH7" i="3"/>
  <c r="AJ7" i="3"/>
  <c r="AL7" i="3"/>
  <c r="AN7" i="3"/>
  <c r="AP7" i="3"/>
  <c r="AR7" i="3"/>
  <c r="AT7" i="3"/>
  <c r="AV7" i="3"/>
  <c r="AX7" i="3"/>
  <c r="AZ7" i="3"/>
  <c r="BB7" i="3"/>
  <c r="BD7" i="3"/>
  <c r="BF7" i="3"/>
  <c r="BH7" i="3"/>
  <c r="BJ7" i="3"/>
  <c r="BL7" i="3"/>
  <c r="BN7" i="3"/>
  <c r="BP7" i="3"/>
  <c r="BR7" i="3"/>
  <c r="BT7" i="3"/>
  <c r="BV7" i="3"/>
  <c r="BX7" i="3"/>
  <c r="BZ7" i="3"/>
  <c r="I8" i="3"/>
  <c r="K8" i="3"/>
  <c r="M8" i="3"/>
  <c r="M7" i="3" s="1"/>
  <c r="O8" i="3"/>
  <c r="Q8" i="3"/>
  <c r="S8" i="3"/>
  <c r="U8" i="3"/>
  <c r="U7" i="3" s="1"/>
  <c r="W8" i="3"/>
  <c r="Y8" i="3"/>
  <c r="Y7" i="3" s="1"/>
  <c r="AA8" i="3"/>
  <c r="AA7" i="3"/>
  <c r="AC8" i="3"/>
  <c r="AC7" i="3" s="1"/>
  <c r="AE8" i="3"/>
  <c r="AE7" i="3" s="1"/>
  <c r="AG8" i="3"/>
  <c r="AG7" i="3" s="1"/>
  <c r="AI8" i="3"/>
  <c r="AI7" i="3" s="1"/>
  <c r="AK8" i="3"/>
  <c r="AM8" i="3"/>
  <c r="AO8" i="3"/>
  <c r="AO7" i="3" s="1"/>
  <c r="AQ8" i="3"/>
  <c r="AS8" i="3"/>
  <c r="AU8" i="3"/>
  <c r="AW8" i="3"/>
  <c r="AY8" i="3"/>
  <c r="BA8" i="3"/>
  <c r="BC8" i="3"/>
  <c r="BE8" i="3"/>
  <c r="BE7" i="3" s="1"/>
  <c r="BG8" i="3"/>
  <c r="BG7" i="3"/>
  <c r="BI8" i="3"/>
  <c r="BI7" i="3" s="1"/>
  <c r="BK8" i="3"/>
  <c r="BK7" i="3"/>
  <c r="BM8" i="3"/>
  <c r="BM7" i="3" s="1"/>
  <c r="BO8" i="3"/>
  <c r="BO7" i="3" s="1"/>
  <c r="BQ8" i="3"/>
  <c r="BQ7" i="3" s="1"/>
  <c r="BS8" i="3"/>
  <c r="BU8" i="3"/>
  <c r="BU7" i="3" s="1"/>
  <c r="BW8" i="3"/>
  <c r="BW7" i="3"/>
  <c r="BY8" i="3"/>
  <c r="BY7" i="3" s="1"/>
  <c r="CA8" i="3"/>
  <c r="CA7" i="3"/>
  <c r="D9" i="3"/>
  <c r="E9" i="3"/>
  <c r="F9" i="3"/>
  <c r="F8" i="3" s="1"/>
  <c r="G9" i="3"/>
  <c r="D10" i="3"/>
  <c r="E10" i="3"/>
  <c r="E8" i="3" s="1"/>
  <c r="F10" i="3"/>
  <c r="G10" i="3"/>
  <c r="G8" i="3" s="1"/>
  <c r="D11" i="3"/>
  <c r="E11" i="3"/>
  <c r="F11" i="3"/>
  <c r="G11" i="3"/>
  <c r="D12" i="3"/>
  <c r="D8" i="3" s="1"/>
  <c r="E12" i="3"/>
  <c r="F12" i="3"/>
  <c r="G12" i="3"/>
  <c r="I14" i="3"/>
  <c r="I7" i="3" s="1"/>
  <c r="K14" i="3"/>
  <c r="M14" i="3"/>
  <c r="O14" i="3"/>
  <c r="O7" i="3" s="1"/>
  <c r="Q14" i="3"/>
  <c r="S14" i="3"/>
  <c r="S7" i="3" s="1"/>
  <c r="U14" i="3"/>
  <c r="W14" i="3"/>
  <c r="W7" i="3" s="1"/>
  <c r="Y14" i="3"/>
  <c r="AA14" i="3"/>
  <c r="AC14" i="3"/>
  <c r="AE14" i="3"/>
  <c r="AG14" i="3"/>
  <c r="AI14" i="3"/>
  <c r="AK14" i="3"/>
  <c r="AK7" i="3" s="1"/>
  <c r="AM14" i="3"/>
  <c r="AO14" i="3"/>
  <c r="AQ14" i="3"/>
  <c r="AS14" i="3"/>
  <c r="AS7" i="3" s="1"/>
  <c r="AU14" i="3"/>
  <c r="AU7" i="3" s="1"/>
  <c r="AW14" i="3"/>
  <c r="AY14" i="3"/>
  <c r="AY7" i="3" s="1"/>
  <c r="BA14" i="3"/>
  <c r="BA7" i="3" s="1"/>
  <c r="BC14" i="3"/>
  <c r="BC7" i="3" s="1"/>
  <c r="BE14" i="3"/>
  <c r="BG14" i="3"/>
  <c r="BI14" i="3"/>
  <c r="BK14" i="3"/>
  <c r="BM14" i="3"/>
  <c r="BO14" i="3"/>
  <c r="BQ14" i="3"/>
  <c r="BS14" i="3"/>
  <c r="BU14" i="3"/>
  <c r="BW14" i="3"/>
  <c r="BY14" i="3"/>
  <c r="CA14" i="3"/>
  <c r="D15" i="3"/>
  <c r="E15" i="3"/>
  <c r="F15" i="3"/>
  <c r="F14" i="3" s="1"/>
  <c r="G15" i="3"/>
  <c r="D16" i="3"/>
  <c r="D14" i="3" s="1"/>
  <c r="E16" i="3"/>
  <c r="E14" i="3" s="1"/>
  <c r="F16" i="3"/>
  <c r="G16" i="3"/>
  <c r="G14" i="3" s="1"/>
  <c r="D17" i="3"/>
  <c r="E17" i="3"/>
  <c r="F17" i="3"/>
  <c r="G17" i="3"/>
  <c r="D18" i="3"/>
  <c r="E18" i="3"/>
  <c r="F18" i="3"/>
  <c r="G18" i="3"/>
  <c r="I20" i="3"/>
  <c r="K20" i="3"/>
  <c r="K7" i="3" s="1"/>
  <c r="M20" i="3"/>
  <c r="O20" i="3"/>
  <c r="Q20" i="3"/>
  <c r="S20" i="3"/>
  <c r="U20" i="3"/>
  <c r="W20" i="3"/>
  <c r="Y20" i="3"/>
  <c r="AA20" i="3"/>
  <c r="AC20" i="3"/>
  <c r="AE20" i="3"/>
  <c r="AG20" i="3"/>
  <c r="AI20" i="3"/>
  <c r="AK20" i="3"/>
  <c r="AM20" i="3"/>
  <c r="AM7" i="3" s="1"/>
  <c r="AO20" i="3"/>
  <c r="AQ20" i="3"/>
  <c r="AQ7" i="3" s="1"/>
  <c r="AS20" i="3"/>
  <c r="AU20" i="3"/>
  <c r="AW20" i="3"/>
  <c r="AY20" i="3"/>
  <c r="BA20" i="3"/>
  <c r="BC20" i="3"/>
  <c r="BE20" i="3"/>
  <c r="BG20" i="3"/>
  <c r="BI20" i="3"/>
  <c r="BK20" i="3"/>
  <c r="BM20" i="3"/>
  <c r="BO20" i="3"/>
  <c r="BQ20" i="3"/>
  <c r="BS20" i="3"/>
  <c r="BS7" i="3" s="1"/>
  <c r="BU20" i="3"/>
  <c r="BW20" i="3"/>
  <c r="BY20" i="3"/>
  <c r="CA20" i="3"/>
  <c r="D21" i="3"/>
  <c r="E21" i="3"/>
  <c r="F21" i="3"/>
  <c r="G21" i="3"/>
  <c r="D22" i="3"/>
  <c r="E22" i="3"/>
  <c r="E20" i="3" s="1"/>
  <c r="F22" i="3"/>
  <c r="G22" i="3"/>
  <c r="G20" i="3" s="1"/>
  <c r="D23" i="3"/>
  <c r="D20" i="3" s="1"/>
  <c r="E23" i="3"/>
  <c r="F23" i="3"/>
  <c r="G23" i="3"/>
  <c r="D24" i="3"/>
  <c r="E24" i="3"/>
  <c r="F24" i="3"/>
  <c r="G24" i="3"/>
  <c r="H8" i="4"/>
  <c r="H7" i="4"/>
  <c r="I8" i="4"/>
  <c r="J8" i="4"/>
  <c r="J7" i="4" s="1"/>
  <c r="K8" i="4"/>
  <c r="L8" i="4"/>
  <c r="M8" i="4"/>
  <c r="N8" i="4"/>
  <c r="O8" i="4"/>
  <c r="P8" i="4"/>
  <c r="Q8" i="4"/>
  <c r="R8" i="4"/>
  <c r="S8" i="4"/>
  <c r="T8" i="4"/>
  <c r="U8" i="4"/>
  <c r="U7" i="4" s="1"/>
  <c r="V8" i="4"/>
  <c r="V7" i="4" s="1"/>
  <c r="W8" i="4"/>
  <c r="W7" i="4" s="1"/>
  <c r="X8" i="4"/>
  <c r="X7" i="4"/>
  <c r="Y8" i="4"/>
  <c r="Y7" i="4" s="1"/>
  <c r="Z8" i="4"/>
  <c r="Z7" i="4" s="1"/>
  <c r="AA8" i="4"/>
  <c r="AB8" i="4"/>
  <c r="AC8" i="4"/>
  <c r="AD8" i="4"/>
  <c r="AD7" i="4" s="1"/>
  <c r="AE8" i="4"/>
  <c r="AF8" i="4"/>
  <c r="AF7" i="4" s="1"/>
  <c r="AG8" i="4"/>
  <c r="AG7" i="4" s="1"/>
  <c r="AH8" i="4"/>
  <c r="AH7" i="4" s="1"/>
  <c r="AI8" i="4"/>
  <c r="AJ8" i="4"/>
  <c r="AK8" i="4"/>
  <c r="AL8" i="4"/>
  <c r="AM8" i="4"/>
  <c r="AN8" i="4"/>
  <c r="AO8" i="4"/>
  <c r="AO7" i="4"/>
  <c r="AP8" i="4"/>
  <c r="AQ8" i="4"/>
  <c r="AQ7" i="4"/>
  <c r="AR8" i="4"/>
  <c r="AR7" i="4" s="1"/>
  <c r="AS8" i="4"/>
  <c r="AS7" i="4"/>
  <c r="AT8" i="4"/>
  <c r="AU8" i="4"/>
  <c r="AV8" i="4"/>
  <c r="AV7" i="4" s="1"/>
  <c r="AW8" i="4"/>
  <c r="AX8" i="4"/>
  <c r="AX7" i="4" s="1"/>
  <c r="AY8" i="4"/>
  <c r="AY7" i="4"/>
  <c r="AZ8" i="4"/>
  <c r="BA8" i="4"/>
  <c r="BA7" i="4"/>
  <c r="BB8" i="4"/>
  <c r="BC8" i="4"/>
  <c r="BD8" i="4"/>
  <c r="BE8" i="4"/>
  <c r="BF8" i="4"/>
  <c r="BF7" i="4" s="1"/>
  <c r="BG8" i="4"/>
  <c r="BH8" i="4"/>
  <c r="BI8" i="4"/>
  <c r="BJ8" i="4"/>
  <c r="BJ7" i="4" s="1"/>
  <c r="BK8" i="4"/>
  <c r="BK7" i="4" s="1"/>
  <c r="BL8" i="4"/>
  <c r="BL7" i="4" s="1"/>
  <c r="BM8" i="4"/>
  <c r="BM7" i="4" s="1"/>
  <c r="BN8" i="4"/>
  <c r="BN7" i="4" s="1"/>
  <c r="BO8" i="4"/>
  <c r="BP8" i="4"/>
  <c r="BQ8" i="4"/>
  <c r="BR8" i="4"/>
  <c r="BR7" i="4" s="1"/>
  <c r="BS8" i="4"/>
  <c r="BT8" i="4"/>
  <c r="BU8" i="4"/>
  <c r="BU7" i="4" s="1"/>
  <c r="BV8" i="4"/>
  <c r="BW8" i="4"/>
  <c r="BX8" i="4"/>
  <c r="BX7" i="4" s="1"/>
  <c r="BY8" i="4"/>
  <c r="BZ8" i="4"/>
  <c r="CA8" i="4"/>
  <c r="CA7" i="4"/>
  <c r="D9" i="4"/>
  <c r="D8" i="4"/>
  <c r="E9" i="4"/>
  <c r="E8" i="4" s="1"/>
  <c r="F9" i="4"/>
  <c r="F8" i="4" s="1"/>
  <c r="G9" i="4"/>
  <c r="D10" i="4"/>
  <c r="E10" i="4"/>
  <c r="F10" i="4"/>
  <c r="G10" i="4"/>
  <c r="G8" i="4"/>
  <c r="D11" i="4"/>
  <c r="E11" i="4"/>
  <c r="F11" i="4"/>
  <c r="G11" i="4"/>
  <c r="D12" i="4"/>
  <c r="E12" i="4"/>
  <c r="F12" i="4"/>
  <c r="G12" i="4"/>
  <c r="H14" i="4"/>
  <c r="I14" i="4"/>
  <c r="J14" i="4"/>
  <c r="K14" i="4"/>
  <c r="K7" i="4" s="1"/>
  <c r="L14" i="4"/>
  <c r="L7" i="4"/>
  <c r="M14" i="4"/>
  <c r="M7" i="4" s="1"/>
  <c r="N14" i="4"/>
  <c r="N7" i="4" s="1"/>
  <c r="O14" i="4"/>
  <c r="O7" i="4" s="1"/>
  <c r="P14" i="4"/>
  <c r="P7" i="4" s="1"/>
  <c r="Q14" i="4"/>
  <c r="Q7" i="4" s="1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I7" i="4" s="1"/>
  <c r="AJ14" i="4"/>
  <c r="AJ7" i="4"/>
  <c r="AK14" i="4"/>
  <c r="AK7" i="4" s="1"/>
  <c r="AL14" i="4"/>
  <c r="AM14" i="4"/>
  <c r="AM7" i="4" s="1"/>
  <c r="AN14" i="4"/>
  <c r="AN7" i="4"/>
  <c r="AO14" i="4"/>
  <c r="AP14" i="4"/>
  <c r="AQ14" i="4"/>
  <c r="AR14" i="4"/>
  <c r="AS14" i="4"/>
  <c r="AT14" i="4"/>
  <c r="AU14" i="4"/>
  <c r="AU7" i="4" s="1"/>
  <c r="AV14" i="4"/>
  <c r="AW14" i="4"/>
  <c r="AX14" i="4"/>
  <c r="AY14" i="4"/>
  <c r="AZ14" i="4"/>
  <c r="BA14" i="4"/>
  <c r="BB14" i="4"/>
  <c r="BC14" i="4"/>
  <c r="BC7" i="4" s="1"/>
  <c r="BD14" i="4"/>
  <c r="BE14" i="4"/>
  <c r="BE7" i="4" s="1"/>
  <c r="BF14" i="4"/>
  <c r="BG14" i="4"/>
  <c r="BG7" i="4" s="1"/>
  <c r="BH14" i="4"/>
  <c r="BH7" i="4"/>
  <c r="BI14" i="4"/>
  <c r="BI7" i="4" s="1"/>
  <c r="BJ14" i="4"/>
  <c r="BK14" i="4"/>
  <c r="BL14" i="4"/>
  <c r="BM14" i="4"/>
  <c r="BN14" i="4"/>
  <c r="BO14" i="4"/>
  <c r="BO7" i="4" s="1"/>
  <c r="BP14" i="4"/>
  <c r="BP7" i="4"/>
  <c r="BQ14" i="4"/>
  <c r="BQ7" i="4" s="1"/>
  <c r="BR14" i="4"/>
  <c r="BS14" i="4"/>
  <c r="BT14" i="4"/>
  <c r="BU14" i="4"/>
  <c r="BV14" i="4"/>
  <c r="BW14" i="4"/>
  <c r="BX14" i="4"/>
  <c r="BY14" i="4"/>
  <c r="BZ14" i="4"/>
  <c r="CA14" i="4"/>
  <c r="D15" i="4"/>
  <c r="E15" i="4"/>
  <c r="F15" i="4"/>
  <c r="G15" i="4"/>
  <c r="G14" i="4" s="1"/>
  <c r="G7" i="4" s="1"/>
  <c r="D16" i="4"/>
  <c r="D14" i="4" s="1"/>
  <c r="E16" i="4"/>
  <c r="F16" i="4"/>
  <c r="G16" i="4"/>
  <c r="D17" i="4"/>
  <c r="E17" i="4"/>
  <c r="F17" i="4"/>
  <c r="G17" i="4"/>
  <c r="D18" i="4"/>
  <c r="E18" i="4"/>
  <c r="E14" i="4" s="1"/>
  <c r="F18" i="4"/>
  <c r="G18" i="4"/>
  <c r="H20" i="4"/>
  <c r="I20" i="4"/>
  <c r="J20" i="4"/>
  <c r="K20" i="4"/>
  <c r="L20" i="4"/>
  <c r="M20" i="4"/>
  <c r="N20" i="4"/>
  <c r="O20" i="4"/>
  <c r="P20" i="4"/>
  <c r="Q20" i="4"/>
  <c r="R20" i="4"/>
  <c r="R7" i="4"/>
  <c r="S20" i="4"/>
  <c r="S7" i="4" s="1"/>
  <c r="T20" i="4"/>
  <c r="T7" i="4" s="1"/>
  <c r="U20" i="4"/>
  <c r="V20" i="4"/>
  <c r="W20" i="4"/>
  <c r="X20" i="4"/>
  <c r="Y20" i="4"/>
  <c r="Z20" i="4"/>
  <c r="AA20" i="4"/>
  <c r="AA7" i="4" s="1"/>
  <c r="AB20" i="4"/>
  <c r="AB7" i="4" s="1"/>
  <c r="AC20" i="4"/>
  <c r="AC7" i="4" s="1"/>
  <c r="AD20" i="4"/>
  <c r="AE20" i="4"/>
  <c r="AE7" i="4" s="1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T7" i="4" s="1"/>
  <c r="AU20" i="4"/>
  <c r="AV20" i="4"/>
  <c r="AW20" i="4"/>
  <c r="AW7" i="4" s="1"/>
  <c r="AX20" i="4"/>
  <c r="AY20" i="4"/>
  <c r="AZ20" i="4"/>
  <c r="AZ7" i="4" s="1"/>
  <c r="BA20" i="4"/>
  <c r="BB20" i="4"/>
  <c r="BC20" i="4"/>
  <c r="BD20" i="4"/>
  <c r="BD7" i="4" s="1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S7" i="4" s="1"/>
  <c r="BT20" i="4"/>
  <c r="BT7" i="4" s="1"/>
  <c r="BU20" i="4"/>
  <c r="BV20" i="4"/>
  <c r="BW20" i="4"/>
  <c r="BW7" i="4" s="1"/>
  <c r="BX20" i="4"/>
  <c r="BY20" i="4"/>
  <c r="BY7" i="4" s="1"/>
  <c r="BZ20" i="4"/>
  <c r="BZ7" i="4" s="1"/>
  <c r="CA20" i="4"/>
  <c r="D21" i="4"/>
  <c r="E21" i="4"/>
  <c r="E20" i="4"/>
  <c r="F21" i="4"/>
  <c r="G21" i="4"/>
  <c r="G20" i="4"/>
  <c r="D22" i="4"/>
  <c r="D20" i="4" s="1"/>
  <c r="E22" i="4"/>
  <c r="F22" i="4"/>
  <c r="G22" i="4"/>
  <c r="D23" i="4"/>
  <c r="E23" i="4"/>
  <c r="F23" i="4"/>
  <c r="G23" i="4"/>
  <c r="D24" i="4"/>
  <c r="E24" i="4"/>
  <c r="F24" i="4"/>
  <c r="G24" i="4"/>
  <c r="I8" i="6"/>
  <c r="K8" i="6"/>
  <c r="O8" i="6"/>
  <c r="P8" i="6"/>
  <c r="Q8" i="6"/>
  <c r="Q7" i="6" s="1"/>
  <c r="R8" i="6"/>
  <c r="R7" i="6" s="1"/>
  <c r="S8" i="6"/>
  <c r="S7" i="6" s="1"/>
  <c r="T8" i="6"/>
  <c r="T7" i="6" s="1"/>
  <c r="U8" i="6"/>
  <c r="V8" i="6"/>
  <c r="Z8" i="6"/>
  <c r="AA8" i="6"/>
  <c r="AB8" i="6"/>
  <c r="AC8" i="6"/>
  <c r="AD8" i="6"/>
  <c r="AD7" i="6" s="1"/>
  <c r="AE8" i="6"/>
  <c r="AE7" i="6" s="1"/>
  <c r="AF8" i="6"/>
  <c r="AG8" i="6"/>
  <c r="AK8" i="6"/>
  <c r="AL8" i="6"/>
  <c r="AM8" i="6"/>
  <c r="AN8" i="6"/>
  <c r="AO8" i="6"/>
  <c r="AP8" i="6"/>
  <c r="AP7" i="6" s="1"/>
  <c r="AQ8" i="6"/>
  <c r="AR8" i="6"/>
  <c r="AR7" i="6" s="1"/>
  <c r="AV8" i="6"/>
  <c r="AV7" i="6" s="1"/>
  <c r="AW8" i="6"/>
  <c r="AW7" i="6" s="1"/>
  <c r="AX8" i="6"/>
  <c r="AX7" i="6" s="1"/>
  <c r="AY8" i="6"/>
  <c r="AY7" i="6" s="1"/>
  <c r="AZ8" i="6"/>
  <c r="AZ7" i="6" s="1"/>
  <c r="BA8" i="6"/>
  <c r="BB8" i="6"/>
  <c r="BC8" i="6"/>
  <c r="BG8" i="6"/>
  <c r="BH8" i="6"/>
  <c r="BI8" i="6"/>
  <c r="BI7" i="6" s="1"/>
  <c r="BJ8" i="6"/>
  <c r="BJ7" i="6" s="1"/>
  <c r="BK8" i="6"/>
  <c r="BK7" i="6" s="1"/>
  <c r="BL8" i="6"/>
  <c r="BM8" i="6"/>
  <c r="BN8" i="6"/>
  <c r="BR8" i="6"/>
  <c r="BS8" i="6"/>
  <c r="BT8" i="6"/>
  <c r="BU8" i="6"/>
  <c r="BU7" i="6" s="1"/>
  <c r="BV8" i="6"/>
  <c r="BW8" i="6"/>
  <c r="BW7" i="6" s="1"/>
  <c r="BX8" i="6"/>
  <c r="BY8" i="6"/>
  <c r="BY7" i="6"/>
  <c r="CC8" i="6"/>
  <c r="CC7" i="6"/>
  <c r="CD8" i="6"/>
  <c r="CD7" i="6" s="1"/>
  <c r="CE8" i="6"/>
  <c r="CE7" i="6" s="1"/>
  <c r="CF8" i="6"/>
  <c r="CF7" i="6" s="1"/>
  <c r="CG8" i="6"/>
  <c r="CH8" i="6"/>
  <c r="CH7" i="6" s="1"/>
  <c r="CI8" i="6"/>
  <c r="CJ8" i="6"/>
  <c r="CN8" i="6"/>
  <c r="CN7" i="6" s="1"/>
  <c r="CO8" i="6"/>
  <c r="CP8" i="6"/>
  <c r="CP7" i="6" s="1"/>
  <c r="CQ8" i="6"/>
  <c r="CR8" i="6"/>
  <c r="CS8" i="6"/>
  <c r="CT8" i="6"/>
  <c r="CU8" i="6"/>
  <c r="CY8" i="6"/>
  <c r="CY7" i="6" s="1"/>
  <c r="CZ8" i="6"/>
  <c r="DA8" i="6"/>
  <c r="DB8" i="6"/>
  <c r="H11" i="6"/>
  <c r="H8" i="6"/>
  <c r="J11" i="6"/>
  <c r="J8" i="6"/>
  <c r="J7" i="6" s="1"/>
  <c r="H14" i="6"/>
  <c r="H7" i="6" s="1"/>
  <c r="I14" i="6"/>
  <c r="J14" i="6"/>
  <c r="K14" i="6"/>
  <c r="P14" i="6"/>
  <c r="R14" i="6"/>
  <c r="T14" i="6"/>
  <c r="V14" i="6"/>
  <c r="AA14" i="6"/>
  <c r="AA7" i="6" s="1"/>
  <c r="AC14" i="6"/>
  <c r="AE14" i="6"/>
  <c r="AG14" i="6"/>
  <c r="AG7" i="6"/>
  <c r="AL14" i="6"/>
  <c r="AN14" i="6"/>
  <c r="AP14" i="6"/>
  <c r="AR14" i="6"/>
  <c r="AW14" i="6"/>
  <c r="AY14" i="6"/>
  <c r="BA14" i="6"/>
  <c r="BA7" i="6" s="1"/>
  <c r="BC14" i="6"/>
  <c r="BH14" i="6"/>
  <c r="BH7" i="6" s="1"/>
  <c r="BJ14" i="6"/>
  <c r="BL14" i="6"/>
  <c r="BL7" i="6" s="1"/>
  <c r="BN14" i="6"/>
  <c r="BN7" i="6" s="1"/>
  <c r="BR14" i="6"/>
  <c r="BR7" i="6" s="1"/>
  <c r="BS14" i="6"/>
  <c r="BS7" i="6" s="1"/>
  <c r="BT14" i="6"/>
  <c r="BU14" i="6"/>
  <c r="BV14" i="6"/>
  <c r="BW14" i="6"/>
  <c r="BX14" i="6"/>
  <c r="BY14" i="6"/>
  <c r="CC14" i="6"/>
  <c r="CD14" i="6"/>
  <c r="CE14" i="6"/>
  <c r="CF14" i="6"/>
  <c r="CG14" i="6"/>
  <c r="CG7" i="6" s="1"/>
  <c r="CH14" i="6"/>
  <c r="CI14" i="6"/>
  <c r="CJ14" i="6"/>
  <c r="CN14" i="6"/>
  <c r="CO14" i="6"/>
  <c r="CP14" i="6"/>
  <c r="CQ14" i="6"/>
  <c r="CQ7" i="6" s="1"/>
  <c r="CR14" i="6"/>
  <c r="CS14" i="6"/>
  <c r="CS7" i="6"/>
  <c r="CT14" i="6"/>
  <c r="CT7" i="6" s="1"/>
  <c r="CU14" i="6"/>
  <c r="CU7" i="6" s="1"/>
  <c r="CY14" i="6"/>
  <c r="CZ14" i="6"/>
  <c r="DA14" i="6"/>
  <c r="DB14" i="6"/>
  <c r="O16" i="6"/>
  <c r="O14" i="6"/>
  <c r="Q16" i="6"/>
  <c r="Q14" i="6"/>
  <c r="S16" i="6"/>
  <c r="S14" i="6" s="1"/>
  <c r="U16" i="6"/>
  <c r="Z16" i="6"/>
  <c r="AB16" i="6"/>
  <c r="AD16" i="6"/>
  <c r="AF16" i="6"/>
  <c r="AK16" i="6"/>
  <c r="AM16" i="6"/>
  <c r="AM14" i="6" s="1"/>
  <c r="AM7" i="6" s="1"/>
  <c r="AO16" i="6"/>
  <c r="AO14" i="6" s="1"/>
  <c r="AQ16" i="6"/>
  <c r="AQ14" i="6" s="1"/>
  <c r="AV16" i="6"/>
  <c r="AV14" i="6"/>
  <c r="AX16" i="6"/>
  <c r="AZ16" i="6"/>
  <c r="AZ14" i="6"/>
  <c r="BB16" i="6"/>
  <c r="BG16" i="6"/>
  <c r="BI16" i="6"/>
  <c r="BI14" i="6"/>
  <c r="BK16" i="6"/>
  <c r="BK14" i="6"/>
  <c r="BM16" i="6"/>
  <c r="O17" i="6"/>
  <c r="Q17" i="6"/>
  <c r="S17" i="6"/>
  <c r="U17" i="6"/>
  <c r="U14" i="6" s="1"/>
  <c r="U7" i="6" s="1"/>
  <c r="Z17" i="6"/>
  <c r="Z14" i="6" s="1"/>
  <c r="Z7" i="6" s="1"/>
  <c r="AB17" i="6"/>
  <c r="AB14" i="6" s="1"/>
  <c r="AD17" i="6"/>
  <c r="AD14" i="6" s="1"/>
  <c r="AF17" i="6"/>
  <c r="AF14" i="6"/>
  <c r="AF7" i="6" s="1"/>
  <c r="AK17" i="6"/>
  <c r="AK14" i="6" s="1"/>
  <c r="AK7" i="6" s="1"/>
  <c r="AM17" i="6"/>
  <c r="AO17" i="6"/>
  <c r="AQ17" i="6"/>
  <c r="AV17" i="6"/>
  <c r="AX17" i="6"/>
  <c r="AX14" i="6"/>
  <c r="AZ17" i="6"/>
  <c r="BB17" i="6"/>
  <c r="BB14" i="6"/>
  <c r="BB7" i="6"/>
  <c r="BG17" i="6"/>
  <c r="BG14" i="6" s="1"/>
  <c r="BG7" i="6" s="1"/>
  <c r="BI17" i="6"/>
  <c r="BK17" i="6"/>
  <c r="BM17" i="6"/>
  <c r="BM14" i="6" s="1"/>
  <c r="BM7" i="6" s="1"/>
  <c r="H20" i="6"/>
  <c r="I20" i="6"/>
  <c r="J20" i="6"/>
  <c r="K20" i="6"/>
  <c r="O20" i="6"/>
  <c r="P20" i="6"/>
  <c r="Q20" i="6"/>
  <c r="R20" i="6"/>
  <c r="S20" i="6"/>
  <c r="T20" i="6"/>
  <c r="U20" i="6"/>
  <c r="V20" i="6"/>
  <c r="V7" i="6" s="1"/>
  <c r="Z20" i="6"/>
  <c r="AA20" i="6"/>
  <c r="AB20" i="6"/>
  <c r="AC20" i="6"/>
  <c r="AC7" i="6" s="1"/>
  <c r="AD20" i="6"/>
  <c r="AE20" i="6"/>
  <c r="AF20" i="6"/>
  <c r="AG20" i="6"/>
  <c r="AK20" i="6"/>
  <c r="AL20" i="6"/>
  <c r="AL7" i="6" s="1"/>
  <c r="AM20" i="6"/>
  <c r="AN20" i="6"/>
  <c r="AN7" i="6"/>
  <c r="AO20" i="6"/>
  <c r="AP20" i="6"/>
  <c r="AQ20" i="6"/>
  <c r="AR20" i="6"/>
  <c r="AV20" i="6"/>
  <c r="AW20" i="6"/>
  <c r="AX20" i="6"/>
  <c r="AY20" i="6"/>
  <c r="AZ20" i="6"/>
  <c r="BA20" i="6"/>
  <c r="BB20" i="6"/>
  <c r="BC20" i="6"/>
  <c r="BC7" i="6"/>
  <c r="BG20" i="6"/>
  <c r="BH20" i="6"/>
  <c r="BI20" i="6"/>
  <c r="BJ20" i="6"/>
  <c r="BK20" i="6"/>
  <c r="BL20" i="6"/>
  <c r="BM20" i="6"/>
  <c r="BN20" i="6"/>
  <c r="BR20" i="6"/>
  <c r="BS20" i="6"/>
  <c r="BT20" i="6"/>
  <c r="BT7" i="6"/>
  <c r="BU20" i="6"/>
  <c r="BV20" i="6"/>
  <c r="BW20" i="6"/>
  <c r="BX20" i="6"/>
  <c r="BY20" i="6"/>
  <c r="CC20" i="6"/>
  <c r="CD20" i="6"/>
  <c r="CE20" i="6"/>
  <c r="CF20" i="6"/>
  <c r="CG20" i="6"/>
  <c r="CH20" i="6"/>
  <c r="CI20" i="6"/>
  <c r="CJ20" i="6"/>
  <c r="CJ7" i="6" s="1"/>
  <c r="CN20" i="6"/>
  <c r="CO20" i="6"/>
  <c r="CO7" i="6"/>
  <c r="CP20" i="6"/>
  <c r="CQ20" i="6"/>
  <c r="CR20" i="6"/>
  <c r="CR7" i="6" s="1"/>
  <c r="CS20" i="6"/>
  <c r="CT20" i="6"/>
  <c r="CU20" i="6"/>
  <c r="CY20" i="6"/>
  <c r="CZ20" i="6"/>
  <c r="CZ7" i="6"/>
  <c r="DA20" i="6"/>
  <c r="DA7" i="6" s="1"/>
  <c r="DB20" i="6"/>
  <c r="DB7" i="6" s="1"/>
  <c r="D8" i="7"/>
  <c r="F8" i="7"/>
  <c r="I8" i="7"/>
  <c r="K8" i="7"/>
  <c r="P8" i="7"/>
  <c r="P7" i="7" s="1"/>
  <c r="R8" i="7"/>
  <c r="T8" i="7"/>
  <c r="V8" i="7"/>
  <c r="AK8" i="7"/>
  <c r="AK7" i="7"/>
  <c r="AM8" i="7"/>
  <c r="AM7" i="7" s="1"/>
  <c r="AR8" i="7"/>
  <c r="BC8" i="7"/>
  <c r="BC7" i="7" s="1"/>
  <c r="BG8" i="7"/>
  <c r="BG7" i="7"/>
  <c r="BH8" i="7"/>
  <c r="BH7" i="7" s="1"/>
  <c r="BI8" i="7"/>
  <c r="BI7" i="7" s="1"/>
  <c r="BJ8" i="7"/>
  <c r="BL8" i="7"/>
  <c r="BL7" i="7" s="1"/>
  <c r="BN8" i="7"/>
  <c r="BS8" i="7"/>
  <c r="BS7" i="7" s="1"/>
  <c r="BU8" i="7"/>
  <c r="BW8" i="7"/>
  <c r="BW7" i="7" s="1"/>
  <c r="BY8" i="7"/>
  <c r="BY7" i="7"/>
  <c r="CD8" i="7"/>
  <c r="CD7" i="7" s="1"/>
  <c r="CF8" i="7"/>
  <c r="CH8" i="7"/>
  <c r="CJ8" i="7"/>
  <c r="CJ7" i="7" s="1"/>
  <c r="CO8" i="7"/>
  <c r="CQ8" i="7"/>
  <c r="CS8" i="7"/>
  <c r="CU8" i="7"/>
  <c r="CZ8" i="7"/>
  <c r="DB8" i="7"/>
  <c r="DB7" i="7"/>
  <c r="AL9" i="7"/>
  <c r="AL8" i="7"/>
  <c r="AL7" i="7"/>
  <c r="AN9" i="7"/>
  <c r="AN8" i="7"/>
  <c r="AN7" i="7" s="1"/>
  <c r="AP9" i="7"/>
  <c r="AP8" i="7" s="1"/>
  <c r="AP7" i="7" s="1"/>
  <c r="AW10" i="7"/>
  <c r="AW8" i="7"/>
  <c r="AY10" i="7"/>
  <c r="AY8" i="7"/>
  <c r="AY7" i="7" s="1"/>
  <c r="BA10" i="7"/>
  <c r="BA8" i="7" s="1"/>
  <c r="BA7" i="7" s="1"/>
  <c r="H11" i="7"/>
  <c r="H8" i="7"/>
  <c r="H7" i="7" s="1"/>
  <c r="J11" i="7"/>
  <c r="J8" i="7"/>
  <c r="O11" i="7"/>
  <c r="O8" i="7"/>
  <c r="Q11" i="7"/>
  <c r="Q8" i="7"/>
  <c r="S11" i="7"/>
  <c r="S8" i="7"/>
  <c r="S7" i="7"/>
  <c r="U11" i="7"/>
  <c r="U8" i="7" s="1"/>
  <c r="U7" i="7" s="1"/>
  <c r="Z11" i="7"/>
  <c r="Z8" i="7" s="1"/>
  <c r="Z7" i="7" s="1"/>
  <c r="AA11" i="7"/>
  <c r="AB11" i="7"/>
  <c r="AB8" i="7"/>
  <c r="AC11" i="7"/>
  <c r="AC8" i="7" s="1"/>
  <c r="AC7" i="7" s="1"/>
  <c r="AD11" i="7"/>
  <c r="AD8" i="7"/>
  <c r="AE11" i="7"/>
  <c r="AE8" i="7" s="1"/>
  <c r="AE7" i="7" s="1"/>
  <c r="AF11" i="7"/>
  <c r="AF8" i="7"/>
  <c r="AG11" i="7"/>
  <c r="AG8" i="7"/>
  <c r="AG7" i="7"/>
  <c r="AO11" i="7"/>
  <c r="AO8" i="7"/>
  <c r="AO7" i="7"/>
  <c r="AQ11" i="7"/>
  <c r="AQ8" i="7"/>
  <c r="AQ7" i="7"/>
  <c r="AV11" i="7"/>
  <c r="AV8" i="7" s="1"/>
  <c r="AV7" i="7" s="1"/>
  <c r="AX11" i="7"/>
  <c r="AX8" i="7" s="1"/>
  <c r="AX7" i="7" s="1"/>
  <c r="AZ11" i="7"/>
  <c r="AZ8" i="7"/>
  <c r="BB11" i="7"/>
  <c r="BB8" i="7"/>
  <c r="BB7" i="7"/>
  <c r="BK11" i="7"/>
  <c r="BK8" i="7" s="1"/>
  <c r="BK7" i="7" s="1"/>
  <c r="BM11" i="7"/>
  <c r="BM8" i="7"/>
  <c r="BR11" i="7"/>
  <c r="BR8" i="7"/>
  <c r="BT11" i="7"/>
  <c r="BT8" i="7"/>
  <c r="BV11" i="7"/>
  <c r="BV8" i="7"/>
  <c r="BV7" i="7"/>
  <c r="BX11" i="7"/>
  <c r="BX8" i="7"/>
  <c r="BX7" i="7" s="1"/>
  <c r="CC11" i="7"/>
  <c r="CC8" i="7"/>
  <c r="CC7" i="7" s="1"/>
  <c r="CE11" i="7"/>
  <c r="CE8" i="7" s="1"/>
  <c r="CE7" i="7" s="1"/>
  <c r="CG11" i="7"/>
  <c r="CG8" i="7"/>
  <c r="CI11" i="7"/>
  <c r="CI8" i="7"/>
  <c r="CN11" i="7"/>
  <c r="CN8" i="7"/>
  <c r="CN7" i="7" s="1"/>
  <c r="CP11" i="7"/>
  <c r="CP8" i="7"/>
  <c r="CP7" i="7"/>
  <c r="CR11" i="7"/>
  <c r="CR8" i="7"/>
  <c r="CT11" i="7"/>
  <c r="CT8" i="7"/>
  <c r="CY11" i="7"/>
  <c r="CY8" i="7"/>
  <c r="DA11" i="7"/>
  <c r="DA8" i="7"/>
  <c r="DA7" i="7"/>
  <c r="AA12" i="7"/>
  <c r="AA8" i="7" s="1"/>
  <c r="AA7" i="7" s="1"/>
  <c r="AC12" i="7"/>
  <c r="AE12" i="7"/>
  <c r="D14" i="7"/>
  <c r="E14" i="7"/>
  <c r="F14" i="7"/>
  <c r="F7" i="7"/>
  <c r="G14" i="7"/>
  <c r="H14" i="7"/>
  <c r="J14" i="7"/>
  <c r="K14" i="7"/>
  <c r="O14" i="7"/>
  <c r="O7" i="7" s="1"/>
  <c r="P14" i="7"/>
  <c r="Q14" i="7"/>
  <c r="R14" i="7"/>
  <c r="R7" i="7" s="1"/>
  <c r="S14" i="7"/>
  <c r="T14" i="7"/>
  <c r="T7" i="7" s="1"/>
  <c r="U14" i="7"/>
  <c r="V14" i="7"/>
  <c r="Z14" i="7"/>
  <c r="AA14" i="7"/>
  <c r="AB14" i="7"/>
  <c r="AB7" i="7" s="1"/>
  <c r="AC14" i="7"/>
  <c r="AD14" i="7"/>
  <c r="AD7" i="7" s="1"/>
  <c r="AE14" i="7"/>
  <c r="AF14" i="7"/>
  <c r="AF7" i="7" s="1"/>
  <c r="AG14" i="7"/>
  <c r="AK14" i="7"/>
  <c r="AL14" i="7"/>
  <c r="AM14" i="7"/>
  <c r="AN14" i="7"/>
  <c r="AO14" i="7"/>
  <c r="AP14" i="7"/>
  <c r="AQ14" i="7"/>
  <c r="AR14" i="7"/>
  <c r="AR7" i="7" s="1"/>
  <c r="AV14" i="7"/>
  <c r="AW14" i="7"/>
  <c r="AX14" i="7"/>
  <c r="AY14" i="7"/>
  <c r="AZ14" i="7"/>
  <c r="BA14" i="7"/>
  <c r="BB14" i="7"/>
  <c r="BC14" i="7"/>
  <c r="BG14" i="7"/>
  <c r="BI14" i="7"/>
  <c r="BK14" i="7"/>
  <c r="BL14" i="7"/>
  <c r="BM14" i="7"/>
  <c r="BM7" i="7" s="1"/>
  <c r="BN14" i="7"/>
  <c r="BN7" i="7"/>
  <c r="BR14" i="7"/>
  <c r="BR7" i="7" s="1"/>
  <c r="BT14" i="7"/>
  <c r="BT7" i="7" s="1"/>
  <c r="BV14" i="7"/>
  <c r="BW14" i="7"/>
  <c r="BX14" i="7"/>
  <c r="BY14" i="7"/>
  <c r="CC14" i="7"/>
  <c r="CD14" i="7"/>
  <c r="CE14" i="7"/>
  <c r="CF14" i="7"/>
  <c r="CG14" i="7"/>
  <c r="CH14" i="7"/>
  <c r="CI14" i="7"/>
  <c r="CJ14" i="7"/>
  <c r="CN14" i="7"/>
  <c r="CO14" i="7"/>
  <c r="CO7" i="7"/>
  <c r="CP14" i="7"/>
  <c r="CQ14" i="7"/>
  <c r="CQ7" i="7" s="1"/>
  <c r="CR14" i="7"/>
  <c r="CR7" i="7" s="1"/>
  <c r="CS14" i="7"/>
  <c r="CS7" i="7"/>
  <c r="CT14" i="7"/>
  <c r="CT7" i="7" s="1"/>
  <c r="CU14" i="7"/>
  <c r="CU7" i="7" s="1"/>
  <c r="CY14" i="7"/>
  <c r="CY7" i="7" s="1"/>
  <c r="CZ14" i="7"/>
  <c r="CZ7" i="7"/>
  <c r="DA14" i="7"/>
  <c r="DB14" i="7"/>
  <c r="BU15" i="7"/>
  <c r="BU14" i="7" s="1"/>
  <c r="I16" i="7"/>
  <c r="I14" i="7"/>
  <c r="I7" i="7" s="1"/>
  <c r="BH16" i="7"/>
  <c r="BH14" i="7"/>
  <c r="BJ16" i="7"/>
  <c r="BJ14" i="7"/>
  <c r="BS17" i="7"/>
  <c r="BS14" i="7"/>
  <c r="BU17" i="7"/>
  <c r="BH18" i="7"/>
  <c r="D20" i="7"/>
  <c r="E20" i="7"/>
  <c r="F20" i="7"/>
  <c r="G20" i="7"/>
  <c r="H20" i="7"/>
  <c r="I20" i="7"/>
  <c r="J20" i="7"/>
  <c r="J7" i="7"/>
  <c r="K20" i="7"/>
  <c r="K7" i="7" s="1"/>
  <c r="O20" i="7"/>
  <c r="P20" i="7"/>
  <c r="Q20" i="7"/>
  <c r="Q7" i="7" s="1"/>
  <c r="R20" i="7"/>
  <c r="S20" i="7"/>
  <c r="T20" i="7"/>
  <c r="U20" i="7"/>
  <c r="V20" i="7"/>
  <c r="V7" i="7"/>
  <c r="Z20" i="7"/>
  <c r="AA20" i="7"/>
  <c r="AB20" i="7"/>
  <c r="AC20" i="7"/>
  <c r="AD20" i="7"/>
  <c r="AE20" i="7"/>
  <c r="AF20" i="7"/>
  <c r="AG20" i="7"/>
  <c r="AK20" i="7"/>
  <c r="AL20" i="7"/>
  <c r="AM20" i="7"/>
  <c r="AO20" i="7"/>
  <c r="AP20" i="7"/>
  <c r="AQ20" i="7"/>
  <c r="AR20" i="7"/>
  <c r="AV20" i="7"/>
  <c r="AW20" i="7"/>
  <c r="AW7" i="7" s="1"/>
  <c r="AX20" i="7"/>
  <c r="AZ20" i="7"/>
  <c r="AZ7" i="7" s="1"/>
  <c r="BA20" i="7"/>
  <c r="BB20" i="7"/>
  <c r="BG20" i="7"/>
  <c r="BI20" i="7"/>
  <c r="BK20" i="7"/>
  <c r="BL20" i="7"/>
  <c r="BM20" i="7"/>
  <c r="BN20" i="7"/>
  <c r="BR20" i="7"/>
  <c r="BS20" i="7"/>
  <c r="BT20" i="7"/>
  <c r="BU20" i="7"/>
  <c r="BV20" i="7"/>
  <c r="BW20" i="7"/>
  <c r="BX20" i="7"/>
  <c r="BY20" i="7"/>
  <c r="CC20" i="7"/>
  <c r="CD20" i="7"/>
  <c r="CE20" i="7"/>
  <c r="CF20" i="7"/>
  <c r="CF7" i="7" s="1"/>
  <c r="CG20" i="7"/>
  <c r="CG7" i="7" s="1"/>
  <c r="CH20" i="7"/>
  <c r="CH7" i="7" s="1"/>
  <c r="CI20" i="7"/>
  <c r="CI7" i="7"/>
  <c r="CJ20" i="7"/>
  <c r="CN20" i="7"/>
  <c r="CO20" i="7"/>
  <c r="CP20" i="7"/>
  <c r="CQ20" i="7"/>
  <c r="CR20" i="7"/>
  <c r="CS20" i="7"/>
  <c r="CT20" i="7"/>
  <c r="CU20" i="7"/>
  <c r="CY20" i="7"/>
  <c r="CZ20" i="7"/>
  <c r="DA20" i="7"/>
  <c r="DB20" i="7"/>
  <c r="BJ21" i="7"/>
  <c r="BJ20" i="7" s="1"/>
  <c r="AN22" i="7"/>
  <c r="AN20" i="7"/>
  <c r="AY23" i="7"/>
  <c r="AY20" i="7"/>
  <c r="BC23" i="7"/>
  <c r="BC20" i="7"/>
  <c r="BH24" i="7"/>
  <c r="BH20" i="7"/>
  <c r="AL7" i="28"/>
  <c r="AN7" i="28"/>
  <c r="AP7" i="28"/>
  <c r="AR7" i="28"/>
  <c r="AL13" i="28"/>
  <c r="AN13" i="28"/>
  <c r="AP13" i="28"/>
  <c r="AR13" i="28"/>
  <c r="AL19" i="28"/>
  <c r="AN19" i="28"/>
  <c r="AP19" i="28"/>
  <c r="AR19" i="28"/>
  <c r="P7" i="6"/>
  <c r="O7" i="6"/>
  <c r="K7" i="6"/>
  <c r="I7" i="6"/>
  <c r="I7" i="4"/>
  <c r="F20" i="3"/>
  <c r="AW7" i="3"/>
  <c r="Q7" i="3"/>
  <c r="BV7" i="6"/>
  <c r="CI7" i="6"/>
  <c r="BX7" i="6"/>
  <c r="F20" i="4"/>
  <c r="F14" i="4"/>
  <c r="BV7" i="4"/>
  <c r="BB7" i="4"/>
  <c r="AP7" i="4"/>
  <c r="AL7" i="4"/>
  <c r="E7" i="2" l="1"/>
  <c r="G7" i="2"/>
  <c r="AB7" i="6"/>
  <c r="E7" i="1"/>
  <c r="BU7" i="7"/>
  <c r="E7" i="4"/>
  <c r="E7" i="3"/>
  <c r="G7" i="3"/>
  <c r="AQ7" i="6"/>
  <c r="BJ7" i="7"/>
  <c r="AO7" i="6"/>
</calcChain>
</file>

<file path=xl/sharedStrings.xml><?xml version="1.0" encoding="utf-8"?>
<sst xmlns="http://schemas.openxmlformats.org/spreadsheetml/2006/main" count="12548" uniqueCount="945">
  <si>
    <t xml:space="preserve">總    計          </t>
  </si>
  <si>
    <t>Grand Total</t>
  </si>
  <si>
    <t>西醫</t>
  </si>
  <si>
    <t>Western medicine</t>
  </si>
  <si>
    <t>藥費</t>
  </si>
  <si>
    <t>診療及材料費</t>
  </si>
  <si>
    <t>診察費</t>
  </si>
  <si>
    <t>藥事服務費</t>
  </si>
  <si>
    <t>Prescription Service Fees</t>
  </si>
  <si>
    <t>牙醫</t>
  </si>
  <si>
    <t>Dentistry</t>
  </si>
  <si>
    <t>中醫</t>
  </si>
  <si>
    <r>
      <t>0-4</t>
    </r>
    <r>
      <rPr>
        <sz val="12"/>
        <rFont val="標楷體"/>
        <family val="4"/>
        <charset val="136"/>
      </rPr>
      <t xml:space="preserve">
</t>
    </r>
    <phoneticPr fontId="3" type="noConversion"/>
  </si>
  <si>
    <t>Chinese Medicine</t>
    <phoneticPr fontId="3" type="noConversion"/>
  </si>
  <si>
    <r>
      <t>5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</si>
  <si>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10-14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</si>
  <si>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15</t>
    </r>
    <r>
      <rPr>
        <sz val="12"/>
        <rFont val="Times New Roman"/>
        <family val="1"/>
      </rPr>
      <t>-19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</si>
  <si>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20-24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</si>
  <si>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25-29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</si>
  <si>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30</t>
    </r>
    <r>
      <rPr>
        <sz val="12"/>
        <rFont val="Times New Roman"/>
        <family val="1"/>
      </rPr>
      <t>-34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</si>
  <si>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35</t>
    </r>
    <r>
      <rPr>
        <sz val="12"/>
        <rFont val="Times New Roman"/>
        <family val="1"/>
      </rPr>
      <t>-39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</si>
  <si>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4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-44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</si>
  <si>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45-49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</si>
  <si>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5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-54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</si>
  <si>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55-59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</si>
  <si>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</si>
  <si>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65-69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</si>
  <si>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</si>
  <si>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</si>
  <si>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</si>
  <si>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本表醫療費用包含自行負擔金額。</t>
    </r>
    <phoneticPr fontId="3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</si>
  <si>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23</t>
    </r>
    <r>
      <rPr>
        <sz val="10"/>
        <rFont val="標楷體"/>
        <family val="4"/>
        <charset val="136"/>
      </rPr>
      <t>日。</t>
    </r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</si>
  <si>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</si>
  <si>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>Grand Total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</si>
  <si>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次
</t>
    </r>
    <r>
      <rPr>
        <sz val="12"/>
        <rFont val="Times New Roman"/>
        <family val="1"/>
      </rPr>
      <t>Number of Visits</t>
    </r>
    <r>
      <rPr>
        <sz val="12"/>
        <rFont val="標楷體"/>
        <family val="4"/>
        <charset val="136"/>
      </rPr>
      <t xml:space="preserve">
</t>
    </r>
    <phoneticPr fontId="3" type="noConversion"/>
  </si>
  <si>
    <t>金額
Amount</t>
    <phoneticPr fontId="3" type="noConversion"/>
  </si>
  <si>
    <t>男
male</t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</si>
  <si>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</si>
  <si>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t xml:space="preserve">Notes: 1.Medical expense include the deductible amount. </t>
    <phoneticPr fontId="3" type="noConversion"/>
  </si>
  <si>
    <t xml:space="preserve">           2. The data is updated on 23 May 2000.</t>
    <phoneticPr fontId="3" type="noConversion"/>
  </si>
  <si>
    <t>Consultation and Treatment and Medical Supply</t>
    <phoneticPr fontId="3" type="noConversion"/>
  </si>
  <si>
    <t>Consultation and Treatment and Medical Supply</t>
    <phoneticPr fontId="3" type="noConversion"/>
  </si>
  <si>
    <t>Drug Fees</t>
    <phoneticPr fontId="3" type="noConversion"/>
  </si>
  <si>
    <t>Diagnosis Fees</t>
    <phoneticPr fontId="3" type="noConversion"/>
  </si>
  <si>
    <t xml:space="preserve">中華民國八十九年  </t>
    <phoneticPr fontId="3" type="noConversion"/>
  </si>
  <si>
    <t xml:space="preserve">中華民國八十九年  </t>
    <phoneticPr fontId="3" type="noConversion"/>
  </si>
  <si>
    <r>
      <t>中華民國八十九年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</si>
  <si>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中華民國八十九年</t>
    </r>
    <r>
      <rPr>
        <sz val="14"/>
        <rFont val="Times New Roman"/>
        <family val="1"/>
      </rPr>
      <t xml:space="preserve">  </t>
    </r>
    <phoneticPr fontId="3" type="noConversion"/>
  </si>
  <si>
    <t xml:space="preserve"> </t>
    <phoneticPr fontId="3" type="noConversion"/>
  </si>
  <si>
    <r>
      <t>中華民國八十九年</t>
    </r>
    <r>
      <rPr>
        <sz val="14"/>
        <rFont val="Times New Roman"/>
        <family val="1"/>
      </rPr>
      <t xml:space="preserve">  </t>
    </r>
    <phoneticPr fontId="3" type="noConversion"/>
  </si>
  <si>
    <t>備註：1.本表醫療費用包含自行負擔金額。</t>
  </si>
  <si>
    <t xml:space="preserve">      2.資料更新日期為89年5月23日。</t>
  </si>
  <si>
    <t xml:space="preserve">      2.資料更新日期為89年5月23日。</t>
    <phoneticPr fontId="3" type="noConversion"/>
  </si>
  <si>
    <t xml:space="preserve">Notes: 1.Medical expense include the deductible amount. </t>
  </si>
  <si>
    <t xml:space="preserve">           2. The data is updated on 23 May 2000.</t>
  </si>
  <si>
    <t xml:space="preserve">          2. The data is updated on 23 May 2000.</t>
    <phoneticPr fontId="3" type="noConversion"/>
  </si>
  <si>
    <r>
      <t>85+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</si>
  <si>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日。</t>
    </r>
    <phoneticPr fontId="3" type="noConversion"/>
  </si>
  <si>
    <t xml:space="preserve">          2. The data is updated on 30 April 2000.</t>
    <phoneticPr fontId="3" type="noConversion"/>
  </si>
  <si>
    <t xml:space="preserve">      2.資料更新日期為89年4月30日。</t>
    <phoneticPr fontId="3" type="noConversion"/>
  </si>
  <si>
    <t xml:space="preserve">           2. The data is updated on 30 April 2000.</t>
    <phoneticPr fontId="3" type="noConversion"/>
  </si>
  <si>
    <t xml:space="preserve">          2. The data is updated on 30 April May 2000.</t>
    <phoneticPr fontId="3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</si>
  <si>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日。</t>
    </r>
    <phoneticPr fontId="3" type="noConversion"/>
  </si>
  <si>
    <t>件 數
 Cases</t>
  </si>
  <si>
    <t xml:space="preserve">Notes: 1.Medical expense include the copayment amount. </t>
    <phoneticPr fontId="3" type="noConversion"/>
  </si>
  <si>
    <t xml:space="preserve">中華民國九十年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</si>
  <si>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</si>
  <si>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</si>
  <si>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r>
      <t xml:space="preserve">男
</t>
    </r>
    <r>
      <rPr>
        <sz val="12"/>
        <rFont val="Times New Roman"/>
        <family val="1"/>
      </rPr>
      <t>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</si>
  <si>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</si>
  <si>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</si>
  <si>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 xml:space="preserve">金 額
</t>
    </r>
    <r>
      <rPr>
        <sz val="11"/>
        <rFont val="Times New Roman"/>
        <family val="1"/>
      </rPr>
      <t>Expenditures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</si>
  <si>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</si>
  <si>
    <t>Drug Fees</t>
    <phoneticPr fontId="3" type="noConversion"/>
  </si>
  <si>
    <t>Diagnosis Fees</t>
    <phoneticPr fontId="3" type="noConversion"/>
  </si>
  <si>
    <t>Dispensing Service Fees</t>
    <phoneticPr fontId="3" type="noConversion"/>
  </si>
  <si>
    <t>Chinese Medicine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</si>
  <si>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欄含自行負擔金額。</t>
    </r>
    <phoneticPr fontId="3" type="noConversion"/>
  </si>
  <si>
    <r>
      <t xml:space="preserve">            2.</t>
    </r>
    <r>
      <rPr>
        <sz val="10"/>
        <rFont val="標楷體"/>
        <family val="4"/>
        <charset val="136"/>
      </rPr>
      <t>各項醫療費用明細之"件數"係指發生該項"金額"之總件數</t>
    </r>
    <r>
      <rPr>
        <sz val="10"/>
        <rFont val="全真楷書"/>
        <family val="3"/>
        <charset val="136"/>
      </rPr>
      <t>。</t>
    </r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</si>
  <si>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3" type="noConversion"/>
  </si>
  <si>
    <r>
      <t>0-4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</si>
  <si>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 xml:space="preserve">男
</t>
    </r>
    <r>
      <rPr>
        <sz val="12"/>
        <rFont val="Times New Roman"/>
        <family val="1"/>
      </rPr>
      <t>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</si>
  <si>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</si>
  <si>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 xml:space="preserve">金 額
</t>
    </r>
    <r>
      <rPr>
        <sz val="11"/>
        <rFont val="Times New Roman"/>
        <family val="1"/>
      </rPr>
      <t>Expenditures</t>
    </r>
    <phoneticPr fontId="3" type="noConversion"/>
  </si>
  <si>
    <t>Notes:1.The figures of the "Expenditures" column in this table include the copayment.</t>
    <phoneticPr fontId="3" type="noConversion"/>
  </si>
  <si>
    <t xml:space="preserve">          2.The figures of the "Cases" column in this table is counted each case which amount of the various medical of </t>
    <phoneticPr fontId="3" type="noConversion"/>
  </si>
  <si>
    <t xml:space="preserve">             expense details is larger than 0. </t>
    <phoneticPr fontId="3" type="noConversion"/>
  </si>
  <si>
    <t xml:space="preserve">          3.The data is updated on April 30, 2002.</t>
    <phoneticPr fontId="3" type="noConversion"/>
  </si>
  <si>
    <t xml:space="preserve">中華民國九十年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</si>
  <si>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</si>
  <si>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5-9
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</si>
  <si>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</si>
  <si>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</si>
  <si>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</si>
  <si>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</si>
  <si>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Chinese Medicine</t>
    <phoneticPr fontId="3" type="noConversion"/>
  </si>
  <si>
    <r>
      <t>10-14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</si>
  <si>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15-19
</t>
    <phoneticPr fontId="3" type="noConversion"/>
  </si>
  <si>
    <r>
      <t>20-24</t>
    </r>
    <r>
      <rPr>
        <sz val="12"/>
        <rFont val="標楷體"/>
        <family val="4"/>
        <charset val="136"/>
      </rPr>
      <t xml:space="preserve">
</t>
    </r>
    <phoneticPr fontId="3" type="noConversion"/>
  </si>
  <si>
    <t>25-29</t>
    <phoneticPr fontId="3" type="noConversion"/>
  </si>
  <si>
    <t xml:space="preserve">30-34
</t>
    <phoneticPr fontId="3" type="noConversion"/>
  </si>
  <si>
    <t xml:space="preserve">中華民國九十年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</si>
  <si>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</si>
  <si>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35-39
</t>
    <phoneticPr fontId="3" type="noConversion"/>
  </si>
  <si>
    <r>
      <t xml:space="preserve">男
</t>
    </r>
    <r>
      <rPr>
        <sz val="12"/>
        <rFont val="Times New Roman"/>
        <family val="1"/>
      </rPr>
      <t>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</si>
  <si>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</si>
  <si>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 xml:space="preserve">金 額
</t>
    </r>
    <r>
      <rPr>
        <sz val="11"/>
        <rFont val="Times New Roman"/>
        <family val="1"/>
      </rPr>
      <t>Expenditures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</si>
  <si>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</si>
  <si>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</si>
  <si>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</si>
  <si>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</si>
  <si>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Chinese Medicine</t>
    <phoneticPr fontId="3" type="noConversion"/>
  </si>
  <si>
    <t xml:space="preserve">40-44
</t>
    <phoneticPr fontId="3" type="noConversion"/>
  </si>
  <si>
    <t>45-49</t>
    <phoneticPr fontId="3" type="noConversion"/>
  </si>
  <si>
    <r>
      <t>5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-54</t>
    </r>
    <r>
      <rPr>
        <sz val="12"/>
        <rFont val="標楷體"/>
        <family val="4"/>
        <charset val="136"/>
      </rPr>
      <t xml:space="preserve">
</t>
    </r>
    <phoneticPr fontId="3" type="noConversion"/>
  </si>
  <si>
    <t>55-59</t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</si>
  <si>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</si>
  <si>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t>65-69</t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</si>
  <si>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</si>
  <si>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75-79
</t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</si>
  <si>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</si>
  <si>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85+
</t>
    <phoneticPr fontId="3" type="noConversion"/>
  </si>
  <si>
    <t xml:space="preserve">中華民國九十一年  </t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</si>
  <si>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</si>
  <si>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欄含部分負擔。</t>
    </r>
    <phoneticPr fontId="3" type="noConversion"/>
  </si>
  <si>
    <r>
      <t xml:space="preserve">            2.</t>
    </r>
    <r>
      <rPr>
        <sz val="10"/>
        <rFont val="標楷體"/>
        <family val="4"/>
        <charset val="136"/>
      </rPr>
      <t>各項醫療費用明細之"件數"係指發生該項"點數"之總件數</t>
    </r>
    <r>
      <rPr>
        <sz val="10"/>
        <rFont val="全真楷書"/>
        <family val="3"/>
        <charset val="136"/>
      </rPr>
      <t>。</t>
    </r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</si>
  <si>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3" type="noConversion"/>
  </si>
  <si>
    <r>
      <t>0-4</t>
    </r>
    <r>
      <rPr>
        <sz val="12"/>
        <rFont val="標楷體"/>
        <family val="4"/>
        <charset val="136"/>
      </rPr>
      <t xml:space="preserve">
</t>
    </r>
    <phoneticPr fontId="3" type="noConversion"/>
  </si>
  <si>
    <t>Notes: 1.The figures of the "Expenditures" column in this table include the copayment.</t>
    <phoneticPr fontId="3" type="noConversion"/>
  </si>
  <si>
    <t xml:space="preserve">           2.The figures of the "Cases" column in this table is counted each case which amount of the various medical</t>
    <phoneticPr fontId="3" type="noConversion"/>
  </si>
  <si>
    <t xml:space="preserve">              of expense details is larger than 0. </t>
    <phoneticPr fontId="3" type="noConversion"/>
  </si>
  <si>
    <t xml:space="preserve">           3.The data is updated on May 31, 2003.</t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</si>
  <si>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</si>
  <si>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</si>
  <si>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5-9
</t>
    <phoneticPr fontId="3" type="noConversion"/>
  </si>
  <si>
    <t xml:space="preserve">總    計          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</si>
  <si>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</si>
  <si>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</si>
  <si>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</si>
  <si>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</si>
  <si>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Chinese Medicine</t>
    <phoneticPr fontId="3" type="noConversion"/>
  </si>
  <si>
    <r>
      <t>10-14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</si>
  <si>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</si>
  <si>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</si>
  <si>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15-19
</t>
    <phoneticPr fontId="3" type="noConversion"/>
  </si>
  <si>
    <r>
      <t>20-24</t>
    </r>
    <r>
      <rPr>
        <sz val="12"/>
        <rFont val="標楷體"/>
        <family val="4"/>
        <charset val="136"/>
      </rPr>
      <t xml:space="preserve">
</t>
    </r>
    <phoneticPr fontId="3" type="noConversion"/>
  </si>
  <si>
    <t>25-29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</si>
  <si>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</si>
  <si>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</si>
  <si>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t xml:space="preserve">40-44
</t>
    <phoneticPr fontId="3" type="noConversion"/>
  </si>
  <si>
    <t>45-49</t>
    <phoneticPr fontId="3" type="noConversion"/>
  </si>
  <si>
    <r>
      <t>5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-54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</si>
  <si>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 xml:space="preserve">男
</t>
    </r>
    <r>
      <rPr>
        <sz val="12"/>
        <rFont val="Times New Roman"/>
        <family val="1"/>
      </rPr>
      <t>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</si>
  <si>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</si>
  <si>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t>55-59</t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</si>
  <si>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</si>
  <si>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t>65-69</t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</si>
  <si>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</si>
  <si>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75-79
</t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</si>
  <si>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</si>
  <si>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</si>
  <si>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</si>
  <si>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85+
</t>
    <phoneticPr fontId="3" type="noConversion"/>
  </si>
  <si>
    <t>件數
 Cases</t>
  </si>
  <si>
    <t>點數
Expenditures</t>
  </si>
  <si>
    <t>特約醫事服務機構門診醫療費用明細</t>
    <phoneticPr fontId="3" type="noConversion"/>
  </si>
  <si>
    <t>Detailed Ambulatory Care Expenses by</t>
    <phoneticPr fontId="3" type="noConversion"/>
  </si>
  <si>
    <t>Detailed Ambulatory Care Expenses  by</t>
    <phoneticPr fontId="3" type="noConversion"/>
  </si>
  <si>
    <r>
      <t>中華民國九十二年</t>
    </r>
    <r>
      <rPr>
        <sz val="14"/>
        <rFont val="Times New Roman"/>
        <family val="1"/>
      </rPr>
      <t xml:space="preserve">  </t>
    </r>
    <phoneticPr fontId="3" type="noConversion"/>
  </si>
  <si>
    <t xml:space="preserve">0-4
</t>
    <phoneticPr fontId="3" type="noConversion"/>
  </si>
  <si>
    <t xml:space="preserve">5-9
</t>
    <phoneticPr fontId="3" type="noConversion"/>
  </si>
  <si>
    <t xml:space="preserve">10-14
</t>
    <phoneticPr fontId="3" type="noConversion"/>
  </si>
  <si>
    <t xml:space="preserve">15-19
</t>
    <phoneticPr fontId="3" type="noConversion"/>
  </si>
  <si>
    <t xml:space="preserve">20-24
</t>
    <phoneticPr fontId="3" type="noConversion"/>
  </si>
  <si>
    <t>25-29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</si>
  <si>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</si>
  <si>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</si>
  <si>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t xml:space="preserve">40-44
</t>
    <phoneticPr fontId="3" type="noConversion"/>
  </si>
  <si>
    <t>45-49</t>
    <phoneticPr fontId="3" type="noConversion"/>
  </si>
  <si>
    <t xml:space="preserve">50-54
</t>
    <phoneticPr fontId="3" type="noConversion"/>
  </si>
  <si>
    <t>55-59</t>
    <phoneticPr fontId="3" type="noConversion"/>
  </si>
  <si>
    <t xml:space="preserve">60-64
</t>
    <phoneticPr fontId="3" type="noConversion"/>
  </si>
  <si>
    <t>65-69</t>
    <phoneticPr fontId="3" type="noConversion"/>
  </si>
  <si>
    <t xml:space="preserve">70-74
</t>
    <phoneticPr fontId="3" type="noConversion"/>
  </si>
  <si>
    <t xml:space="preserve">75-79
</t>
    <phoneticPr fontId="3" type="noConversion"/>
  </si>
  <si>
    <t xml:space="preserve">80-84
</t>
    <phoneticPr fontId="3" type="noConversion"/>
  </si>
  <si>
    <t xml:space="preserve">85+
</t>
    <phoneticPr fontId="3" type="noConversion"/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</si>
  <si>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 xml:space="preserve">          </t>
    </r>
  </si>
  <si>
    <r>
      <t>總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r>
      <rPr>
        <b/>
        <sz val="12"/>
        <rFont val="Times New Roman"/>
        <family val="1"/>
      </rPr>
      <t xml:space="preserve">          </t>
    </r>
    <phoneticPr fontId="3" type="noConversion"/>
  </si>
  <si>
    <t>Notes: 1.The figures of the "Expenditures" column in this table include the copayment.</t>
    <phoneticPr fontId="3" type="noConversion"/>
  </si>
  <si>
    <r>
      <t xml:space="preserve">            2.</t>
    </r>
    <r>
      <rPr>
        <sz val="10"/>
        <rFont val="標楷體"/>
        <family val="4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之總件數。</t>
    </r>
    <phoneticPr fontId="3" type="noConversion"/>
  </si>
  <si>
    <t xml:space="preserve">           2.The figures of the "Cases" column in this table is counted each case which amount of the various medical</t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</si>
  <si>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日。</t>
    </r>
    <phoneticPr fontId="3" type="noConversion"/>
  </si>
  <si>
    <t xml:space="preserve">              of expense details is larger than 0. </t>
    <phoneticPr fontId="3" type="noConversion"/>
  </si>
  <si>
    <t xml:space="preserve">           3.The data is updated on May 31, 2004.</t>
    <phoneticPr fontId="3" type="noConversion"/>
  </si>
  <si>
    <r>
      <t xml:space="preserve">  </t>
    </r>
    <r>
      <rPr>
        <sz val="20"/>
        <rFont val="標楷體"/>
        <family val="4"/>
        <charset val="136"/>
      </rPr>
      <t xml:space="preserve"> </t>
    </r>
    <r>
      <rPr>
        <sz val="20"/>
        <rFont val="標楷體"/>
        <family val="4"/>
        <charset val="136"/>
      </rPr>
      <t>特約醫事服務機構門診醫療費用明細</t>
    </r>
    <phoneticPr fontId="3" type="noConversion"/>
  </si>
  <si>
    <t>Detailed Outpatient Expenses by</t>
    <phoneticPr fontId="3" type="noConversion"/>
  </si>
  <si>
    <t>Detailed Outpatient Expenses by</t>
    <phoneticPr fontId="3" type="noConversion"/>
  </si>
  <si>
    <t>特約醫事服務機構門診醫療費用明細</t>
    <phoneticPr fontId="3" type="noConversion"/>
  </si>
  <si>
    <t>特約醫事服務機構門診醫療費用明細</t>
    <phoneticPr fontId="3" type="noConversion"/>
  </si>
  <si>
    <t xml:space="preserve">中華民國八十六年  </t>
    <phoneticPr fontId="3" type="noConversion"/>
  </si>
  <si>
    <t>中華民國八十六年</t>
    <phoneticPr fontId="3" type="noConversion"/>
  </si>
  <si>
    <t>中華民國八十六年</t>
    <phoneticPr fontId="3" type="noConversion"/>
  </si>
  <si>
    <t>中華民國八十六年</t>
    <phoneticPr fontId="3" type="noConversion"/>
  </si>
  <si>
    <t>Chinese Medicine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</si>
  <si>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</si>
  <si>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</si>
  <si>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</si>
  <si>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</si>
  <si>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 xml:space="preserve">中華民國八十七年  </t>
    <phoneticPr fontId="3" type="noConversion"/>
  </si>
  <si>
    <r>
      <t>中華民國八十七年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</si>
  <si>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中華民國八十七年</t>
    </r>
    <r>
      <rPr>
        <sz val="14"/>
        <rFont val="Times New Roman"/>
        <family val="1"/>
      </rPr>
      <t xml:space="preserve">  </t>
    </r>
    <phoneticPr fontId="3" type="noConversion"/>
  </si>
  <si>
    <t xml:space="preserve">中華民國八十八年  </t>
    <phoneticPr fontId="3" type="noConversion"/>
  </si>
  <si>
    <r>
      <t>中華民國八十八年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</si>
  <si>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中華民國八十八年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</si>
  <si>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中華民國八十八年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 xml:space="preserve"> </t>
    </r>
    <phoneticPr fontId="3" type="noConversion"/>
  </si>
  <si>
    <t>Detailed Ambulatory Care Expenses by</t>
    <phoneticPr fontId="3" type="noConversion"/>
  </si>
  <si>
    <t>Detailed Ambulatory Care Expenses by</t>
    <phoneticPr fontId="3" type="noConversion"/>
  </si>
  <si>
    <t>Detailed Ambulatory Care Expenses  by</t>
    <phoneticPr fontId="3" type="noConversion"/>
  </si>
  <si>
    <t xml:space="preserve">                                    Level of  Sex and Age</t>
    <phoneticPr fontId="3" type="noConversion"/>
  </si>
  <si>
    <r>
      <t>中華民國九十三年</t>
    </r>
    <r>
      <rPr>
        <sz val="14"/>
        <rFont val="Times New Roman"/>
        <family val="1"/>
      </rPr>
      <t xml:space="preserve">  </t>
    </r>
    <phoneticPr fontId="3" type="noConversion"/>
  </si>
  <si>
    <t>單位：件,點</t>
  </si>
  <si>
    <t xml:space="preserve"> Unit:Case,RVU</t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</si>
  <si>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</si>
  <si>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</si>
  <si>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</si>
  <si>
    <t>西醫醫院</t>
    <phoneticPr fontId="3" type="noConversion"/>
  </si>
  <si>
    <t xml:space="preserve">Hospitals </t>
    <phoneticPr fontId="3" type="noConversion"/>
  </si>
  <si>
    <t>西醫基層</t>
    <phoneticPr fontId="3" type="noConversion"/>
  </si>
  <si>
    <t xml:space="preserve">Physician Clinics </t>
    <phoneticPr fontId="3" type="noConversion"/>
  </si>
  <si>
    <r>
      <t xml:space="preserve">            2.</t>
    </r>
    <r>
      <rPr>
        <sz val="11"/>
        <rFont val="文鼎粗楷"/>
        <family val="3"/>
        <charset val="136"/>
      </rPr>
      <t>各項醫療費用明細之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件數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係指發生該項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點數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之總件數。</t>
    </r>
    <phoneticPr fontId="3" type="noConversion"/>
  </si>
  <si>
    <r>
      <t xml:space="preserve">            3.</t>
    </r>
    <r>
      <rPr>
        <sz val="11"/>
        <rFont val="文鼎粗楷"/>
        <family val="3"/>
        <charset val="136"/>
      </rPr>
      <t>資料更新日期為</t>
    </r>
    <r>
      <rPr>
        <sz val="11"/>
        <rFont val="Times New Roman"/>
        <family val="1"/>
      </rPr>
      <t>94</t>
    </r>
    <r>
      <rPr>
        <sz val="11"/>
        <rFont val="文鼎粗楷"/>
        <family val="3"/>
        <charset val="136"/>
      </rPr>
      <t>年</t>
    </r>
    <r>
      <rPr>
        <sz val="11"/>
        <rFont val="Times New Roman"/>
        <family val="1"/>
      </rPr>
      <t>5</t>
    </r>
    <r>
      <rPr>
        <sz val="11"/>
        <rFont val="文鼎粗楷"/>
        <family val="3"/>
        <charset val="136"/>
      </rPr>
      <t>月</t>
    </r>
    <r>
      <rPr>
        <sz val="11"/>
        <rFont val="Times New Roman"/>
        <family val="1"/>
      </rPr>
      <t>15</t>
    </r>
    <r>
      <rPr>
        <sz val="11"/>
        <rFont val="文鼎粗楷"/>
        <family val="3"/>
        <charset val="136"/>
      </rPr>
      <t>日。</t>
    </r>
    <phoneticPr fontId="3" type="noConversion"/>
  </si>
  <si>
    <t xml:space="preserve">           3.The data is updated on May 15, 2005.</t>
    <phoneticPr fontId="3" type="noConversion"/>
  </si>
  <si>
    <t>Consultation and Treatment 
and Medical Supply</t>
    <phoneticPr fontId="3" type="noConversion"/>
  </si>
  <si>
    <t>Dentistry</t>
    <phoneticPr fontId="3" type="noConversion"/>
  </si>
  <si>
    <t>其他</t>
    <phoneticPr fontId="3" type="noConversion"/>
  </si>
  <si>
    <t>Others</t>
    <phoneticPr fontId="3" type="noConversion"/>
  </si>
  <si>
    <t>Unit:Case,RVU</t>
  </si>
  <si>
    <r>
      <t>備註：</t>
    </r>
    <r>
      <rPr>
        <sz val="11"/>
        <rFont val="Times New Roman"/>
        <family val="1"/>
      </rPr>
      <t>1.</t>
    </r>
    <r>
      <rPr>
        <sz val="11"/>
        <rFont val="文鼎粗楷"/>
        <family val="3"/>
        <charset val="136"/>
      </rPr>
      <t>本表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點數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欄為申請費用加部分負擔。</t>
    </r>
    <phoneticPr fontId="3" type="noConversion"/>
  </si>
  <si>
    <t>Notes: 1.The figures of the "Expenditures" column in this table include the claims &amp; copayment.</t>
    <phoneticPr fontId="3" type="noConversion"/>
  </si>
  <si>
    <t>中醫</t>
    <phoneticPr fontId="3" type="noConversion"/>
  </si>
  <si>
    <t>Hospitals</t>
    <phoneticPr fontId="3" type="noConversion"/>
  </si>
  <si>
    <t>Physician Clinics</t>
    <phoneticPr fontId="3" type="noConversion"/>
  </si>
  <si>
    <t xml:space="preserve">25-29
</t>
    <phoneticPr fontId="3" type="noConversion"/>
  </si>
  <si>
    <r>
      <t>30-34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</si>
  <si>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40-44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</si>
  <si>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45-49
</t>
    <phoneticPr fontId="3" type="noConversion"/>
  </si>
  <si>
    <r>
      <t>50-54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</si>
  <si>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55-59
</t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</si>
  <si>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</si>
  <si>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65-69
</t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</si>
  <si>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</si>
  <si>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</si>
  <si>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</si>
  <si>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</si>
  <si>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</si>
  <si>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</si>
  <si>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 xml:space="preserve">Hospitals </t>
    <phoneticPr fontId="3" type="noConversion"/>
  </si>
  <si>
    <t xml:space="preserve">Physician Clinics </t>
    <phoneticPr fontId="3" type="noConversion"/>
  </si>
  <si>
    <t xml:space="preserve"> </t>
  </si>
  <si>
    <t>Level of  Sex and Age</t>
    <phoneticPr fontId="3" type="noConversion"/>
  </si>
  <si>
    <t>Level of  Sex and Age (Cont'd 3)</t>
    <phoneticPr fontId="3" type="noConversion"/>
  </si>
  <si>
    <t>Level of  Sex and Age (Cont'd 5)</t>
    <phoneticPr fontId="3" type="noConversion"/>
  </si>
  <si>
    <t>Level of  Sex and Age (Cont'd 7)</t>
    <phoneticPr fontId="3" type="noConversion"/>
  </si>
  <si>
    <t>件數
 Cases</t>
    <phoneticPr fontId="3" type="noConversion"/>
  </si>
  <si>
    <t>Level of  Sex and Age (Cont'd 8)</t>
    <phoneticPr fontId="3" type="noConversion"/>
  </si>
  <si>
    <t>Level of  Sex and Age (Cont'd 2)</t>
    <phoneticPr fontId="3" type="noConversion"/>
  </si>
  <si>
    <t>Level of  Sex and Age (Cont'd 1)</t>
    <phoneticPr fontId="3" type="noConversion"/>
  </si>
  <si>
    <t>Level of  Sex and Age (Cont'd 4)</t>
    <phoneticPr fontId="3" type="noConversion"/>
  </si>
  <si>
    <t>Level of  Sex and Age (Cont'd 6)</t>
    <phoneticPr fontId="3" type="noConversion"/>
  </si>
  <si>
    <t>Level of Sex and Age</t>
    <phoneticPr fontId="3" type="noConversion"/>
  </si>
  <si>
    <t>—按性別暨年齡別分(續)</t>
    <phoneticPr fontId="3" type="noConversion"/>
  </si>
  <si>
    <t>Level of Sex and Age(Cont'd1)</t>
    <phoneticPr fontId="3" type="noConversion"/>
  </si>
  <si>
    <t>Level of Sex and Age(Cont'd2)</t>
    <phoneticPr fontId="3" type="noConversion"/>
  </si>
  <si>
    <t>Level of Sex and Age(Cont'd3)</t>
    <phoneticPr fontId="3" type="noConversion"/>
  </si>
  <si>
    <t>Level of Sex and Age(Cont'd4)</t>
    <phoneticPr fontId="3" type="noConversion"/>
  </si>
  <si>
    <t>Level of Sex and Age(Cont'd5)</t>
    <phoneticPr fontId="3" type="noConversion"/>
  </si>
  <si>
    <t>Level of Sex and Age(Cont'd6)</t>
    <phoneticPr fontId="3" type="noConversion"/>
  </si>
  <si>
    <t>Level of Sex and Age(Cont'd7)</t>
    <phoneticPr fontId="3" type="noConversion"/>
  </si>
  <si>
    <t>Level of Sex and Age(Cont'd8)</t>
    <phoneticPr fontId="3" type="noConversion"/>
  </si>
  <si>
    <t>—按性別暨年齡別分(續完)</t>
    <phoneticPr fontId="3" type="noConversion"/>
  </si>
  <si>
    <t>—按性別暨年齡別分(續一)</t>
    <phoneticPr fontId="3" type="noConversion"/>
  </si>
  <si>
    <t>—按性別暨年齡別分(續三)</t>
    <phoneticPr fontId="3" type="noConversion"/>
  </si>
  <si>
    <t>—按性別暨年齡別分(續四)</t>
    <phoneticPr fontId="3" type="noConversion"/>
  </si>
  <si>
    <t>—按性別暨年齡別分(續五)</t>
    <phoneticPr fontId="3" type="noConversion"/>
  </si>
  <si>
    <t>—按性別暨年齡別分(續六)</t>
    <phoneticPr fontId="3" type="noConversion"/>
  </si>
  <si>
    <t>—按性別暨年齡別分(續七)</t>
    <phoneticPr fontId="3" type="noConversion"/>
  </si>
  <si>
    <t>—按性別暨年齡別分(續八)</t>
    <phoneticPr fontId="3" type="noConversion"/>
  </si>
  <si>
    <t>—按性別及年齡別分</t>
    <phoneticPr fontId="3" type="noConversion"/>
  </si>
  <si>
    <t>level of Sex and Age</t>
    <phoneticPr fontId="3" type="noConversion"/>
  </si>
  <si>
    <t>Level of Sex and Age(Cont'd)</t>
    <phoneticPr fontId="3" type="noConversion"/>
  </si>
  <si>
    <t>—按性別暨年齡別分(完)</t>
    <phoneticPr fontId="3" type="noConversion"/>
  </si>
  <si>
    <t>單位：件,新台幣元</t>
    <phoneticPr fontId="3" type="noConversion"/>
  </si>
  <si>
    <t xml:space="preserve">  Unit:Case,NT$</t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</si>
  <si>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</si>
  <si>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t>單位：人次,新台幣元</t>
  </si>
  <si>
    <t>Unit:Person,NT$</t>
  </si>
  <si>
    <t>特約醫事服務機構門診醫療費用明細</t>
    <phoneticPr fontId="3" type="noConversion"/>
  </si>
  <si>
    <t>—按性別及年齡別分(續一)</t>
    <phoneticPr fontId="3" type="noConversion"/>
  </si>
  <si>
    <t>Level of  Sex and Age(Cont'd 1)</t>
    <phoneticPr fontId="3" type="noConversion"/>
  </si>
  <si>
    <t>—按性別及年齡別分(續二)</t>
    <phoneticPr fontId="3" type="noConversion"/>
  </si>
  <si>
    <t>—按性別及年齡別分(續三)</t>
    <phoneticPr fontId="3" type="noConversion"/>
  </si>
  <si>
    <t>—按性別及年齡別分(續四)</t>
    <phoneticPr fontId="3" type="noConversion"/>
  </si>
  <si>
    <t>特約醫事服務機構門診醫療費用明細</t>
    <phoneticPr fontId="3" type="noConversion"/>
  </si>
  <si>
    <t>—按性別及年齡別分(續五)</t>
    <phoneticPr fontId="3" type="noConversion"/>
  </si>
  <si>
    <t>—按性別及年齡別分(續六)</t>
    <phoneticPr fontId="3" type="noConversion"/>
  </si>
  <si>
    <t>—按性別及年齡別分(續七)</t>
    <phoneticPr fontId="3" type="noConversion"/>
  </si>
  <si>
    <t>—按性別及年齡別分(續八)</t>
    <phoneticPr fontId="3" type="noConversion"/>
  </si>
  <si>
    <t>—按性別及年齡別分(續九)</t>
    <phoneticPr fontId="3" type="noConversion"/>
  </si>
  <si>
    <t>Level of  Sex and Age (Cont'd 9)</t>
    <phoneticPr fontId="3" type="noConversion"/>
  </si>
  <si>
    <t>—按性別及年齡別分(續十)</t>
    <phoneticPr fontId="3" type="noConversion"/>
  </si>
  <si>
    <t>Level of  Sex and Age (Cont'd 10)</t>
    <phoneticPr fontId="3" type="noConversion"/>
  </si>
  <si>
    <t>—按性別及年齡別分(續十一)</t>
    <phoneticPr fontId="3" type="noConversion"/>
  </si>
  <si>
    <t>Level of  Sex and Age (Cont'd 11)</t>
    <phoneticPr fontId="3" type="noConversion"/>
  </si>
  <si>
    <t>—按性別及年齡別分(續十二)</t>
    <phoneticPr fontId="3" type="noConversion"/>
  </si>
  <si>
    <t>Level of  Sex and Age (Cont'd 12)</t>
    <phoneticPr fontId="3" type="noConversion"/>
  </si>
  <si>
    <t>—按性別及年齡別分(續十三)</t>
    <phoneticPr fontId="3" type="noConversion"/>
  </si>
  <si>
    <t>Level of  Sex and Age (Cont'd 13)</t>
    <phoneticPr fontId="3" type="noConversion"/>
  </si>
  <si>
    <t>—按性別及年齡別分(續十四)</t>
    <phoneticPr fontId="3" type="noConversion"/>
  </si>
  <si>
    <t>Level of  Sex and Age (Cont'd 14)</t>
    <phoneticPr fontId="3" type="noConversion"/>
  </si>
  <si>
    <t>—按性別及年齡別分(續十五)</t>
    <phoneticPr fontId="3" type="noConversion"/>
  </si>
  <si>
    <t>Level of  Sex and Age (Cont'd 15)</t>
    <phoneticPr fontId="3" type="noConversion"/>
  </si>
  <si>
    <t>—按性別及年齡別分(續十六)</t>
    <phoneticPr fontId="3" type="noConversion"/>
  </si>
  <si>
    <t>Level of  Sex and Age (Cont'd 16)</t>
    <phoneticPr fontId="3" type="noConversion"/>
  </si>
  <si>
    <t>—按性別及年齡別分(續十七)</t>
    <phoneticPr fontId="3" type="noConversion"/>
  </si>
  <si>
    <t>Level of  Sex and Age (Cont'd 17)</t>
    <phoneticPr fontId="3" type="noConversion"/>
  </si>
  <si>
    <t>—按性別及年齡別分(續完)</t>
    <phoneticPr fontId="3" type="noConversion"/>
  </si>
  <si>
    <t>Level of  Sex and Age (Cont'd)</t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</si>
  <si>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</si>
  <si>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續一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</si>
  <si>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續二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</si>
  <si>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</si>
  <si>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續四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</si>
  <si>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續五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</si>
  <si>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續六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</si>
  <si>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續七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</si>
  <si>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續八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</si>
  <si>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</si>
  <si>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續一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</si>
  <si>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續二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</si>
  <si>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</si>
  <si>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t>—按性別及年齡別分(續四)</t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</si>
  <si>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續五</t>
    </r>
    <r>
      <rPr>
        <sz val="20"/>
        <rFont val="Times New Roman"/>
        <family val="1"/>
      </rPr>
      <t>)</t>
    </r>
    <phoneticPr fontId="3" type="noConversion"/>
  </si>
  <si>
    <t>Level of  Sex and Age (Cont'd 5)</t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</si>
  <si>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續六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</si>
  <si>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續七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</si>
  <si>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續八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</si>
  <si>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</si>
  <si>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</si>
  <si>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>—按性別暨年齡別分(續二)</t>
    <phoneticPr fontId="3" type="noConversion"/>
  </si>
  <si>
    <t xml:space="preserve">中華民國九十四年  </t>
  </si>
  <si>
    <t>特約醫事服務機構門診醫療費用明細</t>
    <phoneticPr fontId="3" type="noConversion"/>
  </si>
  <si>
    <t>Detailed Ambulatory Care Expenses by</t>
    <phoneticPr fontId="3" type="noConversion"/>
  </si>
  <si>
    <t>—按性別及年齡別分</t>
    <phoneticPr fontId="3" type="noConversion"/>
  </si>
  <si>
    <t>Level of  Sex and Age</t>
    <phoneticPr fontId="3" type="noConversion"/>
  </si>
  <si>
    <t>—按性別及年齡別分(續一)</t>
    <phoneticPr fontId="3" type="noConversion"/>
  </si>
  <si>
    <t>Level of  Sex and Age(Cont'd 1)</t>
    <phoneticPr fontId="3" type="noConversion"/>
  </si>
  <si>
    <t>—按性別及年齡別分(續二)</t>
    <phoneticPr fontId="3" type="noConversion"/>
  </si>
  <si>
    <t>Level of  Sex and Age (Cont'd 2)</t>
    <phoneticPr fontId="3" type="noConversion"/>
  </si>
  <si>
    <t>—按性別及年齡別分(續三)</t>
    <phoneticPr fontId="3" type="noConversion"/>
  </si>
  <si>
    <t>Level of  Sex and Age (Cont'd 3)</t>
    <phoneticPr fontId="3" type="noConversion"/>
  </si>
  <si>
    <t>—按性別及年齡別分(續四)</t>
    <phoneticPr fontId="3" type="noConversion"/>
  </si>
  <si>
    <t>Level of  Sex and Age (Cont'd 4)</t>
    <phoneticPr fontId="3" type="noConversion"/>
  </si>
  <si>
    <t>—按性別及年齡別分(續五)</t>
    <phoneticPr fontId="3" type="noConversion"/>
  </si>
  <si>
    <t>Level of  Sex and Age (Cont'd 5)</t>
    <phoneticPr fontId="3" type="noConversion"/>
  </si>
  <si>
    <t>—按性別及年齡別分(續六)</t>
    <phoneticPr fontId="3" type="noConversion"/>
  </si>
  <si>
    <t>Level of  Sex and Age (Cont'd 6)</t>
    <phoneticPr fontId="3" type="noConversion"/>
  </si>
  <si>
    <t>—按性別及年齡別分(續七)</t>
    <phoneticPr fontId="3" type="noConversion"/>
  </si>
  <si>
    <t>Level of  Sex and Age (Cont'd 7)</t>
    <phoneticPr fontId="3" type="noConversion"/>
  </si>
  <si>
    <t>—按性別及年齡別分(續八)</t>
    <phoneticPr fontId="3" type="noConversion"/>
  </si>
  <si>
    <t>Level of  Sex and Age (Cont'd 8)</t>
    <phoneticPr fontId="3" type="noConversion"/>
  </si>
  <si>
    <t>—按性別及年齡別分(續九)</t>
    <phoneticPr fontId="3" type="noConversion"/>
  </si>
  <si>
    <t>Level of  Sex and Age (Cont'd 9)</t>
    <phoneticPr fontId="3" type="noConversion"/>
  </si>
  <si>
    <t>—按性別及年齡別分(續十)</t>
    <phoneticPr fontId="3" type="noConversion"/>
  </si>
  <si>
    <t>Level of  Sex and Age (Cont'd 10)</t>
    <phoneticPr fontId="3" type="noConversion"/>
  </si>
  <si>
    <t>—按性別及年齡別分(續十一)</t>
    <phoneticPr fontId="3" type="noConversion"/>
  </si>
  <si>
    <t>Level of  Sex and Age (Cont'd 11)</t>
    <phoneticPr fontId="3" type="noConversion"/>
  </si>
  <si>
    <t>—按性別及年齡別分(續十二)</t>
    <phoneticPr fontId="3" type="noConversion"/>
  </si>
  <si>
    <t>Level of  Sex and Age (Cont'd 12)</t>
    <phoneticPr fontId="3" type="noConversion"/>
  </si>
  <si>
    <t>—按性別及年齡別分(續十三)</t>
    <phoneticPr fontId="3" type="noConversion"/>
  </si>
  <si>
    <t>Level of  Sex and Age (Cont'd 13)</t>
    <phoneticPr fontId="3" type="noConversion"/>
  </si>
  <si>
    <t>—按性別及年齡別分(續十四)</t>
    <phoneticPr fontId="3" type="noConversion"/>
  </si>
  <si>
    <t>Level of  Sex and Age (Cont'd 14)</t>
    <phoneticPr fontId="3" type="noConversion"/>
  </si>
  <si>
    <t>—按性別及年齡別分(續十五)</t>
    <phoneticPr fontId="3" type="noConversion"/>
  </si>
  <si>
    <t>Level of  Sex and Age (Cont'd 15)</t>
    <phoneticPr fontId="3" type="noConversion"/>
  </si>
  <si>
    <t>—按性別及年齡別分(續十六)</t>
    <phoneticPr fontId="3" type="noConversion"/>
  </si>
  <si>
    <t>Level of  Sex and Age (Cont'd 16)</t>
    <phoneticPr fontId="3" type="noConversion"/>
  </si>
  <si>
    <t>—按性別及年齡別分(續十七)</t>
    <phoneticPr fontId="3" type="noConversion"/>
  </si>
  <si>
    <t>Level of  Sex and Age (Cont'd 17)</t>
    <phoneticPr fontId="3" type="noConversion"/>
  </si>
  <si>
    <t>—按性別及年齡別分(續完)</t>
    <phoneticPr fontId="3" type="noConversion"/>
  </si>
  <si>
    <t>Level of  Sex and Age (Cont'd)</t>
    <phoneticPr fontId="3" type="noConversion"/>
  </si>
  <si>
    <t xml:space="preserve">中華民國九十五年  </t>
    <phoneticPr fontId="3" type="noConversion"/>
  </si>
  <si>
    <t xml:space="preserve">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</si>
  <si>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</si>
  <si>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</si>
  <si>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r>
      <t>0-4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</si>
  <si>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5-9
</t>
    <phoneticPr fontId="3" type="noConversion"/>
  </si>
  <si>
    <r>
      <t>10-14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</si>
  <si>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15-19
</t>
    <phoneticPr fontId="3" type="noConversion"/>
  </si>
  <si>
    <r>
      <t>20-24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</si>
  <si>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25-29
</t>
    <phoneticPr fontId="3" type="noConversion"/>
  </si>
  <si>
    <r>
      <t>30-34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</si>
  <si>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35-39
</t>
    <phoneticPr fontId="3" type="noConversion"/>
  </si>
  <si>
    <r>
      <t>40-44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</si>
  <si>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45-49
</t>
    <phoneticPr fontId="3" type="noConversion"/>
  </si>
  <si>
    <r>
      <t>50-54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</si>
  <si>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55-59
</t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</si>
  <si>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</si>
  <si>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65-69
</t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</si>
  <si>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</si>
  <si>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75-79
</t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</si>
  <si>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</si>
  <si>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85+
</t>
    <phoneticPr fontId="3" type="noConversion"/>
  </si>
  <si>
    <r>
      <t xml:space="preserve">男
</t>
    </r>
    <r>
      <rPr>
        <sz val="12"/>
        <rFont val="Times New Roman"/>
        <family val="1"/>
      </rPr>
      <t>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</si>
  <si>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</si>
  <si>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</si>
  <si>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</si>
  <si>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t>中醫</t>
    <phoneticPr fontId="3" type="noConversion"/>
  </si>
  <si>
    <t>Chinese Medicine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</si>
  <si>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</si>
  <si>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</si>
  <si>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Consultation and Treatment 
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</si>
  <si>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</si>
  <si>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</si>
  <si>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</si>
  <si>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 xml:space="preserve">Hospitals </t>
    <phoneticPr fontId="3" type="noConversion"/>
  </si>
  <si>
    <t>Dentistry</t>
    <phoneticPr fontId="3" type="noConversion"/>
  </si>
  <si>
    <t>Hospitals</t>
    <phoneticPr fontId="3" type="noConversion"/>
  </si>
  <si>
    <t>西醫基層</t>
    <phoneticPr fontId="3" type="noConversion"/>
  </si>
  <si>
    <t xml:space="preserve">Physician Clinics </t>
    <phoneticPr fontId="3" type="noConversion"/>
  </si>
  <si>
    <t>其他</t>
    <phoneticPr fontId="3" type="noConversion"/>
  </si>
  <si>
    <t>Others</t>
    <phoneticPr fontId="3" type="noConversion"/>
  </si>
  <si>
    <t>Physician Clinics</t>
    <phoneticPr fontId="3" type="noConversion"/>
  </si>
  <si>
    <r>
      <t>備註：</t>
    </r>
    <r>
      <rPr>
        <sz val="11"/>
        <rFont val="Times New Roman"/>
        <family val="1"/>
      </rPr>
      <t>1.</t>
    </r>
    <r>
      <rPr>
        <sz val="11"/>
        <rFont val="文鼎粗楷"/>
        <family val="3"/>
        <charset val="136"/>
      </rPr>
      <t>本表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點數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欄為申請費用加部分負擔。</t>
    </r>
    <phoneticPr fontId="3" type="noConversion"/>
  </si>
  <si>
    <t>Notes: 1.The figures of the "Expenditures" column in this table include the claims &amp; copayment.</t>
    <phoneticPr fontId="3" type="noConversion"/>
  </si>
  <si>
    <r>
      <t xml:space="preserve">            2.</t>
    </r>
    <r>
      <rPr>
        <sz val="11"/>
        <rFont val="文鼎粗楷"/>
        <family val="3"/>
        <charset val="136"/>
      </rPr>
      <t>各項醫療費用明細之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件數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係指發生該項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點數</t>
    </r>
    <r>
      <rPr>
        <sz val="11"/>
        <rFont val="Times New Roman"/>
        <family val="1"/>
      </rPr>
      <t>"</t>
    </r>
    <r>
      <rPr>
        <sz val="11"/>
        <rFont val="文鼎粗楷"/>
        <family val="3"/>
        <charset val="136"/>
      </rPr>
      <t>之總件數。</t>
    </r>
    <phoneticPr fontId="3" type="noConversion"/>
  </si>
  <si>
    <t xml:space="preserve">           2.The figures of the "Cases" column in this table is counted each case which amount of the various medical</t>
    <phoneticPr fontId="3" type="noConversion"/>
  </si>
  <si>
    <r>
      <t xml:space="preserve">            3.</t>
    </r>
    <r>
      <rPr>
        <sz val="11"/>
        <rFont val="文鼎粗楷"/>
        <family val="3"/>
        <charset val="136"/>
      </rPr>
      <t>資料更新日期為</t>
    </r>
    <r>
      <rPr>
        <sz val="11"/>
        <rFont val="Times New Roman"/>
        <family val="1"/>
      </rPr>
      <t>94</t>
    </r>
    <r>
      <rPr>
        <sz val="11"/>
        <rFont val="文鼎粗楷"/>
        <family val="3"/>
        <charset val="136"/>
      </rPr>
      <t>年</t>
    </r>
    <r>
      <rPr>
        <sz val="11"/>
        <rFont val="Times New Roman"/>
        <family val="1"/>
      </rPr>
      <t>5</t>
    </r>
    <r>
      <rPr>
        <sz val="11"/>
        <rFont val="文鼎粗楷"/>
        <family val="3"/>
        <charset val="136"/>
      </rPr>
      <t>月</t>
    </r>
    <r>
      <rPr>
        <sz val="11"/>
        <rFont val="Times New Roman"/>
        <family val="1"/>
      </rPr>
      <t>15</t>
    </r>
    <r>
      <rPr>
        <sz val="11"/>
        <rFont val="文鼎粗楷"/>
        <family val="3"/>
        <charset val="136"/>
      </rPr>
      <t>日。</t>
    </r>
    <phoneticPr fontId="3" type="noConversion"/>
  </si>
  <si>
    <t xml:space="preserve">              of expense details is larger than 0. </t>
    <phoneticPr fontId="3" type="noConversion"/>
  </si>
  <si>
    <t xml:space="preserve">           3.The data is updated on May 15, 2005.</t>
    <phoneticPr fontId="3" type="noConversion"/>
  </si>
  <si>
    <t xml:space="preserve">中華民國九十五年  </t>
    <phoneticPr fontId="3" type="noConversion"/>
  </si>
  <si>
    <t xml:space="preserve">中華民國九十六年  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</si>
  <si>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</si>
  <si>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</si>
  <si>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</si>
  <si>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 xml:space="preserve">Hospitals </t>
    <phoneticPr fontId="3" type="noConversion"/>
  </si>
  <si>
    <t>Dentistry</t>
    <phoneticPr fontId="3" type="noConversion"/>
  </si>
  <si>
    <t>西醫醫院</t>
    <phoneticPr fontId="3" type="noConversion"/>
  </si>
  <si>
    <t xml:space="preserve">Hospitals </t>
    <phoneticPr fontId="3" type="noConversion"/>
  </si>
  <si>
    <t>Hospitals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</si>
  <si>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</si>
  <si>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</si>
  <si>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Consultation and Treatment 
and Medical Supply</t>
    <phoneticPr fontId="3" type="noConversion"/>
  </si>
  <si>
    <t>西醫基層</t>
    <phoneticPr fontId="3" type="noConversion"/>
  </si>
  <si>
    <t xml:space="preserve">Physician Clinics </t>
    <phoneticPr fontId="3" type="noConversion"/>
  </si>
  <si>
    <t>其他</t>
    <phoneticPr fontId="3" type="noConversion"/>
  </si>
  <si>
    <t>Others</t>
    <phoneticPr fontId="3" type="noConversion"/>
  </si>
  <si>
    <t>Physician Clinics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</si>
  <si>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</si>
  <si>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</si>
  <si>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Consultation and Treatment 
and Medical Supply</t>
    <phoneticPr fontId="3" type="noConversion"/>
  </si>
  <si>
    <r>
      <t xml:space="preserve">            3.</t>
    </r>
    <r>
      <rPr>
        <sz val="11"/>
        <rFont val="文鼎粗楷"/>
        <family val="3"/>
        <charset val="136"/>
      </rPr>
      <t>資料更新日期為</t>
    </r>
    <r>
      <rPr>
        <sz val="11"/>
        <rFont val="Times New Roman"/>
        <family val="1"/>
      </rPr>
      <t>97</t>
    </r>
    <r>
      <rPr>
        <sz val="11"/>
        <rFont val="文鼎粗楷"/>
        <family val="3"/>
        <charset val="136"/>
      </rPr>
      <t>年</t>
    </r>
    <r>
      <rPr>
        <sz val="11"/>
        <rFont val="Times New Roman"/>
        <family val="1"/>
      </rPr>
      <t>5</t>
    </r>
    <r>
      <rPr>
        <sz val="11"/>
        <rFont val="文鼎粗楷"/>
        <family val="3"/>
        <charset val="136"/>
      </rPr>
      <t>月</t>
    </r>
    <r>
      <rPr>
        <sz val="11"/>
        <rFont val="Times New Roman"/>
        <family val="1"/>
      </rPr>
      <t>31</t>
    </r>
    <r>
      <rPr>
        <sz val="11"/>
        <rFont val="文鼎粗楷"/>
        <family val="3"/>
        <charset val="136"/>
      </rPr>
      <t>日。</t>
    </r>
    <phoneticPr fontId="3" type="noConversion"/>
  </si>
  <si>
    <t xml:space="preserve">           3.Data updated on May 31, 2008.</t>
    <phoneticPr fontId="3" type="noConversion"/>
  </si>
  <si>
    <t xml:space="preserve">                                         </t>
    <phoneticPr fontId="3" type="noConversion"/>
  </si>
  <si>
    <t xml:space="preserve">                                        </t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</si>
  <si>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</si>
  <si>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單位：件,點</t>
    </r>
    <r>
      <rPr>
        <sz val="10"/>
        <rFont val="Times New Roman"/>
        <family val="1"/>
      </rPr>
      <t/>
    </r>
    <phoneticPr fontId="3" type="noConversion"/>
  </si>
  <si>
    <r>
      <t>Unit</t>
    </r>
    <r>
      <rPr>
        <sz val="10"/>
        <rFont val="全真楷書"/>
        <family val="3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</si>
  <si>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t>醫療費用明細</t>
    <phoneticPr fontId="3" type="noConversion"/>
  </si>
  <si>
    <r>
      <t xml:space="preserve">總計
</t>
    </r>
    <r>
      <rPr>
        <sz val="11"/>
        <rFont val="Times New Roman"/>
        <family val="1"/>
      </rPr>
      <t>Grand Total</t>
    </r>
    <phoneticPr fontId="3" type="noConversion"/>
  </si>
  <si>
    <t>Medical Expense Details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</si>
  <si>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</si>
  <si>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</si>
  <si>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</si>
  <si>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</si>
  <si>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</si>
  <si>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t>西醫基層</t>
    <phoneticPr fontId="3" type="noConversion"/>
  </si>
  <si>
    <t xml:space="preserve">Physician Clinics 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</si>
  <si>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</si>
  <si>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</si>
  <si>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</si>
  <si>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</si>
  <si>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欄含申請費用及部分負擔</t>
    </r>
    <r>
      <rPr>
        <sz val="10"/>
        <rFont val="文鼎粗楷"/>
        <family val="3"/>
        <charset val="136"/>
      </rPr>
      <t>。</t>
    </r>
    <phoneticPr fontId="3" type="noConversion"/>
  </si>
  <si>
    <r>
      <t xml:space="preserve">Notes: 1.Figures of the "RVU" columns in this table include the medical claims &amp; copayment. </t>
    </r>
    <r>
      <rPr>
        <sz val="10"/>
        <rFont val="細明體"/>
        <family val="3"/>
        <charset val="136"/>
      </rPr>
      <t/>
    </r>
    <phoneticPr fontId="3" type="noConversion"/>
  </si>
  <si>
    <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本表點數於西醫醫院、西醫基層因有論病例計酬案件，故不等於申請點數加部分負擔。</t>
    </r>
    <phoneticPr fontId="3" type="noConversion"/>
  </si>
  <si>
    <t xml:space="preserve">           2. The expenditure in hospitals &amp; physician clinics, because of having "Case-payment Cases" , should not equal  </t>
    <phoneticPr fontId="3" type="noConversion"/>
  </si>
  <si>
    <r>
      <t>　　　</t>
    </r>
    <r>
      <rPr>
        <sz val="10"/>
        <rFont val="Times New Roman"/>
        <family val="1"/>
      </rPr>
      <t>3.</t>
    </r>
    <r>
      <rPr>
        <sz val="10"/>
        <rFont val="文鼎粗楷"/>
        <family val="3"/>
        <charset val="136"/>
      </rPr>
      <t>西醫醫院及西醫基層之醫療費用明細皆含洗腎費用。</t>
    </r>
    <phoneticPr fontId="3" type="noConversion"/>
  </si>
  <si>
    <t xml:space="preserve">               the sum of claims expenditures &amp; copayment expenditures.</t>
    <phoneticPr fontId="3" type="noConversion"/>
  </si>
  <si>
    <t xml:space="preserve">           3. Medical expense details of hospitals and physician clinics include the dialysis service fees.</t>
    <phoneticPr fontId="3" type="noConversion"/>
  </si>
  <si>
    <r>
      <t>　　</t>
    </r>
    <r>
      <rPr>
        <sz val="17"/>
        <rFont val="Times New Roman"/>
        <family val="1"/>
      </rPr>
      <t xml:space="preserve">   </t>
    </r>
    <r>
      <rPr>
        <sz val="17"/>
        <rFont val="文鼎粗楷"/>
        <family val="3"/>
        <charset val="136"/>
      </rPr>
      <t>　</t>
    </r>
    <r>
      <rPr>
        <sz val="17"/>
        <rFont val="Times New Roman"/>
        <family val="1"/>
      </rPr>
      <t xml:space="preserve">                      </t>
    </r>
    <r>
      <rPr>
        <sz val="17"/>
        <rFont val="文鼎粗楷"/>
        <family val="3"/>
        <charset val="136"/>
      </rPr>
      <t>　</t>
    </r>
    <r>
      <rPr>
        <sz val="17"/>
        <rFont val="Times New Roman"/>
        <family val="1"/>
      </rPr>
      <t xml:space="preserve">   </t>
    </r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</si>
  <si>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</si>
  <si>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</si>
  <si>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t>中醫</t>
    <phoneticPr fontId="3" type="noConversion"/>
  </si>
  <si>
    <t>Chinese Medicine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</si>
  <si>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</si>
  <si>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</si>
  <si>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</si>
  <si>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</si>
  <si>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Dentistry</t>
    <phoneticPr fontId="3" type="noConversion"/>
  </si>
  <si>
    <t>其他</t>
    <phoneticPr fontId="3" type="noConversion"/>
  </si>
  <si>
    <t>Others</t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</si>
  <si>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</si>
  <si>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</si>
  <si>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</si>
  <si>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</si>
  <si>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r>
      <t xml:space="preserve">    　</t>
    </r>
    <r>
      <rPr>
        <sz val="10"/>
        <rFont val="Times New Roman"/>
        <family val="1"/>
      </rPr>
      <t>4.</t>
    </r>
    <r>
      <rPr>
        <sz val="10"/>
        <rFont val="文鼎粗楷"/>
        <family val="3"/>
        <charset val="136"/>
      </rPr>
      <t>其他總額部門包含助產所、居家照護、護理之家等。</t>
    </r>
    <phoneticPr fontId="3" type="noConversion"/>
  </si>
  <si>
    <t xml:space="preserve">          4. Other sectors of the global budget payment system included the midwifery clinics, home nursing caring,    </t>
    <phoneticPr fontId="3" type="noConversion"/>
  </si>
  <si>
    <r>
      <t xml:space="preserve">      5.本表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欄總計不含交付機構件數。</t>
    </r>
    <phoneticPr fontId="3" type="noConversion"/>
  </si>
  <si>
    <t xml:space="preserve">              nursing home, etc. </t>
    <phoneticPr fontId="3" type="noConversion"/>
  </si>
  <si>
    <r>
      <t>　</t>
    </r>
    <r>
      <rPr>
        <sz val="10"/>
        <rFont val="Times New Roman"/>
        <family val="1"/>
      </rPr>
      <t xml:space="preserve">        6.</t>
    </r>
    <r>
      <rPr>
        <sz val="10"/>
        <rFont val="文鼎粗楷"/>
        <family val="3"/>
        <charset val="136"/>
      </rPr>
      <t>本表「戒菸門診」費用無法細分，故總計欄不等於細項費用之和。</t>
    </r>
    <phoneticPr fontId="3" type="noConversion"/>
  </si>
  <si>
    <t xml:space="preserve">          5. The "Cases" column  in this table exclude cases to delivery institutions.</t>
    <phoneticPr fontId="3" type="noConversion"/>
  </si>
  <si>
    <t xml:space="preserve">          6. It can not divide the RVU of ambulatory smoking cessation, so the figures of “Grand Total” is not equal  to </t>
    <phoneticPr fontId="3" type="noConversion"/>
  </si>
  <si>
    <t xml:space="preserve">              the sum of detail items. </t>
    <phoneticPr fontId="3" type="noConversion"/>
  </si>
  <si>
    <t xml:space="preserve">                                              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</si>
  <si>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phoneticPr fontId="3" type="noConversion"/>
  </si>
  <si>
    <t>5-9</t>
    <phoneticPr fontId="3" type="noConversion"/>
  </si>
  <si>
    <t xml:space="preserve">                                             </t>
    <phoneticPr fontId="3" type="noConversion"/>
  </si>
  <si>
    <r>
      <t xml:space="preserve">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phoneticPr fontId="3" type="noConversion"/>
  </si>
  <si>
    <t xml:space="preserve">                                     </t>
    <phoneticPr fontId="3" type="noConversion"/>
  </si>
  <si>
    <r>
      <t xml:space="preserve"> 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</si>
  <si>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phoneticPr fontId="3" type="noConversion"/>
  </si>
  <si>
    <r>
      <t>單位：件,點</t>
    </r>
    <r>
      <rPr>
        <sz val="10"/>
        <rFont val="Times New Roman"/>
        <family val="1"/>
      </rPr>
      <t/>
    </r>
    <phoneticPr fontId="3" type="noConversion"/>
  </si>
  <si>
    <r>
      <t>Unit</t>
    </r>
    <r>
      <rPr>
        <sz val="10"/>
        <rFont val="全真楷書"/>
        <family val="3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</si>
  <si>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t>醫療費用明細</t>
    <phoneticPr fontId="3" type="noConversion"/>
  </si>
  <si>
    <t>15-19</t>
    <phoneticPr fontId="3" type="noConversion"/>
  </si>
  <si>
    <t>20-24</t>
    <phoneticPr fontId="3" type="noConversion"/>
  </si>
  <si>
    <t>Medical Expense Details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</si>
  <si>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</si>
  <si>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</si>
  <si>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</si>
  <si>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</si>
  <si>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</si>
  <si>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</si>
  <si>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</si>
  <si>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</si>
  <si>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>Hospitals</t>
    <phoneticPr fontId="3" type="noConversion"/>
  </si>
  <si>
    <t>西醫基層</t>
    <phoneticPr fontId="3" type="noConversion"/>
  </si>
  <si>
    <t>Physician Clinics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</si>
  <si>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</si>
  <si>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phoneticPr fontId="3" type="noConversion"/>
  </si>
  <si>
    <t>15-19</t>
    <phoneticPr fontId="3" type="noConversion"/>
  </si>
  <si>
    <t>20-24</t>
    <phoneticPr fontId="3" type="noConversion"/>
  </si>
  <si>
    <t>Medical Expense Details</t>
  </si>
  <si>
    <r>
      <t xml:space="preserve">  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細明體"/>
        <family val="3"/>
        <charset val="136"/>
      </rPr>
      <t>）</t>
    </r>
    <phoneticPr fontId="3" type="noConversion"/>
  </si>
  <si>
    <t>25-29</t>
    <phoneticPr fontId="3" type="noConversion"/>
  </si>
  <si>
    <t>30-34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</si>
  <si>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</si>
  <si>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</si>
  <si>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</si>
  <si>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</si>
  <si>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</si>
  <si>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</si>
  <si>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</si>
  <si>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</si>
  <si>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>Hospitals</t>
    <phoneticPr fontId="3" type="noConversion"/>
  </si>
  <si>
    <t>西醫基層</t>
    <phoneticPr fontId="3" type="noConversion"/>
  </si>
  <si>
    <t xml:space="preserve">Physician Clinics </t>
    <phoneticPr fontId="3" type="noConversion"/>
  </si>
  <si>
    <t xml:space="preserve">                                      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</si>
  <si>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細明體"/>
        <family val="3"/>
        <charset val="136"/>
      </rPr>
      <t>）</t>
    </r>
    <phoneticPr fontId="3" type="noConversion"/>
  </si>
  <si>
    <t>30-34</t>
    <phoneticPr fontId="3" type="noConversion"/>
  </si>
  <si>
    <t xml:space="preserve">                                            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</si>
  <si>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細明體"/>
        <family val="3"/>
        <charset val="136"/>
      </rPr>
      <t>）</t>
    </r>
    <phoneticPr fontId="3" type="noConversion"/>
  </si>
  <si>
    <t>35-39</t>
    <phoneticPr fontId="3" type="noConversion"/>
  </si>
  <si>
    <t>40-44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</si>
  <si>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9</t>
    </r>
    <r>
      <rPr>
        <sz val="16"/>
        <rFont val="細明體"/>
        <family val="3"/>
        <charset val="136"/>
      </rPr>
      <t>）</t>
    </r>
    <phoneticPr fontId="3" type="noConversion"/>
  </si>
  <si>
    <t/>
  </si>
  <si>
    <r>
      <t xml:space="preserve">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10</t>
    </r>
    <r>
      <rPr>
        <sz val="16"/>
        <rFont val="細明體"/>
        <family val="3"/>
        <charset val="136"/>
      </rPr>
      <t>）</t>
    </r>
    <phoneticPr fontId="3" type="noConversion"/>
  </si>
  <si>
    <t>45-49</t>
    <phoneticPr fontId="3" type="noConversion"/>
  </si>
  <si>
    <t>50-54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</si>
  <si>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</si>
  <si>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</si>
  <si>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</si>
  <si>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</si>
  <si>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</si>
  <si>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</si>
  <si>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</si>
  <si>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</si>
  <si>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>Hospitals</t>
    <phoneticPr fontId="3" type="noConversion"/>
  </si>
  <si>
    <t>西醫基層</t>
    <phoneticPr fontId="3" type="noConversion"/>
  </si>
  <si>
    <t xml:space="preserve">Physician Clinics </t>
    <phoneticPr fontId="3" type="noConversion"/>
  </si>
  <si>
    <t xml:space="preserve">                                       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</si>
  <si>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11</t>
    </r>
    <r>
      <rPr>
        <sz val="16"/>
        <rFont val="細明體"/>
        <family val="3"/>
        <charset val="136"/>
      </rPr>
      <t>）</t>
    </r>
    <phoneticPr fontId="3" type="noConversion"/>
  </si>
  <si>
    <t>50-54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</si>
  <si>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12</t>
    </r>
    <r>
      <rPr>
        <sz val="16"/>
        <rFont val="細明體"/>
        <family val="3"/>
        <charset val="136"/>
      </rPr>
      <t>）</t>
    </r>
    <phoneticPr fontId="3" type="noConversion"/>
  </si>
  <si>
    <t>55-59</t>
    <phoneticPr fontId="3" type="noConversion"/>
  </si>
  <si>
    <t>60-64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</si>
  <si>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</si>
  <si>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</si>
  <si>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</si>
  <si>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</si>
  <si>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</si>
  <si>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</si>
  <si>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</si>
  <si>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</si>
  <si>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>Hospitals</t>
    <phoneticPr fontId="3" type="noConversion"/>
  </si>
  <si>
    <t>西醫基層</t>
    <phoneticPr fontId="3" type="noConversion"/>
  </si>
  <si>
    <t>Physician Clinics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</si>
  <si>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13</t>
    </r>
    <r>
      <rPr>
        <sz val="16"/>
        <rFont val="細明體"/>
        <family val="3"/>
        <charset val="136"/>
      </rPr>
      <t>）</t>
    </r>
    <phoneticPr fontId="3" type="noConversion"/>
  </si>
  <si>
    <t>60-64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</si>
  <si>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14</t>
    </r>
    <r>
      <rPr>
        <sz val="16"/>
        <rFont val="細明體"/>
        <family val="3"/>
        <charset val="136"/>
      </rPr>
      <t>）</t>
    </r>
    <phoneticPr fontId="3" type="noConversion"/>
  </si>
  <si>
    <t>65-69</t>
    <phoneticPr fontId="3" type="noConversion"/>
  </si>
  <si>
    <t>70-74</t>
    <phoneticPr fontId="3" type="noConversion"/>
  </si>
  <si>
    <r>
      <t xml:space="preserve">男
</t>
    </r>
    <r>
      <rPr>
        <sz val="11"/>
        <rFont val="Times New Roman"/>
        <family val="1"/>
      </rPr>
      <t>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</si>
  <si>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</si>
  <si>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</si>
  <si>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Drug Fees</t>
    <phoneticPr fontId="3" type="noConversion"/>
  </si>
  <si>
    <t>Consultation and Treatment and Medical Supply</t>
    <phoneticPr fontId="3" type="noConversion"/>
  </si>
  <si>
    <t>Diagnosis Fees</t>
    <phoneticPr fontId="3" type="noConversion"/>
  </si>
  <si>
    <t>Dispensing Service Fees</t>
    <phoneticPr fontId="3" type="noConversion"/>
  </si>
  <si>
    <t>西醫醫院</t>
    <phoneticPr fontId="3" type="noConversion"/>
  </si>
  <si>
    <t xml:space="preserve">Hospitals </t>
    <phoneticPr fontId="3" type="noConversion"/>
  </si>
  <si>
    <t>西醫基層</t>
    <phoneticPr fontId="3" type="noConversion"/>
  </si>
  <si>
    <t>Physician Clinics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</si>
  <si>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15</t>
    </r>
    <r>
      <rPr>
        <sz val="16"/>
        <rFont val="細明體"/>
        <family val="3"/>
        <charset val="136"/>
      </rPr>
      <t>）</t>
    </r>
    <phoneticPr fontId="3" type="noConversion"/>
  </si>
  <si>
    <t>70-74</t>
    <phoneticPr fontId="3" type="noConversion"/>
  </si>
  <si>
    <t xml:space="preserve">                                     </t>
    <phoneticPr fontId="3" type="noConversion"/>
  </si>
  <si>
    <r>
      <t xml:space="preserve"> 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16</t>
    </r>
    <r>
      <rPr>
        <sz val="16"/>
        <rFont val="細明體"/>
        <family val="3"/>
        <charset val="136"/>
      </rPr>
      <t>）</t>
    </r>
    <phoneticPr fontId="3" type="noConversion"/>
  </si>
  <si>
    <t>75-79</t>
    <phoneticPr fontId="3" type="noConversion"/>
  </si>
  <si>
    <t>80-84</t>
    <phoneticPr fontId="3" type="noConversion"/>
  </si>
  <si>
    <r>
      <t xml:space="preserve">                                      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17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</si>
  <si>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細明體"/>
        <family val="3"/>
        <charset val="136"/>
      </rPr>
      <t>）</t>
    </r>
    <phoneticPr fontId="3" type="noConversion"/>
  </si>
  <si>
    <t>85+</t>
    <phoneticPr fontId="3" type="noConversion"/>
  </si>
  <si>
    <t>醫療費用明</t>
    <phoneticPr fontId="3" type="noConversion"/>
  </si>
  <si>
    <t>門診醫療費用明細－按性別及年齡別分</t>
    <phoneticPr fontId="3" type="noConversion"/>
  </si>
  <si>
    <t>Detailed Outpatient Medical Expenses by Gender and Age</t>
  </si>
  <si>
    <t>Detailed Outpatient Medical Expenses</t>
  </si>
  <si>
    <t xml:space="preserve">               Detailed Outpatient Medical Expenses </t>
  </si>
  <si>
    <t xml:space="preserve">Detailed Outpatient Medical Expenses </t>
  </si>
  <si>
    <t xml:space="preserve">   Detailed Outpatient Medical Expenses</t>
  </si>
  <si>
    <t xml:space="preserve"> 門診醫療費用明細－按性別及年齡別分（續一）</t>
  </si>
  <si>
    <t>門診醫療費用明細－按性別及年齡別分（續二）</t>
  </si>
  <si>
    <t xml:space="preserve">  門診醫療費用明細－按性別及年齡別分（續三）</t>
  </si>
  <si>
    <t xml:space="preserve">  門診醫療費用明細－按性別及年齡別分（續四）</t>
  </si>
  <si>
    <t>門診醫療費用明細－按性別及年齡別分（續五）</t>
  </si>
  <si>
    <t>門診醫療費用明細－按性別及年齡別分（續六）</t>
  </si>
  <si>
    <t>門診醫療費用明細－按性別及年齡別分（續七）</t>
  </si>
  <si>
    <t>門診醫療費用明細－按性別及年齡別分（續八）</t>
  </si>
  <si>
    <t>門診醫療費用明細－按性別及年齡別分（續九）</t>
  </si>
  <si>
    <t>門診醫療費用明細－按性別及年齡別分（續十）</t>
  </si>
  <si>
    <t>門診醫療費用明細－按性別及年齡別分（續十一）</t>
  </si>
  <si>
    <t>門診醫療費用明細－按性別及年齡別分（續十二）</t>
  </si>
  <si>
    <t>門診醫療費用明細－按性別及年齡別分（續十三）</t>
  </si>
  <si>
    <t>門診醫療費用明細－按性別及年齡別分（續十四）</t>
  </si>
  <si>
    <t>門診醫療費用明細－按性別及年齡別分（續十五）</t>
  </si>
  <si>
    <t>門診醫療費用明細－按性別及年齡別分（續十六）</t>
  </si>
  <si>
    <t>門診醫療費用明細－按性別及年齡別分（續十七）</t>
  </si>
  <si>
    <t>門診醫療費用明細－按性別及年齡別分（續完）</t>
  </si>
  <si>
    <t xml:space="preserve">Detailed Outpatient Medical Expenses </t>
    <phoneticPr fontId="3" type="noConversion"/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</si>
  <si>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</si>
  <si>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rPr>
        <sz val="10"/>
        <rFont val="Times New Roman"/>
        <family val="1"/>
      </rPr>
      <t>7.</t>
    </r>
    <r>
      <rPr>
        <sz val="10"/>
        <rFont val="文鼎粗楷"/>
        <family val="3"/>
        <charset val="136"/>
      </rPr>
      <t>本表排除代辦案件。</t>
    </r>
    <phoneticPr fontId="3" type="noConversion"/>
  </si>
  <si>
    <t xml:space="preserve">           7. Commission cases are excluded.</t>
    <phoneticPr fontId="3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</si>
  <si>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</si>
  <si>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t>門診透析</t>
    <phoneticPr fontId="3" type="noConversion"/>
  </si>
  <si>
    <t>Dialysis</t>
    <phoneticPr fontId="3" type="noConversion"/>
  </si>
  <si>
    <t>Diagnosis Fees</t>
    <phoneticPr fontId="3" type="noConversion"/>
  </si>
  <si>
    <t>Dispensing Service Fees</t>
    <phoneticPr fontId="3" type="noConversion"/>
  </si>
  <si>
    <t>代辦案件</t>
    <phoneticPr fontId="3" type="noConversion"/>
  </si>
  <si>
    <t>commission Cases</t>
    <phoneticPr fontId="3" type="noConversion"/>
  </si>
  <si>
    <t xml:space="preserve">      2.本表「戒菸門診」費用無法細分，故總計欄不等於細項費用之和。</t>
    <phoneticPr fontId="3" type="noConversion"/>
  </si>
  <si>
    <r>
      <t xml:space="preserve">Notes: 1.Figures of the "RVU" columns in this table include the medical claims &amp; copayment. </t>
    </r>
    <r>
      <rPr>
        <sz val="10"/>
        <rFont val="細明體"/>
        <family val="3"/>
        <charset val="136"/>
      </rPr>
      <t/>
    </r>
    <phoneticPr fontId="3" type="noConversion"/>
  </si>
  <si>
    <t xml:space="preserve">           2. It can not divide the RVU of ambulatory smoking cessation, so the figures of “Grand Total” is not equal  to </t>
    <phoneticPr fontId="3" type="noConversion"/>
  </si>
  <si>
    <t xml:space="preserve">               the sum of detail items. </t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</si>
  <si>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</si>
  <si>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</si>
  <si>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</si>
  <si>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</si>
  <si>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</si>
  <si>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</si>
  <si>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</si>
  <si>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</si>
  <si>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9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</si>
  <si>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10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</si>
  <si>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11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</si>
  <si>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12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</si>
  <si>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13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</si>
  <si>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14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</si>
  <si>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15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</si>
  <si>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16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</si>
  <si>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17</t>
    </r>
    <r>
      <rPr>
        <sz val="16"/>
        <rFont val="細明體"/>
        <family val="3"/>
        <charset val="136"/>
      </rPr>
      <t>）</t>
    </r>
    <phoneticPr fontId="3" type="noConversion"/>
  </si>
  <si>
    <r>
      <t xml:space="preserve">                            by Gender and Age 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細明體"/>
        <family val="3"/>
        <charset val="136"/>
      </rPr>
      <t>）</t>
    </r>
    <phoneticPr fontId="3" type="noConversion"/>
  </si>
  <si>
    <t xml:space="preserve">            </t>
  </si>
  <si>
    <r>
      <rPr>
        <sz val="17"/>
        <rFont val="標楷體"/>
        <family val="4"/>
        <charset val="136"/>
      </rPr>
      <t>門診醫療費用明細－按性別及年齡別分</t>
    </r>
    <phoneticPr fontId="3" type="noConversion"/>
  </si>
  <si>
    <r>
      <t xml:space="preserve"> </t>
    </r>
    <r>
      <rPr>
        <sz val="17"/>
        <rFont val="標楷體"/>
        <family val="4"/>
        <charset val="136"/>
      </rPr>
      <t>門診醫療費用明細－按性別及年齡別分（續一）</t>
    </r>
  </si>
  <si>
    <r>
      <rPr>
        <sz val="17"/>
        <rFont val="標楷體"/>
        <family val="4"/>
        <charset val="136"/>
      </rPr>
      <t>門診醫療費用明細－按性別及年齡別分（續二）</t>
    </r>
  </si>
  <si>
    <r>
      <t xml:space="preserve">  </t>
    </r>
    <r>
      <rPr>
        <sz val="17"/>
        <rFont val="標楷體"/>
        <family val="4"/>
        <charset val="136"/>
      </rPr>
      <t>門診醫療費用明細－按性別及年齡別分（續三）</t>
    </r>
  </si>
  <si>
    <r>
      <t xml:space="preserve">  </t>
    </r>
    <r>
      <rPr>
        <sz val="17"/>
        <rFont val="標楷體"/>
        <family val="4"/>
        <charset val="136"/>
      </rPr>
      <t>門診醫療費用明細－按性別及年齡別分（續四）</t>
    </r>
  </si>
  <si>
    <r>
      <rPr>
        <sz val="17"/>
        <rFont val="標楷體"/>
        <family val="4"/>
        <charset val="136"/>
      </rPr>
      <t>門診醫療費用明細－按性別及年齡別分（續五）</t>
    </r>
  </si>
  <si>
    <r>
      <rPr>
        <sz val="17"/>
        <rFont val="標楷體"/>
        <family val="4"/>
        <charset val="136"/>
      </rPr>
      <t>門診醫療費用明細－按性別及年齡別分（續六）</t>
    </r>
  </si>
  <si>
    <r>
      <rPr>
        <sz val="17"/>
        <rFont val="標楷體"/>
        <family val="4"/>
        <charset val="136"/>
      </rPr>
      <t>門診醫療費用明細－按性別及年齡別分（續七）</t>
    </r>
  </si>
  <si>
    <r>
      <rPr>
        <sz val="17"/>
        <rFont val="標楷體"/>
        <family val="4"/>
        <charset val="136"/>
      </rPr>
      <t>門診醫療費用明細－按性別及年齡別分（續八）</t>
    </r>
  </si>
  <si>
    <r>
      <rPr>
        <sz val="17"/>
        <rFont val="標楷體"/>
        <family val="4"/>
        <charset val="136"/>
      </rPr>
      <t>門診醫療費用明細－按性別及年齡別分（續九）</t>
    </r>
  </si>
  <si>
    <r>
      <rPr>
        <sz val="17"/>
        <rFont val="標楷體"/>
        <family val="4"/>
        <charset val="136"/>
      </rPr>
      <t>門診醫療費用明細－按性別及年齡別分（續十）</t>
    </r>
  </si>
  <si>
    <r>
      <rPr>
        <sz val="17"/>
        <rFont val="標楷體"/>
        <family val="4"/>
        <charset val="136"/>
      </rPr>
      <t>門診醫療費用明細－按性別及年齡別分（續十一）</t>
    </r>
  </si>
  <si>
    <r>
      <rPr>
        <sz val="17"/>
        <rFont val="標楷體"/>
        <family val="4"/>
        <charset val="136"/>
      </rPr>
      <t>門診醫療費用明細－按性別及年齡別分（續十二）</t>
    </r>
  </si>
  <si>
    <r>
      <rPr>
        <sz val="17"/>
        <rFont val="標楷體"/>
        <family val="4"/>
        <charset val="136"/>
      </rPr>
      <t>門診醫療費用明細－按性別及年齡別分（續十三）</t>
    </r>
  </si>
  <si>
    <r>
      <rPr>
        <sz val="17"/>
        <rFont val="標楷體"/>
        <family val="4"/>
        <charset val="136"/>
      </rPr>
      <t>門診醫療費用明細－按性別及年齡別分（續十四）</t>
    </r>
  </si>
  <si>
    <r>
      <rPr>
        <sz val="17"/>
        <rFont val="標楷體"/>
        <family val="4"/>
        <charset val="136"/>
      </rPr>
      <t>門診醫療費用明細－按性別及年齡別分（續十五）</t>
    </r>
  </si>
  <si>
    <r>
      <rPr>
        <sz val="17"/>
        <rFont val="標楷體"/>
        <family val="4"/>
        <charset val="136"/>
      </rPr>
      <t>門診醫療費用明細－按性別及年齡別分（續十六）</t>
    </r>
  </si>
  <si>
    <r>
      <rPr>
        <sz val="17"/>
        <rFont val="標楷體"/>
        <family val="4"/>
        <charset val="136"/>
      </rPr>
      <t>門診醫療費用明細－按性別及年齡別分（續十七）</t>
    </r>
  </si>
  <si>
    <r>
      <rPr>
        <sz val="17"/>
        <rFont val="標楷體"/>
        <family val="4"/>
        <charset val="136"/>
      </rPr>
      <t>門診醫療費用明細－按性別及年齡別分（續完）</t>
    </r>
  </si>
  <si>
    <r>
      <rPr>
        <sz val="17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                   </t>
    </r>
    <r>
      <rPr>
        <sz val="12"/>
        <rFont val="標楷體"/>
        <family val="4"/>
        <charset val="136"/>
      </rPr>
      <t>　</t>
    </r>
    <r>
      <rPr>
        <sz val="12"/>
        <rFont val="Times New Roman"/>
        <family val="1"/>
      </rPr>
      <t xml:space="preserve">  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</si>
  <si>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</si>
  <si>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2"/>
        <rFont val="Times New Roman"/>
        <family val="1"/>
      </rPr>
      <t/>
    </r>
    <phoneticPr fontId="3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</si>
  <si>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Case,RVU</t>
    </r>
    <phoneticPr fontId="3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</si>
  <si>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/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</si>
  <si>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</si>
  <si>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  <phoneticPr fontId="3" type="noConversion"/>
  </si>
  <si>
    <r>
      <rPr>
        <sz val="11"/>
        <rFont val="標楷體"/>
        <family val="4"/>
        <charset val="136"/>
      </rPr>
      <t>醫療費用明</t>
    </r>
    <phoneticPr fontId="3" type="noConversion"/>
  </si>
  <si>
    <r>
      <rPr>
        <sz val="11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>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</si>
  <si>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</si>
  <si>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</si>
  <si>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</si>
  <si>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</si>
  <si>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</si>
  <si>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r>
      <rPr>
        <sz val="11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</si>
  <si>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</t>
    </r>
    <r>
      <rPr>
        <b/>
        <sz val="11"/>
        <rFont val="標楷體"/>
        <family val="4"/>
        <charset val="136"/>
      </rPr>
      <t>計</t>
    </r>
    <r>
      <rPr>
        <b/>
        <sz val="11"/>
        <rFont val="Times New Roman"/>
        <family val="1"/>
      </rPr>
      <t xml:space="preserve">          </t>
    </r>
  </si>
  <si>
    <r>
      <rPr>
        <b/>
        <sz val="11"/>
        <rFont val="標楷體"/>
        <family val="4"/>
        <charset val="136"/>
      </rPr>
      <t>中醫</t>
    </r>
    <phoneticPr fontId="3" type="noConversion"/>
  </si>
  <si>
    <r>
      <rPr>
        <sz val="11"/>
        <rFont val="標楷體"/>
        <family val="4"/>
        <charset val="136"/>
      </rPr>
      <t>藥費</t>
    </r>
  </si>
  <si>
    <r>
      <rPr>
        <sz val="11"/>
        <rFont val="標楷體"/>
        <family val="4"/>
        <charset val="136"/>
      </rPr>
      <t>診療及材料費</t>
    </r>
  </si>
  <si>
    <r>
      <rPr>
        <sz val="11"/>
        <rFont val="標楷體"/>
        <family val="4"/>
        <charset val="136"/>
      </rPr>
      <t>診察費</t>
    </r>
  </si>
  <si>
    <r>
      <rPr>
        <sz val="11"/>
        <rFont val="標楷體"/>
        <family val="4"/>
        <charset val="136"/>
      </rPr>
      <t>藥事服務費</t>
    </r>
  </si>
  <si>
    <r>
      <rPr>
        <b/>
        <sz val="11"/>
        <rFont val="標楷體"/>
        <family val="4"/>
        <charset val="136"/>
      </rPr>
      <t>西醫醫院</t>
    </r>
    <phoneticPr fontId="3" type="noConversion"/>
  </si>
  <si>
    <r>
      <rPr>
        <b/>
        <sz val="11"/>
        <rFont val="標楷體"/>
        <family val="4"/>
        <charset val="136"/>
      </rPr>
      <t>門診透析</t>
    </r>
    <phoneticPr fontId="3" type="noConversion"/>
  </si>
  <si>
    <r>
      <rPr>
        <b/>
        <sz val="11"/>
        <rFont val="標楷體"/>
        <family val="4"/>
        <charset val="136"/>
      </rPr>
      <t>西醫基層</t>
    </r>
    <phoneticPr fontId="3" type="noConversion"/>
  </si>
  <si>
    <r>
      <rPr>
        <b/>
        <sz val="11"/>
        <rFont val="標楷體"/>
        <family val="4"/>
        <charset val="136"/>
      </rPr>
      <t>其他</t>
    </r>
    <phoneticPr fontId="3" type="noConversion"/>
  </si>
  <si>
    <r>
      <rPr>
        <b/>
        <sz val="11"/>
        <rFont val="標楷體"/>
        <family val="4"/>
        <charset val="136"/>
      </rPr>
      <t>牙醫</t>
    </r>
  </si>
  <si>
    <r>
      <rPr>
        <b/>
        <sz val="11"/>
        <rFont val="標楷體"/>
        <family val="4"/>
        <charset val="136"/>
      </rPr>
      <t>代辦案件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</si>
  <si>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</si>
  <si>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t xml:space="preserve">                             by Gender and Age                                   </t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</si>
  <si>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</si>
  <si>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</si>
  <si>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</si>
  <si>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</si>
  <si>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</si>
  <si>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</si>
  <si>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9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</si>
  <si>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10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</si>
  <si>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11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</si>
  <si>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12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</si>
  <si>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</si>
  <si>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13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</si>
  <si>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14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</si>
  <si>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15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</si>
  <si>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16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</si>
  <si>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17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</si>
  <si>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                 by Gender and Age 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3" type="noConversion"/>
  </si>
  <si>
    <r>
      <t xml:space="preserve">            2.</t>
    </r>
    <r>
      <rPr>
        <sz val="10"/>
        <rFont val="標楷體"/>
        <family val="4"/>
        <charset val="136"/>
      </rPr>
      <t>本表「戒菸門診」費用無法細分，故總計欄不等於細項費用之和。</t>
    </r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</si>
  <si>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欄含部分負擔。</t>
    </r>
  </si>
  <si>
    <t xml:space="preserve">Notes: 1.Figures of the "RVU" columns in this table include copayments. </t>
  </si>
  <si>
    <t xml:space="preserve">           2. It can not divide the RVU of ambulatory smoking cessation, so the figures of “Grand Total” is not equal  to </t>
  </si>
  <si>
    <t xml:space="preserve">               the sum of detail items. </t>
  </si>
  <si>
    <t>0-4 years</t>
    <phoneticPr fontId="3" type="noConversion"/>
  </si>
  <si>
    <t>5-9 years</t>
    <phoneticPr fontId="3" type="noConversion"/>
  </si>
  <si>
    <t>10-14 years</t>
    <phoneticPr fontId="3" type="noConversion"/>
  </si>
  <si>
    <t>15-19 years</t>
    <phoneticPr fontId="3" type="noConversion"/>
  </si>
  <si>
    <t>20-24 years</t>
    <phoneticPr fontId="3" type="noConversion"/>
  </si>
  <si>
    <t>25-29 years</t>
    <phoneticPr fontId="3" type="noConversion"/>
  </si>
  <si>
    <t>30-34 years</t>
    <phoneticPr fontId="3" type="noConversion"/>
  </si>
  <si>
    <t>35-39 years</t>
    <phoneticPr fontId="3" type="noConversion"/>
  </si>
  <si>
    <t>40-44 years</t>
    <phoneticPr fontId="3" type="noConversion"/>
  </si>
  <si>
    <t>45-49 years</t>
    <phoneticPr fontId="3" type="noConversion"/>
  </si>
  <si>
    <t>50-54 years</t>
    <phoneticPr fontId="3" type="noConversion"/>
  </si>
  <si>
    <t>55-59 years</t>
    <phoneticPr fontId="3" type="noConversion"/>
  </si>
  <si>
    <t>60-64 years</t>
    <phoneticPr fontId="3" type="noConversion"/>
  </si>
  <si>
    <t>65-69 years</t>
    <phoneticPr fontId="3" type="noConversion"/>
  </si>
  <si>
    <t>70-74 years</t>
    <phoneticPr fontId="3" type="noConversion"/>
  </si>
  <si>
    <t>75-79 years</t>
    <phoneticPr fontId="3" type="noConversion"/>
  </si>
  <si>
    <t>80-84 years</t>
    <phoneticPr fontId="3" type="noConversion"/>
  </si>
  <si>
    <t>85 years and over</t>
    <phoneticPr fontId="3" type="noConversion"/>
  </si>
  <si>
    <t xml:space="preserve"> Note : Figures in this table represent the actual detailed expenses. Copayments included, commission cases excluded.</t>
    <phoneticPr fontId="3" type="noConversion"/>
  </si>
  <si>
    <t>Detailed Outpatient Medical Expenses</t>
    <phoneticPr fontId="3" type="noConversion"/>
  </si>
  <si>
    <t xml:space="preserve">                             by Gender and Age</t>
    <phoneticPr fontId="3" type="noConversion"/>
  </si>
  <si>
    <t>Detailed Outpatient Medical Expenses of Hospitals</t>
    <phoneticPr fontId="3" type="noConversion"/>
  </si>
  <si>
    <r>
      <t xml:space="preserve">                   by Gender and Age </t>
    </r>
    <r>
      <rPr>
        <sz val="16"/>
        <rFont val="華康楷書體 Std W5"/>
        <family val="1"/>
        <charset val="136"/>
      </rPr>
      <t/>
    </r>
    <phoneticPr fontId="3" type="noConversion"/>
  </si>
  <si>
    <t>Detailed Outpatient Medical Expenses of Physician Clinics</t>
    <phoneticPr fontId="3" type="noConversion"/>
  </si>
  <si>
    <t xml:space="preserve">            by Gender and Age</t>
    <phoneticPr fontId="3" type="noConversion"/>
  </si>
  <si>
    <t>Detailed Outpatient Medical Expenses of Chinese Medicine</t>
    <phoneticPr fontId="3" type="noConversion"/>
  </si>
  <si>
    <t xml:space="preserve">           by Gender and Age</t>
    <phoneticPr fontId="3" type="noConversion"/>
  </si>
  <si>
    <t>Detailed Outpatient Medical Expenses of Dentistry</t>
    <phoneticPr fontId="3" type="noConversion"/>
  </si>
  <si>
    <r>
      <t xml:space="preserve">                 by Gender and Age </t>
    </r>
    <r>
      <rPr>
        <sz val="16"/>
        <rFont val="華康楷書體 Std W5"/>
        <family val="1"/>
        <charset val="136"/>
      </rPr>
      <t/>
    </r>
    <phoneticPr fontId="3" type="noConversion"/>
  </si>
  <si>
    <t>Detailed Outpatient Medical Expenses of Dialysis</t>
    <phoneticPr fontId="3" type="noConversion"/>
  </si>
  <si>
    <t xml:space="preserve">                    by Gender and Age</t>
    <phoneticPr fontId="3" type="noConversion"/>
  </si>
  <si>
    <r>
      <t xml:space="preserve"> </t>
    </r>
    <r>
      <rPr>
        <sz val="17"/>
        <rFont val="標楷體"/>
        <family val="4"/>
        <charset val="136"/>
      </rPr>
      <t>門診醫療費用明細－按性別及年齡別分</t>
    </r>
    <phoneticPr fontId="3" type="noConversion"/>
  </si>
  <si>
    <r>
      <rPr>
        <sz val="17"/>
        <rFont val="標楷體"/>
        <family val="4"/>
        <charset val="136"/>
      </rPr>
      <t>醫院門診醫療費用明細－按性別及年齡別分</t>
    </r>
    <phoneticPr fontId="3" type="noConversion"/>
  </si>
  <si>
    <r>
      <t xml:space="preserve"> </t>
    </r>
    <r>
      <rPr>
        <sz val="17"/>
        <rFont val="標楷體"/>
        <family val="4"/>
        <charset val="136"/>
      </rPr>
      <t>西醫基層門診醫療費用明細－按性別及年齡別分</t>
    </r>
    <phoneticPr fontId="3" type="noConversion"/>
  </si>
  <si>
    <r>
      <t xml:space="preserve"> </t>
    </r>
    <r>
      <rPr>
        <sz val="17"/>
        <rFont val="標楷體"/>
        <family val="4"/>
        <charset val="136"/>
      </rPr>
      <t>中醫門診醫療費用明細－按性別及年齡別分</t>
    </r>
    <phoneticPr fontId="3" type="noConversion"/>
  </si>
  <si>
    <r>
      <rPr>
        <sz val="17"/>
        <rFont val="標楷體"/>
        <family val="4"/>
        <charset val="136"/>
      </rPr>
      <t>牙醫門診醫療費用明細－按性別及年齡別分</t>
    </r>
    <phoneticPr fontId="3" type="noConversion"/>
  </si>
  <si>
    <r>
      <t xml:space="preserve"> </t>
    </r>
    <r>
      <rPr>
        <sz val="17"/>
        <rFont val="標楷體"/>
        <family val="4"/>
        <charset val="136"/>
      </rPr>
      <t>門診透析醫療費用明細－按性別及年齡別分</t>
    </r>
    <phoneticPr fontId="3" type="noConversion"/>
  </si>
  <si>
    <r>
      <rPr>
        <sz val="17"/>
        <rFont val="標楷體"/>
        <family val="4"/>
        <charset val="136"/>
      </rPr>
      <t>　　</t>
    </r>
    <r>
      <rPr>
        <sz val="17"/>
        <rFont val="Times New Roman"/>
        <family val="1"/>
      </rPr>
      <t xml:space="preserve">   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                   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</si>
  <si>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</si>
  <si>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</si>
  <si>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</si>
  <si>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</si>
  <si>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rPr>
        <sz val="11"/>
        <rFont val="標楷體"/>
        <family val="4"/>
        <charset val="136"/>
      </rPr>
      <t xml:space="preserve">藥費
</t>
    </r>
    <r>
      <rPr>
        <sz val="11"/>
        <rFont val="Times New Roman"/>
        <family val="1"/>
      </rPr>
      <t>Drug Fees</t>
    </r>
    <phoneticPr fontId="3" type="noConversion"/>
  </si>
  <si>
    <r>
      <rPr>
        <sz val="11"/>
        <rFont val="標楷體"/>
        <family val="4"/>
        <charset val="136"/>
      </rPr>
      <t xml:space="preserve">診療及材料費
</t>
    </r>
    <r>
      <rPr>
        <sz val="11"/>
        <rFont val="Times New Roman"/>
        <family val="1"/>
      </rPr>
      <t>Consultation and Treatment and Medical Supply</t>
    </r>
    <phoneticPr fontId="3" type="noConversion"/>
  </si>
  <si>
    <r>
      <rPr>
        <sz val="11"/>
        <rFont val="標楷體"/>
        <family val="4"/>
        <charset val="136"/>
      </rPr>
      <t xml:space="preserve">特殊材料費
</t>
    </r>
    <r>
      <rPr>
        <sz val="11"/>
        <rFont val="Times New Roman"/>
        <family val="1"/>
      </rPr>
      <t>Special Medical Supply Fee</t>
    </r>
    <phoneticPr fontId="3" type="noConversion"/>
  </si>
  <si>
    <r>
      <rPr>
        <sz val="11"/>
        <rFont val="標楷體"/>
        <family val="4"/>
        <charset val="136"/>
      </rPr>
      <t xml:space="preserve">診察費
</t>
    </r>
    <r>
      <rPr>
        <sz val="11"/>
        <rFont val="Times New Roman"/>
        <family val="1"/>
      </rPr>
      <t>Diagnosis Fees</t>
    </r>
    <phoneticPr fontId="3" type="noConversion"/>
  </si>
  <si>
    <r>
      <rPr>
        <sz val="11"/>
        <rFont val="標楷體"/>
        <family val="4"/>
        <charset val="136"/>
      </rPr>
      <t xml:space="preserve">藥事服務費
</t>
    </r>
    <r>
      <rPr>
        <sz val="11"/>
        <rFont val="Times New Roman"/>
        <family val="1"/>
      </rPr>
      <t>Dispensing Service Fees</t>
    </r>
    <phoneticPr fontId="3" type="noConversion"/>
  </si>
  <si>
    <r>
      <t>0-4</t>
    </r>
    <r>
      <rPr>
        <sz val="11"/>
        <rFont val="標楷體"/>
        <family val="4"/>
        <charset val="136"/>
      </rPr>
      <t>歲</t>
    </r>
    <phoneticPr fontId="3" type="noConversion"/>
  </si>
  <si>
    <r>
      <t>5-9</t>
    </r>
    <r>
      <rPr>
        <sz val="11"/>
        <rFont val="標楷體"/>
        <family val="4"/>
        <charset val="136"/>
      </rPr>
      <t>歲</t>
    </r>
    <phoneticPr fontId="3" type="noConversion"/>
  </si>
  <si>
    <r>
      <t>10-14</t>
    </r>
    <r>
      <rPr>
        <sz val="11"/>
        <rFont val="標楷體"/>
        <family val="4"/>
        <charset val="136"/>
      </rPr>
      <t>歲</t>
    </r>
    <phoneticPr fontId="3" type="noConversion"/>
  </si>
  <si>
    <r>
      <t>15-19</t>
    </r>
    <r>
      <rPr>
        <sz val="11"/>
        <rFont val="標楷體"/>
        <family val="4"/>
        <charset val="136"/>
      </rPr>
      <t>歲</t>
    </r>
    <phoneticPr fontId="3" type="noConversion"/>
  </si>
  <si>
    <r>
      <t>20-24</t>
    </r>
    <r>
      <rPr>
        <sz val="11"/>
        <rFont val="標楷體"/>
        <family val="4"/>
        <charset val="136"/>
      </rPr>
      <t>歲</t>
    </r>
    <phoneticPr fontId="3" type="noConversion"/>
  </si>
  <si>
    <r>
      <t>25-29</t>
    </r>
    <r>
      <rPr>
        <sz val="11"/>
        <rFont val="標楷體"/>
        <family val="4"/>
        <charset val="136"/>
      </rPr>
      <t>歲</t>
    </r>
    <phoneticPr fontId="3" type="noConversion"/>
  </si>
  <si>
    <r>
      <t>30-34</t>
    </r>
    <r>
      <rPr>
        <sz val="11"/>
        <rFont val="標楷體"/>
        <family val="4"/>
        <charset val="136"/>
      </rPr>
      <t>歲</t>
    </r>
    <phoneticPr fontId="3" type="noConversion"/>
  </si>
  <si>
    <r>
      <t>35-39</t>
    </r>
    <r>
      <rPr>
        <sz val="11"/>
        <rFont val="標楷體"/>
        <family val="4"/>
        <charset val="136"/>
      </rPr>
      <t>歲</t>
    </r>
    <phoneticPr fontId="3" type="noConversion"/>
  </si>
  <si>
    <r>
      <t>40-44</t>
    </r>
    <r>
      <rPr>
        <sz val="11"/>
        <rFont val="標楷體"/>
        <family val="4"/>
        <charset val="136"/>
      </rPr>
      <t>歲</t>
    </r>
    <phoneticPr fontId="3" type="noConversion"/>
  </si>
  <si>
    <r>
      <t>45-49</t>
    </r>
    <r>
      <rPr>
        <sz val="11"/>
        <rFont val="標楷體"/>
        <family val="4"/>
        <charset val="136"/>
      </rPr>
      <t>歲</t>
    </r>
    <phoneticPr fontId="3" type="noConversion"/>
  </si>
  <si>
    <r>
      <t>50-54</t>
    </r>
    <r>
      <rPr>
        <sz val="11"/>
        <rFont val="標楷體"/>
        <family val="4"/>
        <charset val="136"/>
      </rPr>
      <t>歲</t>
    </r>
    <phoneticPr fontId="3" type="noConversion"/>
  </si>
  <si>
    <r>
      <t>55-59</t>
    </r>
    <r>
      <rPr>
        <sz val="11"/>
        <rFont val="標楷體"/>
        <family val="4"/>
        <charset val="136"/>
      </rPr>
      <t>歲</t>
    </r>
    <phoneticPr fontId="3" type="noConversion"/>
  </si>
  <si>
    <r>
      <t>60-64</t>
    </r>
    <r>
      <rPr>
        <sz val="11"/>
        <rFont val="標楷體"/>
        <family val="4"/>
        <charset val="136"/>
      </rPr>
      <t>歲</t>
    </r>
    <phoneticPr fontId="3" type="noConversion"/>
  </si>
  <si>
    <r>
      <t>65-69</t>
    </r>
    <r>
      <rPr>
        <sz val="11"/>
        <rFont val="標楷體"/>
        <family val="4"/>
        <charset val="136"/>
      </rPr>
      <t>歲</t>
    </r>
    <phoneticPr fontId="3" type="noConversion"/>
  </si>
  <si>
    <r>
      <t>70-74</t>
    </r>
    <r>
      <rPr>
        <sz val="11"/>
        <rFont val="標楷體"/>
        <family val="4"/>
        <charset val="136"/>
      </rPr>
      <t>歲</t>
    </r>
    <phoneticPr fontId="3" type="noConversion"/>
  </si>
  <si>
    <r>
      <t>75-79</t>
    </r>
    <r>
      <rPr>
        <sz val="11"/>
        <rFont val="標楷體"/>
        <family val="4"/>
        <charset val="136"/>
      </rPr>
      <t>歲</t>
    </r>
    <phoneticPr fontId="3" type="noConversion"/>
  </si>
  <si>
    <r>
      <t>80-84</t>
    </r>
    <r>
      <rPr>
        <sz val="11"/>
        <rFont val="標楷體"/>
        <family val="4"/>
        <charset val="136"/>
      </rPr>
      <t>歲</t>
    </r>
    <phoneticPr fontId="3" type="noConversion"/>
  </si>
  <si>
    <r>
      <t>85</t>
    </r>
    <r>
      <rPr>
        <sz val="11"/>
        <rFont val="標楷體"/>
        <family val="4"/>
        <charset val="136"/>
      </rPr>
      <t>歲以上</t>
    </r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</si>
  <si>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備註：本表為各項費用實際發生數，含部分負擔，不含代辦案件。</t>
    </r>
    <phoneticPr fontId="3" type="noConversion"/>
  </si>
  <si>
    <r>
      <rPr>
        <sz val="11"/>
        <rFont val="標楷體"/>
        <family val="4"/>
        <charset val="136"/>
      </rPr>
      <t>年齡別</t>
    </r>
    <phoneticPr fontId="3" type="noConversion"/>
  </si>
  <si>
    <r>
      <rPr>
        <sz val="11"/>
        <rFont val="標楷體"/>
        <family val="4"/>
        <charset val="136"/>
      </rPr>
      <t xml:space="preserve">特殊材料費
</t>
    </r>
    <r>
      <rPr>
        <sz val="11"/>
        <rFont val="Times New Roman"/>
        <family val="1"/>
      </rPr>
      <t>Special Medical Supply Fees</t>
    </r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</si>
  <si>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</si>
  <si>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>Age</t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</si>
  <si>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</si>
  <si>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</si>
  <si>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</si>
  <si>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t>15-19</t>
    <phoneticPr fontId="3" type="noConversion"/>
  </si>
  <si>
    <t>20-24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</si>
  <si>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</si>
  <si>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</si>
  <si>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</si>
  <si>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</si>
  <si>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</si>
  <si>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>50-54</t>
    <phoneticPr fontId="3" type="noConversion"/>
  </si>
  <si>
    <t>55-59</t>
    <phoneticPr fontId="3" type="noConversion"/>
  </si>
  <si>
    <t>60-64</t>
    <phoneticPr fontId="3" type="noConversion"/>
  </si>
  <si>
    <t>65-69</t>
    <phoneticPr fontId="3" type="noConversion"/>
  </si>
  <si>
    <t>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</si>
  <si>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</si>
  <si>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</si>
  <si>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</si>
  <si>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t xml:space="preserve"> Note : Figures in this table represent the actual detailed expenses. Copayments included.</t>
    <phoneticPr fontId="3" type="noConversion"/>
  </si>
  <si>
    <t>Detailed Outpatient Medical Expenses by Gender and Age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</si>
  <si>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</si>
  <si>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</si>
  <si>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t>Age</t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</si>
  <si>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</si>
  <si>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</si>
  <si>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</si>
  <si>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t>15-19</t>
    <phoneticPr fontId="3" type="noConversion"/>
  </si>
  <si>
    <t>20-24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</si>
  <si>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</si>
  <si>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</si>
  <si>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</si>
  <si>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</si>
  <si>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</si>
  <si>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>50-54</t>
    <phoneticPr fontId="3" type="noConversion"/>
  </si>
  <si>
    <t>55-59</t>
    <phoneticPr fontId="3" type="noConversion"/>
  </si>
  <si>
    <t>60-64</t>
    <phoneticPr fontId="3" type="noConversion"/>
  </si>
  <si>
    <t>65-69</t>
    <phoneticPr fontId="3" type="noConversion"/>
  </si>
  <si>
    <t>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</si>
  <si>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</si>
  <si>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</si>
  <si>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</si>
  <si>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t xml:space="preserve"> Note : Figures in this table represent the actual detailed expenses. Copayments included.</t>
    <phoneticPr fontId="3" type="noConversion"/>
  </si>
  <si>
    <r>
      <rPr>
        <sz val="17"/>
        <rFont val="標楷體"/>
        <family val="4"/>
        <charset val="136"/>
      </rPr>
      <t>　　</t>
    </r>
    <r>
      <rPr>
        <sz val="17"/>
        <rFont val="Times New Roman"/>
        <family val="1"/>
      </rPr>
      <t xml:space="preserve">   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                   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</t>
    </r>
    <phoneticPr fontId="3" type="noConversion"/>
  </si>
  <si>
    <t>by Gender and Age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</si>
  <si>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</si>
  <si>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</si>
  <si>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年齡別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</si>
  <si>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</si>
  <si>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rPr>
        <sz val="11"/>
        <rFont val="標楷體"/>
        <family val="4"/>
        <charset val="136"/>
      </rPr>
      <t xml:space="preserve">藥費
</t>
    </r>
    <r>
      <rPr>
        <sz val="11"/>
        <rFont val="Times New Roman"/>
        <family val="1"/>
      </rPr>
      <t>Drug Fees</t>
    </r>
    <phoneticPr fontId="3" type="noConversion"/>
  </si>
  <si>
    <r>
      <rPr>
        <sz val="11"/>
        <rFont val="標楷體"/>
        <family val="4"/>
        <charset val="136"/>
      </rPr>
      <t xml:space="preserve">診療及材料費
</t>
    </r>
    <r>
      <rPr>
        <sz val="11"/>
        <rFont val="Times New Roman"/>
        <family val="1"/>
      </rPr>
      <t>Consultation and Treatment and Medical Supply</t>
    </r>
    <phoneticPr fontId="3" type="noConversion"/>
  </si>
  <si>
    <r>
      <rPr>
        <sz val="11"/>
        <rFont val="標楷體"/>
        <family val="4"/>
        <charset val="136"/>
      </rPr>
      <t xml:space="preserve">特殊材料費
</t>
    </r>
    <r>
      <rPr>
        <sz val="11"/>
        <rFont val="Times New Roman"/>
        <family val="1"/>
      </rPr>
      <t>Special Medical Supply Fees</t>
    </r>
    <phoneticPr fontId="3" type="noConversion"/>
  </si>
  <si>
    <r>
      <rPr>
        <sz val="11"/>
        <rFont val="標楷體"/>
        <family val="4"/>
        <charset val="136"/>
      </rPr>
      <t xml:space="preserve">診察費
</t>
    </r>
    <r>
      <rPr>
        <sz val="11"/>
        <rFont val="Times New Roman"/>
        <family val="1"/>
      </rPr>
      <t>Diagnosis Fees</t>
    </r>
    <phoneticPr fontId="3" type="noConversion"/>
  </si>
  <si>
    <r>
      <rPr>
        <sz val="11"/>
        <rFont val="標楷體"/>
        <family val="4"/>
        <charset val="136"/>
      </rPr>
      <t xml:space="preserve">藥事服務費
</t>
    </r>
    <r>
      <rPr>
        <sz val="11"/>
        <rFont val="Times New Roman"/>
        <family val="1"/>
      </rPr>
      <t>Dispensing Service Fees</t>
    </r>
    <phoneticPr fontId="3" type="noConversion"/>
  </si>
  <si>
    <t>Age</t>
    <phoneticPr fontId="3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</si>
  <si>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</si>
  <si>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</si>
  <si>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r>
      <rPr>
        <b/>
        <sz val="10"/>
        <rFont val="Times New Roman"/>
        <family val="1"/>
      </rPr>
      <t xml:space="preserve">          </t>
    </r>
  </si>
  <si>
    <r>
      <t xml:space="preserve">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</t>
    </r>
    <phoneticPr fontId="3" type="noConversion"/>
  </si>
  <si>
    <r>
      <t xml:space="preserve">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9</t>
    </r>
    <phoneticPr fontId="3" type="noConversion"/>
  </si>
  <si>
    <r>
      <t xml:space="preserve">10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14</t>
    </r>
    <phoneticPr fontId="3" type="noConversion"/>
  </si>
  <si>
    <r>
      <t xml:space="preserve">15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19</t>
    </r>
    <phoneticPr fontId="3" type="noConversion"/>
  </si>
  <si>
    <r>
      <t xml:space="preserve">20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24</t>
    </r>
    <phoneticPr fontId="3" type="noConversion"/>
  </si>
  <si>
    <r>
      <t xml:space="preserve">25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29</t>
    </r>
    <phoneticPr fontId="3" type="noConversion"/>
  </si>
  <si>
    <r>
      <t xml:space="preserve">30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34</t>
    </r>
    <phoneticPr fontId="3" type="noConversion"/>
  </si>
  <si>
    <r>
      <t xml:space="preserve">35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39</t>
    </r>
    <phoneticPr fontId="3" type="noConversion"/>
  </si>
  <si>
    <r>
      <t xml:space="preserve">40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44</t>
    </r>
    <phoneticPr fontId="3" type="noConversion"/>
  </si>
  <si>
    <r>
      <t xml:space="preserve">45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49</t>
    </r>
    <phoneticPr fontId="3" type="noConversion"/>
  </si>
  <si>
    <r>
      <t xml:space="preserve">50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54</t>
    </r>
    <phoneticPr fontId="3" type="noConversion"/>
  </si>
  <si>
    <r>
      <t xml:space="preserve">55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59</t>
    </r>
    <phoneticPr fontId="3" type="noConversion"/>
  </si>
  <si>
    <r>
      <t xml:space="preserve">60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64</t>
    </r>
    <phoneticPr fontId="3" type="noConversion"/>
  </si>
  <si>
    <r>
      <t xml:space="preserve">65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69</t>
    </r>
    <phoneticPr fontId="3" type="noConversion"/>
  </si>
  <si>
    <r>
      <t xml:space="preserve">70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74</t>
    </r>
    <phoneticPr fontId="3" type="noConversion"/>
  </si>
  <si>
    <r>
      <t xml:space="preserve">75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79</t>
    </r>
    <phoneticPr fontId="3" type="noConversion"/>
  </si>
  <si>
    <r>
      <t xml:space="preserve">80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84</t>
    </r>
    <phoneticPr fontId="3" type="noConversion"/>
  </si>
  <si>
    <r>
      <t>85</t>
    </r>
    <r>
      <rPr>
        <sz val="10"/>
        <rFont val="標楷體"/>
        <family val="4"/>
        <charset val="136"/>
      </rPr>
      <t>＋</t>
    </r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</si>
  <si>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</si>
  <si>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 xml:space="preserve"> Note : Figures in this table represent the actual detailed expenses. Copayments included.</t>
    <phoneticPr fontId="3" type="noConversion"/>
  </si>
  <si>
    <t>門診醫療費用明細－按性別及年齡別分</t>
    <phoneticPr fontId="3" type="noConversion"/>
  </si>
  <si>
    <t>Detailed Outpatient Medical Expenses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</si>
  <si>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phoneticPr fontId="3" type="noConversion"/>
  </si>
  <si>
    <t>by Gender and Age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</si>
  <si>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</si>
  <si>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</si>
  <si>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年齡別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</si>
  <si>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</si>
  <si>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rPr>
        <sz val="11"/>
        <rFont val="標楷體"/>
        <family val="4"/>
        <charset val="136"/>
      </rPr>
      <t xml:space="preserve">藥費
</t>
    </r>
    <r>
      <rPr>
        <sz val="11"/>
        <rFont val="Times New Roman"/>
        <family val="1"/>
      </rPr>
      <t>Drug Fees</t>
    </r>
    <phoneticPr fontId="3" type="noConversion"/>
  </si>
  <si>
    <r>
      <rPr>
        <sz val="11"/>
        <rFont val="標楷體"/>
        <family val="4"/>
        <charset val="136"/>
      </rPr>
      <t xml:space="preserve">診療及材料費
</t>
    </r>
    <r>
      <rPr>
        <sz val="11"/>
        <rFont val="Times New Roman"/>
        <family val="1"/>
      </rPr>
      <t>Consultation and Treatment and Medical Supply</t>
    </r>
    <phoneticPr fontId="3" type="noConversion"/>
  </si>
  <si>
    <r>
      <rPr>
        <sz val="11"/>
        <rFont val="標楷體"/>
        <family val="4"/>
        <charset val="136"/>
      </rPr>
      <t xml:space="preserve">特殊材料費
</t>
    </r>
    <r>
      <rPr>
        <sz val="11"/>
        <rFont val="Times New Roman"/>
        <family val="1"/>
      </rPr>
      <t>Special Medical Supply Fees</t>
    </r>
    <phoneticPr fontId="3" type="noConversion"/>
  </si>
  <si>
    <r>
      <rPr>
        <sz val="11"/>
        <rFont val="標楷體"/>
        <family val="4"/>
        <charset val="136"/>
      </rPr>
      <t xml:space="preserve">診察費
</t>
    </r>
    <r>
      <rPr>
        <sz val="11"/>
        <rFont val="Times New Roman"/>
        <family val="1"/>
      </rPr>
      <t>Diagnosis Fees</t>
    </r>
    <phoneticPr fontId="3" type="noConversion"/>
  </si>
  <si>
    <r>
      <rPr>
        <sz val="11"/>
        <rFont val="標楷體"/>
        <family val="4"/>
        <charset val="136"/>
      </rPr>
      <t xml:space="preserve">藥事服務費
</t>
    </r>
    <r>
      <rPr>
        <sz val="11"/>
        <rFont val="Times New Roman"/>
        <family val="1"/>
      </rPr>
      <t>Dispensing Service Fees</t>
    </r>
    <phoneticPr fontId="3" type="noConversion"/>
  </si>
  <si>
    <t>Age</t>
    <phoneticPr fontId="3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</si>
  <si>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</si>
  <si>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</si>
  <si>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 xml:space="preserve">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</t>
    </r>
    <phoneticPr fontId="3" type="noConversion"/>
  </si>
  <si>
    <r>
      <t xml:space="preserve">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9</t>
    </r>
    <phoneticPr fontId="3" type="noConversion"/>
  </si>
  <si>
    <r>
      <t xml:space="preserve">10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14</t>
    </r>
    <phoneticPr fontId="3" type="noConversion"/>
  </si>
  <si>
    <r>
      <t xml:space="preserve">15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19</t>
    </r>
    <phoneticPr fontId="3" type="noConversion"/>
  </si>
  <si>
    <r>
      <t xml:space="preserve">20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24</t>
    </r>
    <phoneticPr fontId="3" type="noConversion"/>
  </si>
  <si>
    <r>
      <t xml:space="preserve">25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29</t>
    </r>
    <phoneticPr fontId="3" type="noConversion"/>
  </si>
  <si>
    <r>
      <t xml:space="preserve">30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34</t>
    </r>
    <phoneticPr fontId="3" type="noConversion"/>
  </si>
  <si>
    <r>
      <t xml:space="preserve">35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39</t>
    </r>
    <phoneticPr fontId="3" type="noConversion"/>
  </si>
  <si>
    <r>
      <t xml:space="preserve">40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44</t>
    </r>
    <phoneticPr fontId="3" type="noConversion"/>
  </si>
  <si>
    <r>
      <t xml:space="preserve">45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49</t>
    </r>
    <phoneticPr fontId="3" type="noConversion"/>
  </si>
  <si>
    <r>
      <t xml:space="preserve">50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54</t>
    </r>
    <phoneticPr fontId="3" type="noConversion"/>
  </si>
  <si>
    <r>
      <t xml:space="preserve">55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59</t>
    </r>
    <phoneticPr fontId="3" type="noConversion"/>
  </si>
  <si>
    <r>
      <t xml:space="preserve">60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64</t>
    </r>
    <phoneticPr fontId="3" type="noConversion"/>
  </si>
  <si>
    <r>
      <t xml:space="preserve">65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69</t>
    </r>
    <phoneticPr fontId="3" type="noConversion"/>
  </si>
  <si>
    <r>
      <t xml:space="preserve">70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74</t>
    </r>
    <phoneticPr fontId="3" type="noConversion"/>
  </si>
  <si>
    <r>
      <t xml:space="preserve">75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79</t>
    </r>
    <phoneticPr fontId="3" type="noConversion"/>
  </si>
  <si>
    <r>
      <t xml:space="preserve">80 </t>
    </r>
    <r>
      <rPr>
        <sz val="10"/>
        <rFont val="標楷體"/>
        <family val="4"/>
        <charset val="136"/>
      </rPr>
      <t>－</t>
    </r>
    <r>
      <rPr>
        <sz val="10"/>
        <rFont val="Times New Roman"/>
        <family val="1"/>
      </rPr>
      <t xml:space="preserve"> 84</t>
    </r>
    <phoneticPr fontId="3" type="noConversion"/>
  </si>
  <si>
    <r>
      <t>85</t>
    </r>
    <r>
      <rPr>
        <sz val="10"/>
        <rFont val="標楷體"/>
        <family val="4"/>
        <charset val="136"/>
      </rPr>
      <t>＋</t>
    </r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</si>
  <si>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</si>
  <si>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 xml:space="preserve"> Note : Figures in this table represent the actual detailed expenses. Copayments included.</t>
    <phoneticPr fontId="3" type="noConversion"/>
  </si>
  <si>
    <t>門診醫療費用明細－按性別及年齡別分</t>
    <phoneticPr fontId="3" type="noConversion"/>
  </si>
  <si>
    <t>Detailed Outpatient Medical Expenses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</si>
  <si>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</si>
  <si>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</si>
  <si>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</si>
  <si>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</si>
  <si>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</si>
  <si>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</si>
  <si>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 xml:space="preserve">診療費
</t>
    </r>
    <r>
      <rPr>
        <sz val="11"/>
        <rFont val="Times New Roman"/>
        <family val="1"/>
      </rPr>
      <t>Consultation and Treatment Fees</t>
    </r>
    <phoneticPr fontId="3" type="noConversion"/>
  </si>
  <si>
    <t>資料來源：衛生福利部中央健康保險署</t>
    <phoneticPr fontId="56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</si>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</sst>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#,###,,"/>
    <numFmt numFmtId="179" formatCode="##,##0,,"/>
    <numFmt numFmtId="180" formatCode="#,##0,,;\-#,##0"/>
    <numFmt numFmtId="181" formatCode="##,##0_-;\-\ #,##0_-;\ &quot;-&quot;_-"/>
  </numFmts>
  <fonts count="62"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全真楷書"/>
      <family val="3"/>
      <charset val="136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1"/>
      <name val="Times New Roman"/>
      <family val="1"/>
    </font>
    <font>
      <sz val="10"/>
      <name val="全真楷書"/>
      <family val="3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文鼎粗楷"/>
      <family val="3"/>
      <charset val="136"/>
    </font>
    <font>
      <sz val="10"/>
      <name val="文鼎粗楷"/>
      <family val="3"/>
      <charset val="136"/>
    </font>
    <font>
      <sz val="12"/>
      <name val="文鼎粗楷"/>
      <family val="3"/>
      <charset val="136"/>
    </font>
    <font>
      <b/>
      <sz val="12"/>
      <name val="文鼎粗楷"/>
      <family val="3"/>
      <charset val="136"/>
    </font>
    <font>
      <b/>
      <sz val="11"/>
      <name val="Times New Roman"/>
      <family val="1"/>
    </font>
    <font>
      <sz val="11"/>
      <name val="文鼎粗楷"/>
      <family val="3"/>
      <charset val="136"/>
    </font>
    <font>
      <sz val="11"/>
      <name val="新細明體"/>
      <family val="1"/>
      <charset val="136"/>
    </font>
    <font>
      <sz val="12"/>
      <name val="細明體"/>
      <family val="3"/>
      <charset val="136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b/>
      <sz val="10"/>
      <name val="新細明體"/>
      <family val="1"/>
      <charset val="136"/>
    </font>
    <font>
      <sz val="10"/>
      <name val="新細明體"/>
      <family val="1"/>
      <charset val="136"/>
    </font>
    <font>
      <sz val="17"/>
      <name val="Times New Roman"/>
      <family val="1"/>
    </font>
    <font>
      <sz val="17"/>
      <name val="文鼎粗楷"/>
      <family val="3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1"/>
      <name val="文鼎粗楷"/>
      <family val="3"/>
      <charset val="136"/>
    </font>
    <font>
      <sz val="10"/>
      <name val="細明體"/>
      <family val="3"/>
      <charset val="136"/>
    </font>
    <font>
      <sz val="10.5"/>
      <name val="全真楷書"/>
      <family val="3"/>
      <charset val="136"/>
    </font>
    <font>
      <sz val="10.5"/>
      <name val="新細明體"/>
      <family val="1"/>
      <charset val="136"/>
    </font>
    <font>
      <sz val="13"/>
      <name val="新細明體"/>
      <family val="1"/>
      <charset val="136"/>
    </font>
    <font>
      <sz val="16"/>
      <name val="細明體"/>
      <family val="3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標楷體"/>
      <family val="4"/>
      <charset val="136"/>
    </font>
    <font>
      <b/>
      <sz val="8"/>
      <name val="Times New Roman"/>
      <family val="1"/>
    </font>
    <font>
      <sz val="8"/>
      <name val="Times New Roman"/>
      <family val="1"/>
    </font>
    <font>
      <sz val="16"/>
      <name val="華康楷書體 Std W5"/>
      <family val="1"/>
      <charset val="136"/>
    </font>
    <font>
      <b/>
      <sz val="9"/>
      <name val="Times New Roman"/>
      <family val="1"/>
    </font>
    <font>
      <b/>
      <sz val="10"/>
      <name val="標楷體"/>
      <family val="4"/>
      <charset val="136"/>
    </font>
    <font>
      <sz val="12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55" fillId="0" borderId="0">
      <alignment vertical="center"/>
    </xf>
  </cellStyleXfs>
  <cellXfs count="6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3" fontId="4" fillId="0" borderId="0" xfId="0" applyNumberFormat="1" applyFont="1"/>
    <xf numFmtId="0" fontId="9" fillId="0" borderId="0" xfId="0" applyFont="1"/>
    <xf numFmtId="3" fontId="5" fillId="0" borderId="2" xfId="0" quotePrefix="1" applyNumberFormat="1" applyFont="1" applyBorder="1" applyAlignment="1">
      <alignment horizontal="center" vertical="center" wrapText="1"/>
    </xf>
    <xf numFmtId="3" fontId="5" fillId="0" borderId="3" xfId="0" quotePrefix="1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176" fontId="10" fillId="0" borderId="0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176" fontId="6" fillId="0" borderId="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0" fontId="6" fillId="0" borderId="4" xfId="0" quotePrefix="1" applyFont="1" applyBorder="1" applyAlignment="1">
      <alignment horizontal="left" vertical="center"/>
    </xf>
    <xf numFmtId="176" fontId="6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/>
    </xf>
    <xf numFmtId="3" fontId="5" fillId="0" borderId="6" xfId="0" quotePrefix="1" applyNumberFormat="1" applyFont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/>
    <xf numFmtId="0" fontId="12" fillId="0" borderId="0" xfId="0" applyFont="1" applyAlignment="1">
      <alignment horizontal="left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0" xfId="0" applyFont="1" applyBorder="1"/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3" fontId="5" fillId="0" borderId="8" xfId="0" quotePrefix="1" applyNumberFormat="1" applyFont="1" applyBorder="1" applyAlignment="1">
      <alignment horizontal="center" vertical="center" wrapText="1"/>
    </xf>
    <xf numFmtId="3" fontId="5" fillId="0" borderId="9" xfId="0" quotePrefix="1" applyNumberFormat="1" applyFont="1" applyBorder="1" applyAlignment="1">
      <alignment horizontal="center" vertical="center" wrapText="1"/>
    </xf>
    <xf numFmtId="0" fontId="7" fillId="0" borderId="10" xfId="0" quotePrefix="1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/>
    <xf numFmtId="0" fontId="2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41" fontId="6" fillId="0" borderId="0" xfId="0" applyNumberFormat="1" applyFont="1"/>
    <xf numFmtId="0" fontId="16" fillId="0" borderId="0" xfId="0" applyFont="1"/>
    <xf numFmtId="0" fontId="16" fillId="0" borderId="0" xfId="0" applyFont="1" applyAlignment="1">
      <alignment vertical="center"/>
    </xf>
    <xf numFmtId="41" fontId="6" fillId="0" borderId="0" xfId="0" applyNumberFormat="1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vertical="center"/>
    </xf>
    <xf numFmtId="0" fontId="6" fillId="0" borderId="0" xfId="0" applyFont="1"/>
    <xf numFmtId="0" fontId="14" fillId="0" borderId="1" xfId="0" applyFont="1" applyBorder="1" applyAlignment="1">
      <alignment horizontal="left" indent="1"/>
    </xf>
    <xf numFmtId="0" fontId="2" fillId="0" borderId="1" xfId="0" applyFont="1" applyBorder="1" applyAlignment="1">
      <alignment horizontal="right"/>
    </xf>
    <xf numFmtId="0" fontId="6" fillId="0" borderId="0" xfId="0" applyFont="1" applyBorder="1"/>
    <xf numFmtId="0" fontId="2" fillId="0" borderId="0" xfId="0" applyFont="1" applyAlignment="1">
      <alignment horizontal="right"/>
    </xf>
    <xf numFmtId="0" fontId="6" fillId="0" borderId="1" xfId="0" applyFont="1" applyBorder="1"/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3" fontId="10" fillId="0" borderId="0" xfId="0" applyNumberFormat="1" applyFont="1"/>
    <xf numFmtId="0" fontId="10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6" fillId="0" borderId="0" xfId="0" quotePrefix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/>
    <xf numFmtId="0" fontId="6" fillId="0" borderId="0" xfId="0" applyFont="1" applyBorder="1" applyAlignment="1">
      <alignment horizontal="left"/>
    </xf>
    <xf numFmtId="0" fontId="6" fillId="2" borderId="0" xfId="0" applyFont="1" applyFill="1"/>
    <xf numFmtId="0" fontId="2" fillId="0" borderId="0" xfId="0" applyFont="1" applyBorder="1" applyAlignment="1">
      <alignment vertical="center"/>
    </xf>
    <xf numFmtId="0" fontId="6" fillId="3" borderId="0" xfId="0" applyFont="1" applyFill="1"/>
    <xf numFmtId="0" fontId="6" fillId="3" borderId="0" xfId="0" applyFont="1" applyFill="1" applyAlignment="1"/>
    <xf numFmtId="0" fontId="18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20" fillId="0" borderId="1" xfId="0" applyFont="1" applyBorder="1" applyAlignment="1">
      <alignment horizontal="left" indent="1"/>
    </xf>
    <xf numFmtId="0" fontId="21" fillId="0" borderId="1" xfId="0" applyFont="1" applyBorder="1" applyAlignment="1">
      <alignment horizontal="right"/>
    </xf>
    <xf numFmtId="3" fontId="22" fillId="0" borderId="2" xfId="0" quotePrefix="1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3" fontId="22" fillId="0" borderId="3" xfId="0" quotePrefix="1" applyNumberFormat="1" applyFont="1" applyBorder="1" applyAlignment="1">
      <alignment horizontal="center" vertical="center" wrapText="1"/>
    </xf>
    <xf numFmtId="0" fontId="23" fillId="0" borderId="10" xfId="0" quotePrefix="1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18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4" fillId="0" borderId="4" xfId="0" applyFont="1" applyBorder="1" applyAlignment="1">
      <alignment horizontal="left" vertical="center" wrapText="1"/>
    </xf>
    <xf numFmtId="0" fontId="22" fillId="0" borderId="0" xfId="0" quotePrefix="1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25" fillId="0" borderId="0" xfId="0" applyFont="1"/>
    <xf numFmtId="0" fontId="26" fillId="0" borderId="0" xfId="0" applyFont="1"/>
    <xf numFmtId="0" fontId="0" fillId="0" borderId="0" xfId="0" applyFill="1"/>
    <xf numFmtId="0" fontId="23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4" fillId="0" borderId="4" xfId="0" applyFont="1" applyBorder="1" applyAlignment="1">
      <alignment horizontal="left" vertical="center"/>
    </xf>
    <xf numFmtId="0" fontId="22" fillId="0" borderId="0" xfId="0" quotePrefix="1" applyFont="1" applyAlignment="1">
      <alignment horizontal="left" vertical="center"/>
    </xf>
    <xf numFmtId="0" fontId="16" fillId="0" borderId="4" xfId="0" quotePrefix="1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/>
    </xf>
    <xf numFmtId="0" fontId="22" fillId="0" borderId="0" xfId="0" applyFont="1"/>
    <xf numFmtId="3" fontId="22" fillId="0" borderId="9" xfId="0" quotePrefix="1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20" fillId="0" borderId="1" xfId="0" applyFont="1" applyBorder="1" applyAlignment="1"/>
    <xf numFmtId="0" fontId="16" fillId="0" borderId="11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Continuous"/>
    </xf>
    <xf numFmtId="0" fontId="15" fillId="0" borderId="1" xfId="0" applyFont="1" applyBorder="1" applyAlignment="1">
      <alignment horizontal="centerContinuous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Continuous"/>
    </xf>
    <xf numFmtId="0" fontId="6" fillId="0" borderId="0" xfId="0" applyFont="1" applyAlignment="1">
      <alignment horizontal="right"/>
    </xf>
    <xf numFmtId="0" fontId="14" fillId="0" borderId="1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15" fillId="0" borderId="1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/>
    </xf>
    <xf numFmtId="49" fontId="27" fillId="0" borderId="0" xfId="0" applyNumberFormat="1" applyFont="1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28" fillId="0" borderId="10" xfId="0" quotePrefix="1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29" fillId="0" borderId="4" xfId="0" applyFont="1" applyBorder="1" applyAlignment="1">
      <alignment horizontal="left" vertical="center"/>
    </xf>
    <xf numFmtId="176" fontId="29" fillId="0" borderId="0" xfId="0" applyNumberFormat="1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0" fontId="29" fillId="0" borderId="4" xfId="0" applyFont="1" applyBorder="1" applyAlignment="1">
      <alignment horizontal="left" vertical="center" wrapText="1"/>
    </xf>
    <xf numFmtId="0" fontId="30" fillId="0" borderId="0" xfId="0" applyFont="1"/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0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31" fillId="0" borderId="0" xfId="0" applyFont="1"/>
    <xf numFmtId="0" fontId="2" fillId="0" borderId="4" xfId="0" applyFont="1" applyBorder="1" applyAlignment="1">
      <alignment vertical="center" wrapText="1"/>
    </xf>
    <xf numFmtId="0" fontId="21" fillId="0" borderId="0" xfId="0" applyFont="1" applyAlignment="1">
      <alignment vertical="center"/>
    </xf>
    <xf numFmtId="41" fontId="2" fillId="0" borderId="0" xfId="0" applyNumberFormat="1" applyFont="1" applyAlignment="1">
      <alignment vertical="center"/>
    </xf>
    <xf numFmtId="177" fontId="2" fillId="0" borderId="0" xfId="0" applyNumberFormat="1" applyFont="1" applyBorder="1" applyAlignment="1">
      <alignment vertical="center"/>
    </xf>
    <xf numFmtId="0" fontId="21" fillId="0" borderId="0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1" fillId="0" borderId="0" xfId="0" quotePrefix="1" applyFont="1" applyAlignment="1">
      <alignment horizontal="left" vertical="center"/>
    </xf>
    <xf numFmtId="176" fontId="29" fillId="0" borderId="0" xfId="0" applyNumberFormat="1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76" fontId="2" fillId="0" borderId="5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0" fontId="15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 applyBorder="1"/>
    <xf numFmtId="0" fontId="4" fillId="0" borderId="0" xfId="0" applyFont="1" applyFill="1" applyBorder="1"/>
    <xf numFmtId="0" fontId="6" fillId="0" borderId="1" xfId="0" applyFont="1" applyFill="1" applyBorder="1" applyAlignment="1">
      <alignment horizontal="center"/>
    </xf>
    <xf numFmtId="0" fontId="2" fillId="0" borderId="1" xfId="1" applyFont="1" applyFill="1" applyBorder="1" applyAlignment="1">
      <alignment horizontal="right"/>
    </xf>
    <xf numFmtId="3" fontId="25" fillId="0" borderId="2" xfId="0" quotePrefix="1" applyNumberFormat="1" applyFont="1" applyFill="1" applyBorder="1" applyAlignment="1">
      <alignment horizontal="center" vertical="center" wrapText="1"/>
    </xf>
    <xf numFmtId="3" fontId="25" fillId="0" borderId="13" xfId="1" quotePrefix="1" applyNumberFormat="1" applyFont="1" applyFill="1" applyBorder="1" applyAlignment="1">
      <alignment horizontal="center" vertical="center" wrapText="1"/>
    </xf>
    <xf numFmtId="3" fontId="25" fillId="0" borderId="3" xfId="0" quotePrefix="1" applyNumberFormat="1" applyFont="1" applyFill="1" applyBorder="1" applyAlignment="1">
      <alignment horizontal="center" vertical="center" wrapText="1"/>
    </xf>
    <xf numFmtId="3" fontId="25" fillId="0" borderId="8" xfId="1" quotePrefix="1" applyNumberFormat="1" applyFont="1" applyFill="1" applyBorder="1" applyAlignment="1">
      <alignment horizontal="center" vertical="center" wrapText="1"/>
    </xf>
    <xf numFmtId="0" fontId="36" fillId="0" borderId="10" xfId="0" quotePrefix="1" applyFont="1" applyFill="1" applyBorder="1" applyAlignment="1">
      <alignment horizontal="left" vertical="center"/>
    </xf>
    <xf numFmtId="0" fontId="36" fillId="0" borderId="0" xfId="0" applyFont="1" applyFill="1" applyBorder="1" applyAlignment="1">
      <alignment vertical="center"/>
    </xf>
    <xf numFmtId="0" fontId="29" fillId="0" borderId="4" xfId="0" applyFont="1" applyFill="1" applyBorder="1" applyAlignment="1">
      <alignment horizontal="left" vertical="center"/>
    </xf>
    <xf numFmtId="41" fontId="29" fillId="0" borderId="0" xfId="0" applyNumberFormat="1" applyFont="1" applyFill="1" applyBorder="1" applyAlignment="1">
      <alignment vertical="center"/>
    </xf>
    <xf numFmtId="0" fontId="29" fillId="0" borderId="14" xfId="0" applyFont="1" applyFill="1" applyBorder="1" applyAlignment="1">
      <alignment horizontal="left" vertical="center" indent="1"/>
    </xf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41" fontId="2" fillId="0" borderId="0" xfId="0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horizontal="left" vertical="center" indent="2"/>
    </xf>
    <xf numFmtId="0" fontId="2" fillId="0" borderId="4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left" vertical="center" wrapText="1" indent="2"/>
    </xf>
    <xf numFmtId="0" fontId="2" fillId="0" borderId="4" xfId="0" applyFont="1" applyFill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 inden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41" fontId="2" fillId="0" borderId="5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 indent="2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1" fillId="0" borderId="0" xfId="0" applyFont="1" applyFill="1" applyBorder="1"/>
    <xf numFmtId="0" fontId="17" fillId="0" borderId="0" xfId="0" applyFont="1" applyFill="1" applyBorder="1"/>
    <xf numFmtId="0" fontId="17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left" vertical="center"/>
    </xf>
    <xf numFmtId="0" fontId="21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40" fillId="0" borderId="0" xfId="0" applyFont="1" applyFill="1" applyBorder="1"/>
    <xf numFmtId="0" fontId="39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Border="1"/>
    <xf numFmtId="0" fontId="21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41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left"/>
    </xf>
    <xf numFmtId="0" fontId="9" fillId="0" borderId="0" xfId="0" applyFont="1" applyFill="1" applyBorder="1"/>
    <xf numFmtId="0" fontId="2" fillId="0" borderId="0" xfId="0" applyFont="1" applyFill="1" applyBorder="1"/>
    <xf numFmtId="0" fontId="22" fillId="0" borderId="0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/>
    </xf>
    <xf numFmtId="3" fontId="25" fillId="0" borderId="9" xfId="0" quotePrefix="1" applyNumberFormat="1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left" vertical="center" indent="1"/>
    </xf>
    <xf numFmtId="0" fontId="0" fillId="0" borderId="1" xfId="0" applyFont="1" applyBorder="1"/>
    <xf numFmtId="0" fontId="2" fillId="0" borderId="1" xfId="1" applyFont="1" applyBorder="1" applyAlignment="1">
      <alignment horizontal="right"/>
    </xf>
    <xf numFmtId="3" fontId="25" fillId="0" borderId="2" xfId="0" quotePrefix="1" applyNumberFormat="1" applyFont="1" applyBorder="1" applyAlignment="1">
      <alignment horizontal="center" vertical="center" wrapText="1"/>
    </xf>
    <xf numFmtId="3" fontId="25" fillId="0" borderId="13" xfId="1" quotePrefix="1" applyNumberFormat="1" applyFont="1" applyBorder="1" applyAlignment="1">
      <alignment horizontal="center" vertical="center" wrapText="1"/>
    </xf>
    <xf numFmtId="3" fontId="25" fillId="0" borderId="9" xfId="0" quotePrefix="1" applyNumberFormat="1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vertical="center"/>
    </xf>
    <xf numFmtId="41" fontId="29" fillId="0" borderId="0" xfId="0" applyNumberFormat="1" applyFont="1" applyBorder="1" applyAlignment="1">
      <alignment vertical="center"/>
    </xf>
    <xf numFmtId="0" fontId="29" fillId="0" borderId="15" xfId="0" applyFont="1" applyBorder="1" applyAlignment="1">
      <alignment horizontal="left" vertical="center" inden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41" fontId="2" fillId="0" borderId="0" xfId="0" applyNumberFormat="1" applyFont="1" applyBorder="1" applyAlignment="1">
      <alignment vertical="center"/>
    </xf>
    <xf numFmtId="0" fontId="2" fillId="0" borderId="14" xfId="0" applyFont="1" applyBorder="1" applyAlignment="1">
      <alignment horizontal="left" vertical="center" indent="2"/>
    </xf>
    <xf numFmtId="0" fontId="2" fillId="0" borderId="1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 inden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41" fontId="2" fillId="0" borderId="1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 wrapText="1" indent="2"/>
    </xf>
    <xf numFmtId="0" fontId="34" fillId="0" borderId="0" xfId="0" applyFont="1" applyFill="1" applyBorder="1" applyAlignment="1">
      <alignment vertical="center"/>
    </xf>
    <xf numFmtId="0" fontId="22" fillId="0" borderId="1" xfId="0" applyFont="1" applyBorder="1" applyAlignment="1"/>
    <xf numFmtId="0" fontId="22" fillId="0" borderId="1" xfId="0" applyFont="1" applyFill="1" applyBorder="1" applyAlignment="1"/>
    <xf numFmtId="0" fontId="29" fillId="0" borderId="14" xfId="0" applyFont="1" applyBorder="1" applyAlignment="1">
      <alignment horizontal="left" vertical="center" indent="1"/>
    </xf>
    <xf numFmtId="0" fontId="18" fillId="0" borderId="16" xfId="0" applyFont="1" applyFill="1" applyBorder="1"/>
    <xf numFmtId="0" fontId="0" fillId="0" borderId="4" xfId="0" applyFont="1" applyFill="1" applyBorder="1"/>
    <xf numFmtId="0" fontId="0" fillId="0" borderId="7" xfId="0" applyFont="1" applyFill="1" applyBorder="1"/>
    <xf numFmtId="0" fontId="0" fillId="0" borderId="1" xfId="0" applyFont="1" applyFill="1" applyBorder="1" applyAlignment="1"/>
    <xf numFmtId="0" fontId="25" fillId="0" borderId="4" xfId="0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left" indent="3"/>
    </xf>
    <xf numFmtId="0" fontId="2" fillId="4" borderId="0" xfId="1" applyFont="1" applyFill="1" applyAlignment="1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29" fillId="0" borderId="0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9" fillId="0" borderId="10" xfId="0" applyNumberFormat="1" applyFont="1" applyFill="1" applyBorder="1" applyAlignment="1">
      <alignment horizontal="right" vertical="center" wrapText="1"/>
    </xf>
    <xf numFmtId="177" fontId="2" fillId="0" borderId="0" xfId="0" applyNumberFormat="1" applyFont="1" applyFill="1" applyBorder="1" applyAlignment="1">
      <alignment horizontal="right" vertical="center" wrapText="1"/>
    </xf>
    <xf numFmtId="0" fontId="36" fillId="0" borderId="16" xfId="0" applyFont="1" applyFill="1" applyBorder="1" applyAlignment="1">
      <alignment vertical="center"/>
    </xf>
    <xf numFmtId="0" fontId="36" fillId="0" borderId="4" xfId="0" applyFont="1" applyFill="1" applyBorder="1" applyAlignment="1">
      <alignment horizontal="left" vertical="center"/>
    </xf>
    <xf numFmtId="3" fontId="53" fillId="0" borderId="0" xfId="0" applyNumberFormat="1" applyFont="1" applyFill="1" applyAlignment="1">
      <alignment vertical="center"/>
    </xf>
    <xf numFmtId="3" fontId="54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0" fontId="54" fillId="0" borderId="0" xfId="0" applyFont="1" applyFill="1" applyAlignment="1">
      <alignment vertical="center"/>
    </xf>
    <xf numFmtId="177" fontId="2" fillId="0" borderId="0" xfId="0" applyNumberFormat="1" applyFont="1" applyFill="1" applyBorder="1"/>
    <xf numFmtId="177" fontId="2" fillId="0" borderId="0" xfId="0" applyNumberFormat="1" applyFont="1" applyFill="1" applyBorder="1" applyAlignment="1">
      <alignment horizontal="right"/>
    </xf>
    <xf numFmtId="3" fontId="54" fillId="0" borderId="1" xfId="0" applyNumberFormat="1" applyFont="1" applyFill="1" applyBorder="1" applyAlignment="1">
      <alignment vertical="center"/>
    </xf>
    <xf numFmtId="0" fontId="54" fillId="0" borderId="1" xfId="0" applyFont="1" applyFill="1" applyBorder="1" applyAlignment="1">
      <alignment vertical="center"/>
    </xf>
    <xf numFmtId="177" fontId="2" fillId="0" borderId="1" xfId="0" applyNumberFormat="1" applyFont="1" applyFill="1" applyBorder="1"/>
    <xf numFmtId="177" fontId="2" fillId="0" borderId="1" xfId="0" applyNumberFormat="1" applyFont="1" applyFill="1" applyBorder="1" applyAlignment="1">
      <alignment horizontal="right"/>
    </xf>
    <xf numFmtId="0" fontId="0" fillId="0" borderId="0" xfId="0" applyFont="1" applyFill="1"/>
    <xf numFmtId="0" fontId="18" fillId="0" borderId="0" xfId="0" applyFont="1" applyFill="1"/>
    <xf numFmtId="0" fontId="18" fillId="0" borderId="4" xfId="0" applyFont="1" applyFill="1" applyBorder="1"/>
    <xf numFmtId="177" fontId="29" fillId="0" borderId="0" xfId="0" applyNumberFormat="1" applyFont="1" applyFill="1" applyBorder="1"/>
    <xf numFmtId="177" fontId="29" fillId="0" borderId="0" xfId="0" applyNumberFormat="1" applyFont="1" applyFill="1" applyBorder="1" applyAlignment="1">
      <alignment horizontal="right"/>
    </xf>
    <xf numFmtId="0" fontId="21" fillId="0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3" fontId="15" fillId="0" borderId="1" xfId="0" applyNumberFormat="1" applyFont="1" applyFill="1" applyBorder="1" applyAlignment="1">
      <alignment horizontal="center"/>
    </xf>
    <xf numFmtId="3" fontId="53" fillId="0" borderId="0" xfId="0" applyNumberFormat="1" applyFont="1" applyFill="1" applyBorder="1" applyAlignment="1">
      <alignment vertical="center"/>
    </xf>
    <xf numFmtId="3" fontId="54" fillId="0" borderId="0" xfId="0" applyNumberFormat="1" applyFont="1" applyFill="1" applyBorder="1" applyAlignment="1">
      <alignment vertical="center"/>
    </xf>
    <xf numFmtId="0" fontId="36" fillId="0" borderId="10" xfId="0" applyFont="1" applyFill="1" applyBorder="1" applyAlignment="1">
      <alignment vertical="center"/>
    </xf>
    <xf numFmtId="0" fontId="29" fillId="0" borderId="16" xfId="0" applyFont="1" applyFill="1" applyBorder="1" applyAlignment="1">
      <alignment horizontal="left" vertical="center"/>
    </xf>
    <xf numFmtId="0" fontId="53" fillId="0" borderId="0" xfId="0" applyFont="1" applyFill="1" applyBorder="1" applyAlignment="1">
      <alignment vertical="center"/>
    </xf>
    <xf numFmtId="0" fontId="54" fillId="0" borderId="0" xfId="0" applyFont="1" applyFill="1" applyBorder="1" applyAlignment="1">
      <alignment vertical="center"/>
    </xf>
    <xf numFmtId="3" fontId="29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3" fontId="2" fillId="0" borderId="1" xfId="0" applyNumberFormat="1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3" fontId="29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6" fillId="0" borderId="0" xfId="0" applyFont="1" applyFill="1"/>
    <xf numFmtId="0" fontId="6" fillId="0" borderId="0" xfId="0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/>
    <xf numFmtId="0" fontId="6" fillId="0" borderId="4" xfId="0" applyFont="1" applyFill="1" applyBorder="1"/>
    <xf numFmtId="3" fontId="16" fillId="0" borderId="2" xfId="0" quotePrefix="1" applyNumberFormat="1" applyFont="1" applyFill="1" applyBorder="1" applyAlignment="1">
      <alignment horizontal="center" vertical="center" wrapText="1"/>
    </xf>
    <xf numFmtId="3" fontId="16" fillId="0" borderId="13" xfId="1" quotePrefix="1" applyNumberFormat="1" applyFont="1" applyFill="1" applyBorder="1" applyAlignment="1">
      <alignment horizontal="center" vertical="center" wrapText="1"/>
    </xf>
    <xf numFmtId="3" fontId="16" fillId="0" borderId="3" xfId="0" quotePrefix="1" applyNumberFormat="1" applyFont="1" applyFill="1" applyBorder="1" applyAlignment="1">
      <alignment horizontal="center" vertical="center" wrapText="1"/>
    </xf>
    <xf numFmtId="3" fontId="16" fillId="0" borderId="8" xfId="1" quotePrefix="1" applyNumberFormat="1" applyFont="1" applyFill="1" applyBorder="1" applyAlignment="1">
      <alignment horizontal="center" vertical="center" wrapText="1"/>
    </xf>
    <xf numFmtId="3" fontId="16" fillId="0" borderId="9" xfId="0" quotePrefix="1" applyNumberFormat="1" applyFont="1" applyFill="1" applyBorder="1" applyAlignment="1">
      <alignment horizontal="center" vertical="center" wrapText="1"/>
    </xf>
    <xf numFmtId="0" fontId="24" fillId="0" borderId="10" xfId="0" quotePrefix="1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10" fillId="0" borderId="0" xfId="0" applyFont="1" applyFill="1"/>
    <xf numFmtId="0" fontId="16" fillId="0" borderId="0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10" fillId="0" borderId="4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6" fillId="0" borderId="7" xfId="0" applyFont="1" applyFill="1" applyBorder="1"/>
    <xf numFmtId="0" fontId="16" fillId="0" borderId="7" xfId="0" applyFont="1" applyFill="1" applyBorder="1" applyAlignment="1">
      <alignment horizontal="left" vertical="center"/>
    </xf>
    <xf numFmtId="3" fontId="16" fillId="0" borderId="9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0" fontId="6" fillId="0" borderId="0" xfId="0" applyFont="1" applyAlignment="1"/>
    <xf numFmtId="0" fontId="34" fillId="0" borderId="0" xfId="0" applyFont="1" applyFill="1" applyAlignment="1"/>
    <xf numFmtId="0" fontId="15" fillId="0" borderId="0" xfId="0" applyFont="1" applyFill="1" applyBorder="1" applyAlignment="1">
      <alignment horizontal="center"/>
    </xf>
    <xf numFmtId="3" fontId="16" fillId="0" borderId="13" xfId="0" applyNumberFormat="1" applyFont="1" applyFill="1" applyBorder="1" applyAlignment="1">
      <alignment horizontal="center" vertical="center" wrapText="1"/>
    </xf>
    <xf numFmtId="0" fontId="24" fillId="0" borderId="0" xfId="0" quotePrefix="1" applyFont="1" applyFill="1" applyBorder="1" applyAlignment="1">
      <alignment horizontal="left" vertical="center"/>
    </xf>
    <xf numFmtId="0" fontId="24" fillId="0" borderId="0" xfId="0" applyFont="1" applyFill="1" applyAlignment="1">
      <alignment vertical="center"/>
    </xf>
    <xf numFmtId="178" fontId="46" fillId="0" borderId="0" xfId="0" applyNumberFormat="1" applyFont="1" applyFill="1" applyBorder="1" applyAlignment="1">
      <alignment vertical="center"/>
    </xf>
    <xf numFmtId="0" fontId="29" fillId="0" borderId="15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16" fillId="0" borderId="0" xfId="0" applyNumberFormat="1" applyFont="1" applyFill="1" applyBorder="1" applyAlignment="1">
      <alignment horizontal="left" vertical="center"/>
    </xf>
    <xf numFmtId="178" fontId="47" fillId="0" borderId="0" xfId="0" applyNumberFormat="1" applyFont="1" applyFill="1" applyBorder="1" applyAlignment="1">
      <alignment vertical="center"/>
    </xf>
    <xf numFmtId="49" fontId="16" fillId="0" borderId="14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78" fontId="47" fillId="0" borderId="0" xfId="0" applyNumberFormat="1" applyFont="1" applyFill="1" applyBorder="1" applyAlignment="1">
      <alignment horizontal="righ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178" fontId="47" fillId="0" borderId="1" xfId="0" applyNumberFormat="1" applyFont="1" applyFill="1" applyBorder="1" applyAlignment="1">
      <alignment vertical="center"/>
    </xf>
    <xf numFmtId="49" fontId="16" fillId="0" borderId="5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left"/>
    </xf>
    <xf numFmtId="0" fontId="47" fillId="0" borderId="0" xfId="0" applyFont="1" applyFill="1"/>
    <xf numFmtId="0" fontId="2" fillId="0" borderId="0" xfId="0" applyFont="1" applyAlignment="1">
      <alignment horizontal="left" vertical="center"/>
    </xf>
    <xf numFmtId="179" fontId="47" fillId="0" borderId="0" xfId="0" applyNumberFormat="1" applyFont="1" applyFill="1" applyBorder="1" applyAlignment="1">
      <alignment vertical="center"/>
    </xf>
    <xf numFmtId="179" fontId="46" fillId="0" borderId="0" xfId="0" applyNumberFormat="1" applyFont="1" applyFill="1" applyBorder="1" applyAlignment="1">
      <alignment vertical="center"/>
    </xf>
    <xf numFmtId="41" fontId="47" fillId="0" borderId="0" xfId="0" applyNumberFormat="1" applyFont="1" applyFill="1" applyBorder="1" applyAlignment="1">
      <alignment vertical="center"/>
    </xf>
    <xf numFmtId="41" fontId="47" fillId="0" borderId="1" xfId="0" applyNumberFormat="1" applyFont="1" applyFill="1" applyBorder="1" applyAlignment="1">
      <alignment vertical="center"/>
    </xf>
    <xf numFmtId="179" fontId="47" fillId="0" borderId="1" xfId="0" applyNumberFormat="1" applyFont="1" applyFill="1" applyBorder="1" applyAlignment="1">
      <alignment vertical="center"/>
    </xf>
    <xf numFmtId="180" fontId="46" fillId="0" borderId="0" xfId="0" applyNumberFormat="1" applyFont="1" applyFill="1" applyBorder="1" applyAlignment="1">
      <alignment vertical="center"/>
    </xf>
    <xf numFmtId="180" fontId="47" fillId="0" borderId="0" xfId="0" applyNumberFormat="1" applyFont="1" applyFill="1" applyBorder="1" applyAlignment="1">
      <alignment vertical="center"/>
    </xf>
    <xf numFmtId="180" fontId="47" fillId="0" borderId="1" xfId="0" applyNumberFormat="1" applyFont="1" applyFill="1" applyBorder="1" applyAlignment="1">
      <alignment vertical="center"/>
    </xf>
    <xf numFmtId="180" fontId="47" fillId="0" borderId="7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78" fontId="47" fillId="0" borderId="5" xfId="0" applyNumberFormat="1" applyFont="1" applyFill="1" applyBorder="1" applyAlignment="1">
      <alignment vertical="center"/>
    </xf>
    <xf numFmtId="178" fontId="15" fillId="0" borderId="1" xfId="0" applyNumberFormat="1" applyFont="1" applyFill="1" applyBorder="1" applyAlignment="1">
      <alignment horizontal="center"/>
    </xf>
    <xf numFmtId="178" fontId="47" fillId="0" borderId="14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41" fontId="49" fillId="0" borderId="0" xfId="0" applyNumberFormat="1" applyFont="1" applyFill="1" applyBorder="1" applyAlignment="1">
      <alignment vertical="center"/>
    </xf>
    <xf numFmtId="41" fontId="15" fillId="0" borderId="0" xfId="0" applyNumberFormat="1" applyFont="1" applyFill="1" applyBorder="1" applyAlignment="1">
      <alignment horizontal="center"/>
    </xf>
    <xf numFmtId="41" fontId="6" fillId="0" borderId="0" xfId="0" applyNumberFormat="1" applyFont="1" applyFill="1"/>
    <xf numFmtId="0" fontId="29" fillId="0" borderId="0" xfId="0" quotePrefix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41" fontId="11" fillId="0" borderId="14" xfId="0" applyNumberFormat="1" applyFont="1" applyFill="1" applyBorder="1" applyAlignment="1">
      <alignment vertical="center"/>
    </xf>
    <xf numFmtId="41" fontId="11" fillId="0" borderId="0" xfId="0" applyNumberFormat="1" applyFont="1" applyFill="1" applyBorder="1" applyAlignment="1">
      <alignment vertical="center"/>
    </xf>
    <xf numFmtId="41" fontId="11" fillId="0" borderId="4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indent="2"/>
    </xf>
    <xf numFmtId="41" fontId="11" fillId="0" borderId="0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41" fontId="11" fillId="0" borderId="5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vertical="center"/>
    </xf>
    <xf numFmtId="41" fontId="11" fillId="0" borderId="7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left" vertical="center" indent="2"/>
    </xf>
    <xf numFmtId="49" fontId="32" fillId="0" borderId="0" xfId="0" applyNumberFormat="1" applyFont="1" applyFill="1" applyAlignment="1">
      <alignment vertical="center"/>
    </xf>
    <xf numFmtId="49" fontId="32" fillId="0" borderId="0" xfId="0" applyNumberFormat="1" applyFont="1" applyFill="1" applyAlignment="1">
      <alignment vertical="center"/>
    </xf>
    <xf numFmtId="3" fontId="16" fillId="0" borderId="9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49" fontId="32" fillId="0" borderId="0" xfId="0" applyNumberFormat="1" applyFont="1" applyFill="1" applyAlignment="1">
      <alignment vertical="center"/>
    </xf>
    <xf numFmtId="3" fontId="16" fillId="0" borderId="9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" fillId="0" borderId="0" xfId="2" applyFont="1" applyFill="1" applyAlignment="1">
      <alignment vertical="center"/>
    </xf>
    <xf numFmtId="49" fontId="32" fillId="0" borderId="0" xfId="0" applyNumberFormat="1" applyFont="1" applyAlignment="1">
      <alignment vertical="center"/>
    </xf>
    <xf numFmtId="49" fontId="6" fillId="0" borderId="0" xfId="0" applyNumberFormat="1" applyFont="1"/>
    <xf numFmtId="41" fontId="49" fillId="0" borderId="0" xfId="0" applyNumberFormat="1" applyFont="1" applyAlignment="1">
      <alignment vertical="center"/>
    </xf>
    <xf numFmtId="41" fontId="15" fillId="0" borderId="0" xfId="0" applyNumberFormat="1" applyFont="1" applyAlignment="1">
      <alignment horizontal="center"/>
    </xf>
    <xf numFmtId="3" fontId="16" fillId="0" borderId="13" xfId="0" applyNumberFormat="1" applyFont="1" applyBorder="1" applyAlignment="1">
      <alignment horizontal="center" vertical="center" wrapText="1"/>
    </xf>
    <xf numFmtId="3" fontId="16" fillId="0" borderId="12" xfId="0" applyNumberFormat="1" applyFont="1" applyBorder="1" applyAlignment="1">
      <alignment horizontal="center" vertical="center" wrapText="1"/>
    </xf>
    <xf numFmtId="0" fontId="29" fillId="0" borderId="0" xfId="0" quotePrefix="1" applyFont="1" applyAlignment="1">
      <alignment horizontal="left" vertical="center"/>
    </xf>
    <xf numFmtId="0" fontId="24" fillId="0" borderId="0" xfId="0" applyFont="1" applyAlignment="1">
      <alignment vertical="center"/>
    </xf>
    <xf numFmtId="181" fontId="60" fillId="0" borderId="15" xfId="0" applyNumberFormat="1" applyFont="1" applyBorder="1" applyAlignment="1">
      <alignment horizontal="right" vertical="center"/>
    </xf>
    <xf numFmtId="181" fontId="60" fillId="0" borderId="10" xfId="0" applyNumberFormat="1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181" fontId="61" fillId="0" borderId="14" xfId="0" applyNumberFormat="1" applyFont="1" applyBorder="1" applyAlignment="1">
      <alignment horizontal="right" vertical="center"/>
    </xf>
    <xf numFmtId="181" fontId="61" fillId="0" borderId="0" xfId="0" applyNumberFormat="1" applyFont="1" applyAlignment="1">
      <alignment horizontal="right" vertical="center"/>
    </xf>
    <xf numFmtId="181" fontId="61" fillId="0" borderId="4" xfId="0" applyNumberFormat="1" applyFont="1" applyBorder="1" applyAlignment="1">
      <alignment horizontal="right" vertical="center"/>
    </xf>
    <xf numFmtId="49" fontId="2" fillId="0" borderId="0" xfId="0" applyNumberFormat="1" applyFont="1" applyAlignment="1">
      <alignment horizontal="left" vertical="center" indent="2"/>
    </xf>
    <xf numFmtId="0" fontId="24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1" fontId="61" fillId="0" borderId="5" xfId="0" applyNumberFormat="1" applyFont="1" applyBorder="1" applyAlignment="1">
      <alignment vertical="center"/>
    </xf>
    <xf numFmtId="181" fontId="61" fillId="0" borderId="1" xfId="0" applyNumberFormat="1" applyFont="1" applyBorder="1" applyAlignment="1">
      <alignment horizontal="right" vertical="center"/>
    </xf>
    <xf numFmtId="181" fontId="61" fillId="0" borderId="7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 indent="2"/>
    </xf>
    <xf numFmtId="0" fontId="47" fillId="0" borderId="0" xfId="0" applyFont="1" applyAlignment="1">
      <alignment horizontal="left"/>
    </xf>
    <xf numFmtId="0" fontId="47" fillId="0" borderId="0" xfId="0" applyFont="1"/>
    <xf numFmtId="0" fontId="1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42" fillId="0" borderId="0" xfId="0" applyNumberFormat="1" applyFont="1" applyAlignment="1">
      <alignment horizontal="center" vertical="center"/>
    </xf>
    <xf numFmtId="49" fontId="32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/>
    </xf>
    <xf numFmtId="0" fontId="59" fillId="0" borderId="0" xfId="0" applyFont="1" applyAlignment="1">
      <alignment horizontal="center"/>
    </xf>
    <xf numFmtId="3" fontId="16" fillId="0" borderId="17" xfId="0" applyNumberFormat="1" applyFont="1" applyBorder="1" applyAlignment="1">
      <alignment horizontal="center" vertical="center" wrapText="1"/>
    </xf>
    <xf numFmtId="3" fontId="16" fillId="0" borderId="18" xfId="0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3" xfId="0" applyFont="1" applyBorder="1"/>
    <xf numFmtId="3" fontId="16" fillId="0" borderId="22" xfId="0" applyNumberFormat="1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3" fontId="16" fillId="0" borderId="17" xfId="0" applyNumberFormat="1" applyFont="1" applyFill="1" applyBorder="1" applyAlignment="1">
      <alignment horizontal="center" vertical="center" wrapText="1"/>
    </xf>
    <xf numFmtId="3" fontId="16" fillId="0" borderId="18" xfId="0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3" fontId="16" fillId="0" borderId="22" xfId="0" applyNumberFormat="1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49" fontId="4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horizontal="center" vertical="center"/>
    </xf>
    <xf numFmtId="49" fontId="34" fillId="0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0" fontId="51" fillId="0" borderId="0" xfId="0" applyFont="1" applyFill="1" applyBorder="1" applyAlignment="1">
      <alignment horizontal="center"/>
    </xf>
    <xf numFmtId="49" fontId="32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vertical="center"/>
    </xf>
    <xf numFmtId="0" fontId="6" fillId="0" borderId="1" xfId="0" applyFont="1" applyBorder="1" applyAlignment="1"/>
    <xf numFmtId="0" fontId="6" fillId="0" borderId="0" xfId="0" applyFont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32" fillId="0" borderId="0" xfId="0" applyFont="1" applyFill="1" applyBorder="1" applyAlignment="1">
      <alignment vertical="center"/>
    </xf>
    <xf numFmtId="0" fontId="34" fillId="0" borderId="0" xfId="0" applyFont="1" applyFill="1" applyBorder="1" applyAlignment="1"/>
    <xf numFmtId="0" fontId="32" fillId="0" borderId="0" xfId="0" quotePrefix="1" applyFont="1" applyFill="1" applyBorder="1" applyAlignment="1">
      <alignment horizontal="left" vertical="center" indent="17"/>
    </xf>
    <xf numFmtId="0" fontId="32" fillId="0" borderId="0" xfId="0" applyFont="1" applyFill="1" applyBorder="1" applyAlignment="1">
      <alignment horizontal="left" vertical="center" indent="17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0" borderId="1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3" fontId="6" fillId="0" borderId="22" xfId="0" applyNumberFormat="1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6" fillId="0" borderId="11" xfId="0" applyFont="1" applyFill="1" applyBorder="1"/>
    <xf numFmtId="0" fontId="6" fillId="0" borderId="20" xfId="0" applyFont="1" applyFill="1" applyBorder="1"/>
    <xf numFmtId="0" fontId="6" fillId="0" borderId="0" xfId="0" applyFont="1" applyFill="1" applyBorder="1"/>
    <xf numFmtId="0" fontId="6" fillId="0" borderId="4" xfId="0" applyFont="1" applyFill="1" applyBorder="1"/>
    <xf numFmtId="0" fontId="6" fillId="0" borderId="21" xfId="0" applyFont="1" applyFill="1" applyBorder="1"/>
    <xf numFmtId="0" fontId="6" fillId="0" borderId="3" xfId="0" applyFont="1" applyFill="1" applyBorder="1"/>
    <xf numFmtId="49" fontId="6" fillId="0" borderId="22" xfId="0" applyNumberFormat="1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center" vertical="center"/>
    </xf>
    <xf numFmtId="3" fontId="6" fillId="0" borderId="18" xfId="0" applyNumberFormat="1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3" fontId="6" fillId="0" borderId="22" xfId="0" quotePrefix="1" applyNumberFormat="1" applyFont="1" applyFill="1" applyBorder="1" applyAlignment="1">
      <alignment horizontal="center" vertical="center" wrapText="1"/>
    </xf>
    <xf numFmtId="3" fontId="6" fillId="0" borderId="22" xfId="0" applyNumberFormat="1" applyFont="1" applyFill="1" applyBorder="1" applyAlignment="1">
      <alignment horizontal="center" vertical="center" wrapText="1"/>
    </xf>
    <xf numFmtId="3" fontId="6" fillId="0" borderId="18" xfId="0" applyNumberFormat="1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center" vertical="center" wrapText="1"/>
    </xf>
    <xf numFmtId="3" fontId="16" fillId="0" borderId="9" xfId="0" applyNumberFormat="1" applyFont="1" applyFill="1" applyBorder="1" applyAlignment="1">
      <alignment horizontal="center" vertical="center" wrapText="1"/>
    </xf>
    <xf numFmtId="3" fontId="16" fillId="0" borderId="12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20" xfId="0" applyFont="1" applyFill="1" applyBorder="1" applyAlignment="1"/>
    <xf numFmtId="0" fontId="6" fillId="0" borderId="4" xfId="0" applyFont="1" applyFill="1" applyBorder="1" applyAlignment="1"/>
    <xf numFmtId="0" fontId="6" fillId="0" borderId="21" xfId="0" applyFont="1" applyFill="1" applyBorder="1" applyAlignment="1"/>
    <xf numFmtId="0" fontId="6" fillId="0" borderId="3" xfId="0" applyFont="1" applyFill="1" applyBorder="1" applyAlignment="1"/>
    <xf numFmtId="0" fontId="6" fillId="0" borderId="1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35" fillId="0" borderId="0" xfId="0" applyFont="1" applyFill="1" applyBorder="1" applyAlignment="1"/>
    <xf numFmtId="0" fontId="33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3" fillId="0" borderId="0" xfId="0" quotePrefix="1" applyFont="1" applyFill="1" applyBorder="1" applyAlignment="1">
      <alignment horizontal="left" vertical="center" indent="17"/>
    </xf>
    <xf numFmtId="0" fontId="21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9" fillId="0" borderId="1" xfId="0" applyFont="1" applyFill="1" applyBorder="1" applyAlignment="1"/>
    <xf numFmtId="0" fontId="25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3" fontId="25" fillId="0" borderId="17" xfId="0" applyNumberFormat="1" applyFont="1" applyFill="1" applyBorder="1" applyAlignment="1">
      <alignment horizontal="center" vertical="center" wrapText="1"/>
    </xf>
    <xf numFmtId="0" fontId="0" fillId="0" borderId="11" xfId="0" applyFont="1" applyFill="1" applyBorder="1"/>
    <xf numFmtId="0" fontId="0" fillId="0" borderId="20" xfId="0" applyFont="1" applyFill="1" applyBorder="1"/>
    <xf numFmtId="0" fontId="0" fillId="0" borderId="0" xfId="0" applyFont="1" applyFill="1" applyBorder="1"/>
    <xf numFmtId="0" fontId="0" fillId="0" borderId="4" xfId="0" applyFont="1" applyFill="1" applyBorder="1"/>
    <xf numFmtId="0" fontId="0" fillId="0" borderId="21" xfId="0" applyFont="1" applyFill="1" applyBorder="1"/>
    <xf numFmtId="0" fontId="0" fillId="0" borderId="3" xfId="0" applyFont="1" applyFill="1" applyBorder="1"/>
    <xf numFmtId="3" fontId="25" fillId="0" borderId="8" xfId="0" applyNumberFormat="1" applyFont="1" applyFill="1" applyBorder="1" applyAlignment="1">
      <alignment horizontal="center" vertical="center" wrapText="1"/>
    </xf>
    <xf numFmtId="3" fontId="25" fillId="0" borderId="12" xfId="0" applyNumberFormat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0" fillId="0" borderId="20" xfId="0" applyFont="1" applyFill="1" applyBorder="1" applyAlignment="1"/>
    <xf numFmtId="0" fontId="0" fillId="0" borderId="4" xfId="0" applyFont="1" applyFill="1" applyBorder="1" applyAlignment="1"/>
    <xf numFmtId="0" fontId="0" fillId="0" borderId="21" xfId="0" applyFont="1" applyFill="1" applyBorder="1" applyAlignment="1"/>
    <xf numFmtId="0" fontId="0" fillId="0" borderId="3" xfId="0" applyFont="1" applyFill="1" applyBorder="1" applyAlignment="1"/>
    <xf numFmtId="3" fontId="25" fillId="0" borderId="8" xfId="0" applyNumberFormat="1" applyFont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center" vertical="center" wrapText="1"/>
    </xf>
    <xf numFmtId="3" fontId="25" fillId="0" borderId="12" xfId="0" applyNumberFormat="1" applyFont="1" applyBorder="1" applyAlignment="1">
      <alignment horizontal="center" vertical="center" wrapText="1"/>
    </xf>
    <xf numFmtId="3" fontId="6" fillId="0" borderId="22" xfId="0" applyNumberFormat="1" applyFont="1" applyBorder="1" applyAlignment="1">
      <alignment horizontal="center" vertical="center" wrapText="1"/>
    </xf>
    <xf numFmtId="3" fontId="6" fillId="0" borderId="22" xfId="0" applyNumberFormat="1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3" fontId="6" fillId="0" borderId="17" xfId="0" applyNumberFormat="1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3" fontId="6" fillId="0" borderId="17" xfId="0" quotePrefix="1" applyNumberFormat="1" applyFont="1" applyBorder="1" applyAlignment="1">
      <alignment horizontal="center" vertical="center" wrapText="1"/>
    </xf>
    <xf numFmtId="0" fontId="0" fillId="0" borderId="11" xfId="0" applyFont="1" applyBorder="1"/>
    <xf numFmtId="0" fontId="0" fillId="0" borderId="20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21" xfId="0" applyFont="1" applyBorder="1"/>
    <xf numFmtId="0" fontId="0" fillId="0" borderId="3" xfId="0" applyFont="1" applyBorder="1"/>
    <xf numFmtId="0" fontId="21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4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vertical="center"/>
    </xf>
    <xf numFmtId="0" fontId="0" fillId="0" borderId="0" xfId="0" applyFont="1" applyBorder="1" applyAlignment="1"/>
    <xf numFmtId="0" fontId="34" fillId="0" borderId="0" xfId="0" applyFont="1" applyFill="1" applyBorder="1" applyAlignment="1">
      <alignment horizontal="left" vertical="center"/>
    </xf>
    <xf numFmtId="0" fontId="34" fillId="0" borderId="0" xfId="0" applyFont="1" applyFill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4" fillId="0" borderId="0" xfId="0" applyFont="1" applyFill="1" applyBorder="1" applyAlignment="1">
      <alignment horizontal="left" vertical="center" indent="16"/>
    </xf>
    <xf numFmtId="0" fontId="0" fillId="0" borderId="0" xfId="0" applyFont="1" applyFill="1" applyBorder="1" applyAlignment="1">
      <alignment horizontal="left" indent="16"/>
    </xf>
    <xf numFmtId="0" fontId="3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  <xf numFmtId="3" fontId="22" fillId="0" borderId="12" xfId="0" applyNumberFormat="1" applyFont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center" vertical="center" wrapText="1"/>
    </xf>
    <xf numFmtId="3" fontId="22" fillId="0" borderId="8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/>
    <xf numFmtId="0" fontId="6" fillId="0" borderId="4" xfId="0" applyFont="1" applyBorder="1"/>
    <xf numFmtId="3" fontId="22" fillId="0" borderId="17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 wrapText="1"/>
    </xf>
    <xf numFmtId="49" fontId="27" fillId="0" borderId="0" xfId="0" applyNumberFormat="1" applyFont="1" applyAlignment="1">
      <alignment horizontal="center"/>
    </xf>
    <xf numFmtId="0" fontId="0" fillId="0" borderId="0" xfId="0" applyAlignment="1"/>
    <xf numFmtId="3" fontId="6" fillId="0" borderId="17" xfId="0" applyNumberFormat="1" applyFont="1" applyBorder="1" applyAlignment="1">
      <alignment horizontal="center" wrapText="1"/>
    </xf>
    <xf numFmtId="3" fontId="6" fillId="0" borderId="22" xfId="0" applyNumberFormat="1" applyFont="1" applyBorder="1" applyAlignment="1">
      <alignment horizontal="center" wrapText="1"/>
    </xf>
    <xf numFmtId="3" fontId="6" fillId="0" borderId="18" xfId="0" applyNumberFormat="1" applyFont="1" applyBorder="1" applyAlignment="1">
      <alignment horizontal="center" wrapText="1"/>
    </xf>
    <xf numFmtId="3" fontId="22" fillId="0" borderId="17" xfId="0" applyNumberFormat="1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/>
    </xf>
    <xf numFmtId="3" fontId="5" fillId="0" borderId="8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3" fontId="5" fillId="0" borderId="17" xfId="0" applyNumberFormat="1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3" fontId="6" fillId="0" borderId="17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20" xfId="0" applyBorder="1"/>
    <xf numFmtId="0" fontId="0" fillId="0" borderId="0" xfId="0" applyBorder="1"/>
    <xf numFmtId="0" fontId="0" fillId="0" borderId="4" xfId="0" applyBorder="1"/>
    <xf numFmtId="0" fontId="0" fillId="0" borderId="21" xfId="0" applyBorder="1"/>
    <xf numFmtId="0" fontId="0" fillId="0" borderId="3" xfId="0" applyBorder="1"/>
    <xf numFmtId="0" fontId="0" fillId="0" borderId="22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1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</cellXfs>
  <cellStyles count="3">
    <cellStyle name="一般" xfId="0" builtinId="0"/>
    <cellStyle name="一般 2" xfId="2" xr:uid="{16BE4643-6265-4BFC-A0BC-7D96A21515C0}"/>
    <cellStyle name="一般_53醫療費用申報-97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432435</xdr:colOff>
      <xdr:row>2</xdr:row>
      <xdr:rowOff>180975</xdr:rowOff>
    </xdr:from>
    <xdr:to>
      <xdr:col>32</xdr:col>
      <xdr:colOff>1333379</xdr:colOff>
      <xdr:row>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4E1271E-4F5D-4251-96B5-91B80422FB3B}"/>
            </a:ext>
          </a:extLst>
        </xdr:cNvPr>
        <xdr:cNvSpPr txBox="1">
          <a:spLocks noChangeArrowheads="1"/>
        </xdr:cNvSpPr>
      </xdr:nvSpPr>
      <xdr:spPr bwMode="auto">
        <a:xfrm>
          <a:off x="39290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1333311</xdr:colOff>
      <xdr:row>3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899BE3A-25E3-4A17-A90A-B8C9BD772CC5}"/>
            </a:ext>
          </a:extLst>
        </xdr:cNvPr>
        <xdr:cNvSpPr txBox="1">
          <a:spLocks noChangeArrowheads="1"/>
        </xdr:cNvSpPr>
      </xdr:nvSpPr>
      <xdr:spPr bwMode="auto">
        <a:xfrm>
          <a:off x="53139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440055</xdr:colOff>
      <xdr:row>2</xdr:row>
      <xdr:rowOff>180975</xdr:rowOff>
    </xdr:from>
    <xdr:to>
      <xdr:col>54</xdr:col>
      <xdr:colOff>1340931</xdr:colOff>
      <xdr:row>3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8394F51-FB0B-4688-91E6-4391F1A68AA6}"/>
            </a:ext>
          </a:extLst>
        </xdr:cNvPr>
        <xdr:cNvSpPr txBox="1">
          <a:spLocks noChangeArrowheads="1"/>
        </xdr:cNvSpPr>
      </xdr:nvSpPr>
      <xdr:spPr bwMode="auto">
        <a:xfrm>
          <a:off x="66474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440055</xdr:colOff>
      <xdr:row>2</xdr:row>
      <xdr:rowOff>180975</xdr:rowOff>
    </xdr:from>
    <xdr:to>
      <xdr:col>65</xdr:col>
      <xdr:colOff>1334106</xdr:colOff>
      <xdr:row>3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4AF11E7E-95C1-430C-B397-B275A44E44AA}"/>
            </a:ext>
          </a:extLst>
        </xdr:cNvPr>
        <xdr:cNvSpPr txBox="1">
          <a:spLocks noChangeArrowheads="1"/>
        </xdr:cNvSpPr>
      </xdr:nvSpPr>
      <xdr:spPr bwMode="auto">
        <a:xfrm>
          <a:off x="80324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447675</xdr:colOff>
      <xdr:row>2</xdr:row>
      <xdr:rowOff>180975</xdr:rowOff>
    </xdr:from>
    <xdr:to>
      <xdr:col>76</xdr:col>
      <xdr:colOff>1341726</xdr:colOff>
      <xdr:row>3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E014EA2C-BA37-4824-B171-E56CEA6BCF4E}"/>
            </a:ext>
          </a:extLst>
        </xdr:cNvPr>
        <xdr:cNvSpPr txBox="1">
          <a:spLocks noChangeArrowheads="1"/>
        </xdr:cNvSpPr>
      </xdr:nvSpPr>
      <xdr:spPr bwMode="auto">
        <a:xfrm>
          <a:off x="93659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1333408</xdr:colOff>
      <xdr:row>3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12F2734-A8EB-412E-8A69-D0873DFFA251}"/>
            </a:ext>
          </a:extLst>
        </xdr:cNvPr>
        <xdr:cNvSpPr txBox="1">
          <a:spLocks noChangeArrowheads="1"/>
        </xdr:cNvSpPr>
      </xdr:nvSpPr>
      <xdr:spPr bwMode="auto">
        <a:xfrm>
          <a:off x="107508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1333311</xdr:colOff>
      <xdr:row>3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42D3A988-D76C-40B6-8896-4DB44DF7570F}"/>
            </a:ext>
          </a:extLst>
        </xdr:cNvPr>
        <xdr:cNvSpPr txBox="1">
          <a:spLocks noChangeArrowheads="1"/>
        </xdr:cNvSpPr>
      </xdr:nvSpPr>
      <xdr:spPr bwMode="auto">
        <a:xfrm>
          <a:off x="120843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432435</xdr:colOff>
      <xdr:row>2</xdr:row>
      <xdr:rowOff>180975</xdr:rowOff>
    </xdr:from>
    <xdr:to>
      <xdr:col>109</xdr:col>
      <xdr:colOff>1333311</xdr:colOff>
      <xdr:row>3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418BCBF-DDDE-4D8F-8747-B8A0DC47CA53}"/>
            </a:ext>
          </a:extLst>
        </xdr:cNvPr>
        <xdr:cNvSpPr txBox="1">
          <a:spLocks noChangeArrowheads="1"/>
        </xdr:cNvSpPr>
      </xdr:nvSpPr>
      <xdr:spPr bwMode="auto">
        <a:xfrm>
          <a:off x="1346930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440055</xdr:colOff>
      <xdr:row>2</xdr:row>
      <xdr:rowOff>180975</xdr:rowOff>
    </xdr:from>
    <xdr:to>
      <xdr:col>142</xdr:col>
      <xdr:colOff>1334106</xdr:colOff>
      <xdr:row>3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EC6E2F1E-F49D-4ACE-8F6E-093CDD90E57C}"/>
            </a:ext>
          </a:extLst>
        </xdr:cNvPr>
        <xdr:cNvSpPr txBox="1">
          <a:spLocks noChangeArrowheads="1"/>
        </xdr:cNvSpPr>
      </xdr:nvSpPr>
      <xdr:spPr bwMode="auto">
        <a:xfrm>
          <a:off x="1752885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1333311</xdr:colOff>
      <xdr:row>3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DCFB6A12-D0B7-4DD4-928A-BE6AEDD5539E}"/>
            </a:ext>
          </a:extLst>
        </xdr:cNvPr>
        <xdr:cNvSpPr txBox="1">
          <a:spLocks noChangeArrowheads="1"/>
        </xdr:cNvSpPr>
      </xdr:nvSpPr>
      <xdr:spPr bwMode="auto">
        <a:xfrm>
          <a:off x="189137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432435</xdr:colOff>
      <xdr:row>2</xdr:row>
      <xdr:rowOff>180975</xdr:rowOff>
    </xdr:from>
    <xdr:to>
      <xdr:col>165</xdr:col>
      <xdr:colOff>2660</xdr:colOff>
      <xdr:row>3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A476FB2-A667-4A80-ABB6-24B9B9D74C17}"/>
            </a:ext>
          </a:extLst>
        </xdr:cNvPr>
        <xdr:cNvSpPr txBox="1">
          <a:spLocks noChangeArrowheads="1"/>
        </xdr:cNvSpPr>
      </xdr:nvSpPr>
      <xdr:spPr bwMode="auto">
        <a:xfrm>
          <a:off x="202472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440055</xdr:colOff>
      <xdr:row>2</xdr:row>
      <xdr:rowOff>180975</xdr:rowOff>
    </xdr:from>
    <xdr:to>
      <xdr:col>175</xdr:col>
      <xdr:colOff>1333820</xdr:colOff>
      <xdr:row>3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E8441E25-F1A9-4FCA-B220-58161FC46D02}"/>
            </a:ext>
          </a:extLst>
        </xdr:cNvPr>
        <xdr:cNvSpPr txBox="1">
          <a:spLocks noChangeArrowheads="1"/>
        </xdr:cNvSpPr>
      </xdr:nvSpPr>
      <xdr:spPr bwMode="auto">
        <a:xfrm>
          <a:off x="216322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440055</xdr:colOff>
      <xdr:row>2</xdr:row>
      <xdr:rowOff>180975</xdr:rowOff>
    </xdr:from>
    <xdr:to>
      <xdr:col>186</xdr:col>
      <xdr:colOff>1333905</xdr:colOff>
      <xdr:row>3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69AADCF8-58E1-4EAF-B478-D2725E89177F}"/>
            </a:ext>
          </a:extLst>
        </xdr:cNvPr>
        <xdr:cNvSpPr txBox="1">
          <a:spLocks noChangeArrowheads="1"/>
        </xdr:cNvSpPr>
      </xdr:nvSpPr>
      <xdr:spPr bwMode="auto">
        <a:xfrm>
          <a:off x="229657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1333311</xdr:colOff>
      <xdr:row>3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8F9E0137-B1E9-49C8-A9DB-7C6946A88BD6}"/>
            </a:ext>
          </a:extLst>
        </xdr:cNvPr>
        <xdr:cNvSpPr txBox="1">
          <a:spLocks noChangeArrowheads="1"/>
        </xdr:cNvSpPr>
      </xdr:nvSpPr>
      <xdr:spPr bwMode="auto">
        <a:xfrm>
          <a:off x="243506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212</xdr:col>
      <xdr:colOff>4939</xdr:colOff>
      <xdr:row>2</xdr:row>
      <xdr:rowOff>257175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2CB29422-E5DE-4A43-8900-C9ABF5F1464B}"/>
            </a:ext>
          </a:extLst>
        </xdr:cNvPr>
        <xdr:cNvSpPr txBox="1">
          <a:spLocks noChangeArrowheads="1"/>
        </xdr:cNvSpPr>
      </xdr:nvSpPr>
      <xdr:spPr bwMode="auto">
        <a:xfrm>
          <a:off x="260632575" y="79057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32</xdr:col>
      <xdr:colOff>432435</xdr:colOff>
      <xdr:row>2</xdr:row>
      <xdr:rowOff>180975</xdr:rowOff>
    </xdr:from>
    <xdr:to>
      <xdr:col>32</xdr:col>
      <xdr:colOff>1333379</xdr:colOff>
      <xdr:row>3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B4862642-59F3-4A60-AC70-5625B3D5A19E}"/>
            </a:ext>
          </a:extLst>
        </xdr:cNvPr>
        <xdr:cNvSpPr txBox="1">
          <a:spLocks noChangeArrowheads="1"/>
        </xdr:cNvSpPr>
      </xdr:nvSpPr>
      <xdr:spPr bwMode="auto">
        <a:xfrm>
          <a:off x="39290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1333311</xdr:colOff>
      <xdr:row>3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CDD0E7E-0570-40D2-963E-3EF6CCE757CD}"/>
            </a:ext>
          </a:extLst>
        </xdr:cNvPr>
        <xdr:cNvSpPr txBox="1">
          <a:spLocks noChangeArrowheads="1"/>
        </xdr:cNvSpPr>
      </xdr:nvSpPr>
      <xdr:spPr bwMode="auto">
        <a:xfrm>
          <a:off x="53139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440055</xdr:colOff>
      <xdr:row>2</xdr:row>
      <xdr:rowOff>180975</xdr:rowOff>
    </xdr:from>
    <xdr:to>
      <xdr:col>54</xdr:col>
      <xdr:colOff>1340931</xdr:colOff>
      <xdr:row>3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30E24422-4B0C-4853-A6CC-4DBB9B91F822}"/>
            </a:ext>
          </a:extLst>
        </xdr:cNvPr>
        <xdr:cNvSpPr txBox="1">
          <a:spLocks noChangeArrowheads="1"/>
        </xdr:cNvSpPr>
      </xdr:nvSpPr>
      <xdr:spPr bwMode="auto">
        <a:xfrm>
          <a:off x="66474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440055</xdr:colOff>
      <xdr:row>2</xdr:row>
      <xdr:rowOff>180975</xdr:rowOff>
    </xdr:from>
    <xdr:to>
      <xdr:col>65</xdr:col>
      <xdr:colOff>1334106</xdr:colOff>
      <xdr:row>3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30EA95F3-207E-4359-B8A6-97D21D2EE1A9}"/>
            </a:ext>
          </a:extLst>
        </xdr:cNvPr>
        <xdr:cNvSpPr txBox="1">
          <a:spLocks noChangeArrowheads="1"/>
        </xdr:cNvSpPr>
      </xdr:nvSpPr>
      <xdr:spPr bwMode="auto">
        <a:xfrm>
          <a:off x="80324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447675</xdr:colOff>
      <xdr:row>2</xdr:row>
      <xdr:rowOff>180975</xdr:rowOff>
    </xdr:from>
    <xdr:to>
      <xdr:col>76</xdr:col>
      <xdr:colOff>1341726</xdr:colOff>
      <xdr:row>3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6EE6B7D5-C02E-4800-98BF-40AA2D90E28A}"/>
            </a:ext>
          </a:extLst>
        </xdr:cNvPr>
        <xdr:cNvSpPr txBox="1">
          <a:spLocks noChangeArrowheads="1"/>
        </xdr:cNvSpPr>
      </xdr:nvSpPr>
      <xdr:spPr bwMode="auto">
        <a:xfrm>
          <a:off x="93659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1333408</xdr:colOff>
      <xdr:row>3</xdr:row>
      <xdr:rowOff>0</xdr:rowOff>
    </xdr:to>
    <xdr:sp macro="" textlink="">
      <xdr:nvSpPr>
        <xdr:cNvPr id="22" name="Text Box 21">
          <a:extLst>
            <a:ext uri="{FF2B5EF4-FFF2-40B4-BE49-F238E27FC236}">
              <a16:creationId xmlns:a16="http://schemas.microsoft.com/office/drawing/2014/main" id="{CD01E327-A8BA-47A0-8290-DB5B9979805B}"/>
            </a:ext>
          </a:extLst>
        </xdr:cNvPr>
        <xdr:cNvSpPr txBox="1">
          <a:spLocks noChangeArrowheads="1"/>
        </xdr:cNvSpPr>
      </xdr:nvSpPr>
      <xdr:spPr bwMode="auto">
        <a:xfrm>
          <a:off x="107508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1333311</xdr:colOff>
      <xdr:row>3</xdr:row>
      <xdr:rowOff>0</xdr:rowOff>
    </xdr:to>
    <xdr:sp macro="" textlink="">
      <xdr:nvSpPr>
        <xdr:cNvPr id="23" name="Text Box 22">
          <a:extLst>
            <a:ext uri="{FF2B5EF4-FFF2-40B4-BE49-F238E27FC236}">
              <a16:creationId xmlns:a16="http://schemas.microsoft.com/office/drawing/2014/main" id="{4DA5FBCB-FD71-4CC7-8975-42FD67FD463F}"/>
            </a:ext>
          </a:extLst>
        </xdr:cNvPr>
        <xdr:cNvSpPr txBox="1">
          <a:spLocks noChangeArrowheads="1"/>
        </xdr:cNvSpPr>
      </xdr:nvSpPr>
      <xdr:spPr bwMode="auto">
        <a:xfrm>
          <a:off x="120843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432435</xdr:colOff>
      <xdr:row>2</xdr:row>
      <xdr:rowOff>180975</xdr:rowOff>
    </xdr:from>
    <xdr:to>
      <xdr:col>109</xdr:col>
      <xdr:colOff>1333311</xdr:colOff>
      <xdr:row>3</xdr:row>
      <xdr:rowOff>0</xdr:rowOff>
    </xdr:to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7181B205-7F3A-4D6B-9B3F-1765014F692A}"/>
            </a:ext>
          </a:extLst>
        </xdr:cNvPr>
        <xdr:cNvSpPr txBox="1">
          <a:spLocks noChangeArrowheads="1"/>
        </xdr:cNvSpPr>
      </xdr:nvSpPr>
      <xdr:spPr bwMode="auto">
        <a:xfrm>
          <a:off x="1346930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440055</xdr:colOff>
      <xdr:row>2</xdr:row>
      <xdr:rowOff>180975</xdr:rowOff>
    </xdr:from>
    <xdr:to>
      <xdr:col>142</xdr:col>
      <xdr:colOff>1334106</xdr:colOff>
      <xdr:row>3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CA06327C-7CCF-4331-AF10-6CCC7DCE5CDD}"/>
            </a:ext>
          </a:extLst>
        </xdr:cNvPr>
        <xdr:cNvSpPr txBox="1">
          <a:spLocks noChangeArrowheads="1"/>
        </xdr:cNvSpPr>
      </xdr:nvSpPr>
      <xdr:spPr bwMode="auto">
        <a:xfrm>
          <a:off x="1752885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1333311</xdr:colOff>
      <xdr:row>3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360BEDD8-EBE7-4772-918E-A99685FF0CCF}"/>
            </a:ext>
          </a:extLst>
        </xdr:cNvPr>
        <xdr:cNvSpPr txBox="1">
          <a:spLocks noChangeArrowheads="1"/>
        </xdr:cNvSpPr>
      </xdr:nvSpPr>
      <xdr:spPr bwMode="auto">
        <a:xfrm>
          <a:off x="189137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432435</xdr:colOff>
      <xdr:row>2</xdr:row>
      <xdr:rowOff>180975</xdr:rowOff>
    </xdr:from>
    <xdr:to>
      <xdr:col>165</xdr:col>
      <xdr:colOff>2660</xdr:colOff>
      <xdr:row>3</xdr:row>
      <xdr:rowOff>0</xdr:rowOff>
    </xdr:to>
    <xdr:sp macro="" textlink="">
      <xdr:nvSpPr>
        <xdr:cNvPr id="27" name="Text Box 26">
          <a:extLst>
            <a:ext uri="{FF2B5EF4-FFF2-40B4-BE49-F238E27FC236}">
              <a16:creationId xmlns:a16="http://schemas.microsoft.com/office/drawing/2014/main" id="{0F247108-8AFA-4973-8DF7-8FD73A36F797}"/>
            </a:ext>
          </a:extLst>
        </xdr:cNvPr>
        <xdr:cNvSpPr txBox="1">
          <a:spLocks noChangeArrowheads="1"/>
        </xdr:cNvSpPr>
      </xdr:nvSpPr>
      <xdr:spPr bwMode="auto">
        <a:xfrm>
          <a:off x="202472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440055</xdr:colOff>
      <xdr:row>2</xdr:row>
      <xdr:rowOff>180975</xdr:rowOff>
    </xdr:from>
    <xdr:to>
      <xdr:col>175</xdr:col>
      <xdr:colOff>1333820</xdr:colOff>
      <xdr:row>3</xdr:row>
      <xdr:rowOff>0</xdr:rowOff>
    </xdr:to>
    <xdr:sp macro="" textlink="">
      <xdr:nvSpPr>
        <xdr:cNvPr id="28" name="Text Box 27">
          <a:extLst>
            <a:ext uri="{FF2B5EF4-FFF2-40B4-BE49-F238E27FC236}">
              <a16:creationId xmlns:a16="http://schemas.microsoft.com/office/drawing/2014/main" id="{327C0375-E715-4DD4-8073-D58FA885EEDE}"/>
            </a:ext>
          </a:extLst>
        </xdr:cNvPr>
        <xdr:cNvSpPr txBox="1">
          <a:spLocks noChangeArrowheads="1"/>
        </xdr:cNvSpPr>
      </xdr:nvSpPr>
      <xdr:spPr bwMode="auto">
        <a:xfrm>
          <a:off x="216322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440055</xdr:colOff>
      <xdr:row>2</xdr:row>
      <xdr:rowOff>180975</xdr:rowOff>
    </xdr:from>
    <xdr:to>
      <xdr:col>186</xdr:col>
      <xdr:colOff>1333905</xdr:colOff>
      <xdr:row>3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B9A6D112-4FBC-40C7-8E40-5EAD586E16DC}"/>
            </a:ext>
          </a:extLst>
        </xdr:cNvPr>
        <xdr:cNvSpPr txBox="1">
          <a:spLocks noChangeArrowheads="1"/>
        </xdr:cNvSpPr>
      </xdr:nvSpPr>
      <xdr:spPr bwMode="auto">
        <a:xfrm>
          <a:off x="229657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1333311</xdr:colOff>
      <xdr:row>3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3C410831-B0E6-4E7A-BB1F-C4240987103E}"/>
            </a:ext>
          </a:extLst>
        </xdr:cNvPr>
        <xdr:cNvSpPr txBox="1">
          <a:spLocks noChangeArrowheads="1"/>
        </xdr:cNvSpPr>
      </xdr:nvSpPr>
      <xdr:spPr bwMode="auto">
        <a:xfrm>
          <a:off x="243506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212</xdr:col>
      <xdr:colOff>4939</xdr:colOff>
      <xdr:row>2</xdr:row>
      <xdr:rowOff>257175</xdr:rowOff>
    </xdr:to>
    <xdr:sp macro="" textlink="">
      <xdr:nvSpPr>
        <xdr:cNvPr id="31" name="Text Box 30">
          <a:extLst>
            <a:ext uri="{FF2B5EF4-FFF2-40B4-BE49-F238E27FC236}">
              <a16:creationId xmlns:a16="http://schemas.microsoft.com/office/drawing/2014/main" id="{99F89F33-79B3-4AEF-9182-CD217B70EE54}"/>
            </a:ext>
          </a:extLst>
        </xdr:cNvPr>
        <xdr:cNvSpPr txBox="1">
          <a:spLocks noChangeArrowheads="1"/>
        </xdr:cNvSpPr>
      </xdr:nvSpPr>
      <xdr:spPr bwMode="auto">
        <a:xfrm>
          <a:off x="260632575" y="79057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432435</xdr:colOff>
      <xdr:row>2</xdr:row>
      <xdr:rowOff>180975</xdr:rowOff>
    </xdr:from>
    <xdr:to>
      <xdr:col>32</xdr:col>
      <xdr:colOff>1333620</xdr:colOff>
      <xdr:row>3</xdr:row>
      <xdr:rowOff>0</xdr:rowOff>
    </xdr:to>
    <xdr:sp macro="" textlink="">
      <xdr:nvSpPr>
        <xdr:cNvPr id="44033" name="Text Box 1">
          <a:extLst>
            <a:ext uri="{FF2B5EF4-FFF2-40B4-BE49-F238E27FC236}">
              <a16:creationId xmlns:a16="http://schemas.microsoft.com/office/drawing/2014/main" id="{66F0A88A-D2EA-48D1-B4BD-625B336B2ACF}"/>
            </a:ext>
          </a:extLst>
        </xdr:cNvPr>
        <xdr:cNvSpPr txBox="1">
          <a:spLocks noChangeArrowheads="1"/>
        </xdr:cNvSpPr>
      </xdr:nvSpPr>
      <xdr:spPr bwMode="auto">
        <a:xfrm>
          <a:off x="39290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1333620</xdr:colOff>
      <xdr:row>3</xdr:row>
      <xdr:rowOff>0</xdr:rowOff>
    </xdr:to>
    <xdr:sp macro="" textlink="">
      <xdr:nvSpPr>
        <xdr:cNvPr id="44034" name="Text Box 2">
          <a:extLst>
            <a:ext uri="{FF2B5EF4-FFF2-40B4-BE49-F238E27FC236}">
              <a16:creationId xmlns:a16="http://schemas.microsoft.com/office/drawing/2014/main" id="{18E6043F-7EDD-4016-8D88-D2F3CBA430D7}"/>
            </a:ext>
          </a:extLst>
        </xdr:cNvPr>
        <xdr:cNvSpPr txBox="1">
          <a:spLocks noChangeArrowheads="1"/>
        </xdr:cNvSpPr>
      </xdr:nvSpPr>
      <xdr:spPr bwMode="auto">
        <a:xfrm>
          <a:off x="53139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432435</xdr:colOff>
      <xdr:row>2</xdr:row>
      <xdr:rowOff>180975</xdr:rowOff>
    </xdr:from>
    <xdr:to>
      <xdr:col>54</xdr:col>
      <xdr:colOff>1333620</xdr:colOff>
      <xdr:row>3</xdr:row>
      <xdr:rowOff>0</xdr:rowOff>
    </xdr:to>
    <xdr:sp macro="" textlink="">
      <xdr:nvSpPr>
        <xdr:cNvPr id="44035" name="Text Box 3">
          <a:extLst>
            <a:ext uri="{FF2B5EF4-FFF2-40B4-BE49-F238E27FC236}">
              <a16:creationId xmlns:a16="http://schemas.microsoft.com/office/drawing/2014/main" id="{B60F1EAE-700B-4296-9F9B-9353815E1DCA}"/>
            </a:ext>
          </a:extLst>
        </xdr:cNvPr>
        <xdr:cNvSpPr txBox="1">
          <a:spLocks noChangeArrowheads="1"/>
        </xdr:cNvSpPr>
      </xdr:nvSpPr>
      <xdr:spPr bwMode="auto">
        <a:xfrm>
          <a:off x="66474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432435</xdr:colOff>
      <xdr:row>2</xdr:row>
      <xdr:rowOff>180975</xdr:rowOff>
    </xdr:from>
    <xdr:to>
      <xdr:col>65</xdr:col>
      <xdr:colOff>1333620</xdr:colOff>
      <xdr:row>3</xdr:row>
      <xdr:rowOff>0</xdr:rowOff>
    </xdr:to>
    <xdr:sp macro="" textlink="">
      <xdr:nvSpPr>
        <xdr:cNvPr id="44036" name="Text Box 4">
          <a:extLst>
            <a:ext uri="{FF2B5EF4-FFF2-40B4-BE49-F238E27FC236}">
              <a16:creationId xmlns:a16="http://schemas.microsoft.com/office/drawing/2014/main" id="{E6FAB639-8600-4505-A001-A1CBDDFC473A}"/>
            </a:ext>
          </a:extLst>
        </xdr:cNvPr>
        <xdr:cNvSpPr txBox="1">
          <a:spLocks noChangeArrowheads="1"/>
        </xdr:cNvSpPr>
      </xdr:nvSpPr>
      <xdr:spPr bwMode="auto">
        <a:xfrm>
          <a:off x="80324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432435</xdr:colOff>
      <xdr:row>2</xdr:row>
      <xdr:rowOff>180975</xdr:rowOff>
    </xdr:from>
    <xdr:to>
      <xdr:col>76</xdr:col>
      <xdr:colOff>1333620</xdr:colOff>
      <xdr:row>3</xdr:row>
      <xdr:rowOff>0</xdr:rowOff>
    </xdr:to>
    <xdr:sp macro="" textlink="">
      <xdr:nvSpPr>
        <xdr:cNvPr id="44037" name="Text Box 5">
          <a:extLst>
            <a:ext uri="{FF2B5EF4-FFF2-40B4-BE49-F238E27FC236}">
              <a16:creationId xmlns:a16="http://schemas.microsoft.com/office/drawing/2014/main" id="{014C4929-1260-483D-9012-2F5DC6CCD741}"/>
            </a:ext>
          </a:extLst>
        </xdr:cNvPr>
        <xdr:cNvSpPr txBox="1">
          <a:spLocks noChangeArrowheads="1"/>
        </xdr:cNvSpPr>
      </xdr:nvSpPr>
      <xdr:spPr bwMode="auto">
        <a:xfrm>
          <a:off x="93659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1333620</xdr:colOff>
      <xdr:row>3</xdr:row>
      <xdr:rowOff>0</xdr:rowOff>
    </xdr:to>
    <xdr:sp macro="" textlink="">
      <xdr:nvSpPr>
        <xdr:cNvPr id="44038" name="Text Box 6">
          <a:extLst>
            <a:ext uri="{FF2B5EF4-FFF2-40B4-BE49-F238E27FC236}">
              <a16:creationId xmlns:a16="http://schemas.microsoft.com/office/drawing/2014/main" id="{572D5305-E283-4C2B-896A-371DFE99BEB3}"/>
            </a:ext>
          </a:extLst>
        </xdr:cNvPr>
        <xdr:cNvSpPr txBox="1">
          <a:spLocks noChangeArrowheads="1"/>
        </xdr:cNvSpPr>
      </xdr:nvSpPr>
      <xdr:spPr bwMode="auto">
        <a:xfrm>
          <a:off x="107508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1333620</xdr:colOff>
      <xdr:row>3</xdr:row>
      <xdr:rowOff>0</xdr:rowOff>
    </xdr:to>
    <xdr:sp macro="" textlink="">
      <xdr:nvSpPr>
        <xdr:cNvPr id="44039" name="Text Box 7">
          <a:extLst>
            <a:ext uri="{FF2B5EF4-FFF2-40B4-BE49-F238E27FC236}">
              <a16:creationId xmlns:a16="http://schemas.microsoft.com/office/drawing/2014/main" id="{AE304432-8982-46D5-A1BD-04CFCB6880E6}"/>
            </a:ext>
          </a:extLst>
        </xdr:cNvPr>
        <xdr:cNvSpPr txBox="1">
          <a:spLocks noChangeArrowheads="1"/>
        </xdr:cNvSpPr>
      </xdr:nvSpPr>
      <xdr:spPr bwMode="auto">
        <a:xfrm>
          <a:off x="120843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432435</xdr:colOff>
      <xdr:row>2</xdr:row>
      <xdr:rowOff>180975</xdr:rowOff>
    </xdr:from>
    <xdr:to>
      <xdr:col>109</xdr:col>
      <xdr:colOff>1333620</xdr:colOff>
      <xdr:row>3</xdr:row>
      <xdr:rowOff>0</xdr:rowOff>
    </xdr:to>
    <xdr:sp macro="" textlink="">
      <xdr:nvSpPr>
        <xdr:cNvPr id="44040" name="Text Box 8">
          <a:extLst>
            <a:ext uri="{FF2B5EF4-FFF2-40B4-BE49-F238E27FC236}">
              <a16:creationId xmlns:a16="http://schemas.microsoft.com/office/drawing/2014/main" id="{F5ACBB4B-A592-4199-A2FF-C3885CD587FF}"/>
            </a:ext>
          </a:extLst>
        </xdr:cNvPr>
        <xdr:cNvSpPr txBox="1">
          <a:spLocks noChangeArrowheads="1"/>
        </xdr:cNvSpPr>
      </xdr:nvSpPr>
      <xdr:spPr bwMode="auto">
        <a:xfrm>
          <a:off x="1346930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432435</xdr:colOff>
      <xdr:row>2</xdr:row>
      <xdr:rowOff>180975</xdr:rowOff>
    </xdr:from>
    <xdr:to>
      <xdr:col>142</xdr:col>
      <xdr:colOff>1333620</xdr:colOff>
      <xdr:row>3</xdr:row>
      <xdr:rowOff>0</xdr:rowOff>
    </xdr:to>
    <xdr:sp macro="" textlink="">
      <xdr:nvSpPr>
        <xdr:cNvPr id="44041" name="Text Box 9">
          <a:extLst>
            <a:ext uri="{FF2B5EF4-FFF2-40B4-BE49-F238E27FC236}">
              <a16:creationId xmlns:a16="http://schemas.microsoft.com/office/drawing/2014/main" id="{285E2219-2679-4269-AD9E-776104172845}"/>
            </a:ext>
          </a:extLst>
        </xdr:cNvPr>
        <xdr:cNvSpPr txBox="1">
          <a:spLocks noChangeArrowheads="1"/>
        </xdr:cNvSpPr>
      </xdr:nvSpPr>
      <xdr:spPr bwMode="auto">
        <a:xfrm>
          <a:off x="1752885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1333620</xdr:colOff>
      <xdr:row>3</xdr:row>
      <xdr:rowOff>0</xdr:rowOff>
    </xdr:to>
    <xdr:sp macro="" textlink="">
      <xdr:nvSpPr>
        <xdr:cNvPr id="44042" name="Text Box 10">
          <a:extLst>
            <a:ext uri="{FF2B5EF4-FFF2-40B4-BE49-F238E27FC236}">
              <a16:creationId xmlns:a16="http://schemas.microsoft.com/office/drawing/2014/main" id="{D860CF13-B66E-471A-A46C-79A8CD4E02B0}"/>
            </a:ext>
          </a:extLst>
        </xdr:cNvPr>
        <xdr:cNvSpPr txBox="1">
          <a:spLocks noChangeArrowheads="1"/>
        </xdr:cNvSpPr>
      </xdr:nvSpPr>
      <xdr:spPr bwMode="auto">
        <a:xfrm>
          <a:off x="189137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432435</xdr:colOff>
      <xdr:row>2</xdr:row>
      <xdr:rowOff>180975</xdr:rowOff>
    </xdr:from>
    <xdr:to>
      <xdr:col>164</xdr:col>
      <xdr:colOff>1333620</xdr:colOff>
      <xdr:row>3</xdr:row>
      <xdr:rowOff>0</xdr:rowOff>
    </xdr:to>
    <xdr:sp macro="" textlink="">
      <xdr:nvSpPr>
        <xdr:cNvPr id="44043" name="Text Box 11">
          <a:extLst>
            <a:ext uri="{FF2B5EF4-FFF2-40B4-BE49-F238E27FC236}">
              <a16:creationId xmlns:a16="http://schemas.microsoft.com/office/drawing/2014/main" id="{FF18FB54-5F95-4528-98EB-222ED021A4BA}"/>
            </a:ext>
          </a:extLst>
        </xdr:cNvPr>
        <xdr:cNvSpPr txBox="1">
          <a:spLocks noChangeArrowheads="1"/>
        </xdr:cNvSpPr>
      </xdr:nvSpPr>
      <xdr:spPr bwMode="auto">
        <a:xfrm>
          <a:off x="202472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432435</xdr:colOff>
      <xdr:row>2</xdr:row>
      <xdr:rowOff>180975</xdr:rowOff>
    </xdr:from>
    <xdr:to>
      <xdr:col>175</xdr:col>
      <xdr:colOff>1333620</xdr:colOff>
      <xdr:row>3</xdr:row>
      <xdr:rowOff>0</xdr:rowOff>
    </xdr:to>
    <xdr:sp macro="" textlink="">
      <xdr:nvSpPr>
        <xdr:cNvPr id="44044" name="Text Box 12">
          <a:extLst>
            <a:ext uri="{FF2B5EF4-FFF2-40B4-BE49-F238E27FC236}">
              <a16:creationId xmlns:a16="http://schemas.microsoft.com/office/drawing/2014/main" id="{E9FB9E57-5D7C-40FA-96ED-9940135B52E6}"/>
            </a:ext>
          </a:extLst>
        </xdr:cNvPr>
        <xdr:cNvSpPr txBox="1">
          <a:spLocks noChangeArrowheads="1"/>
        </xdr:cNvSpPr>
      </xdr:nvSpPr>
      <xdr:spPr bwMode="auto">
        <a:xfrm>
          <a:off x="216322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432435</xdr:colOff>
      <xdr:row>2</xdr:row>
      <xdr:rowOff>180975</xdr:rowOff>
    </xdr:from>
    <xdr:to>
      <xdr:col>186</xdr:col>
      <xdr:colOff>1333620</xdr:colOff>
      <xdr:row>3</xdr:row>
      <xdr:rowOff>0</xdr:rowOff>
    </xdr:to>
    <xdr:sp macro="" textlink="">
      <xdr:nvSpPr>
        <xdr:cNvPr id="44045" name="Text Box 13">
          <a:extLst>
            <a:ext uri="{FF2B5EF4-FFF2-40B4-BE49-F238E27FC236}">
              <a16:creationId xmlns:a16="http://schemas.microsoft.com/office/drawing/2014/main" id="{82EE434A-545B-47C1-A0C3-90A3B6923F20}"/>
            </a:ext>
          </a:extLst>
        </xdr:cNvPr>
        <xdr:cNvSpPr txBox="1">
          <a:spLocks noChangeArrowheads="1"/>
        </xdr:cNvSpPr>
      </xdr:nvSpPr>
      <xdr:spPr bwMode="auto">
        <a:xfrm>
          <a:off x="229657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1333620</xdr:colOff>
      <xdr:row>3</xdr:row>
      <xdr:rowOff>0</xdr:rowOff>
    </xdr:to>
    <xdr:sp macro="" textlink="">
      <xdr:nvSpPr>
        <xdr:cNvPr id="44046" name="Text Box 14">
          <a:extLst>
            <a:ext uri="{FF2B5EF4-FFF2-40B4-BE49-F238E27FC236}">
              <a16:creationId xmlns:a16="http://schemas.microsoft.com/office/drawing/2014/main" id="{EFC9325B-FB75-4938-B894-A17584B74CFB}"/>
            </a:ext>
          </a:extLst>
        </xdr:cNvPr>
        <xdr:cNvSpPr txBox="1">
          <a:spLocks noChangeArrowheads="1"/>
        </xdr:cNvSpPr>
      </xdr:nvSpPr>
      <xdr:spPr bwMode="auto">
        <a:xfrm>
          <a:off x="243506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211</xdr:col>
      <xdr:colOff>969275</xdr:colOff>
      <xdr:row>2</xdr:row>
      <xdr:rowOff>257175</xdr:rowOff>
    </xdr:to>
    <xdr:sp macro="" textlink="">
      <xdr:nvSpPr>
        <xdr:cNvPr id="44047" name="Text Box 15">
          <a:extLst>
            <a:ext uri="{FF2B5EF4-FFF2-40B4-BE49-F238E27FC236}">
              <a16:creationId xmlns:a16="http://schemas.microsoft.com/office/drawing/2014/main" id="{57C9D69A-4E25-4EBD-9EFD-0F0A7C7A18E6}"/>
            </a:ext>
          </a:extLst>
        </xdr:cNvPr>
        <xdr:cNvSpPr txBox="1">
          <a:spLocks noChangeArrowheads="1"/>
        </xdr:cNvSpPr>
      </xdr:nvSpPr>
      <xdr:spPr bwMode="auto">
        <a:xfrm>
          <a:off x="260632575" y="79057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32</xdr:col>
      <xdr:colOff>432435</xdr:colOff>
      <xdr:row>2</xdr:row>
      <xdr:rowOff>180975</xdr:rowOff>
    </xdr:from>
    <xdr:to>
      <xdr:col>32</xdr:col>
      <xdr:colOff>1333620</xdr:colOff>
      <xdr:row>3</xdr:row>
      <xdr:rowOff>0</xdr:rowOff>
    </xdr:to>
    <xdr:sp macro="" textlink="">
      <xdr:nvSpPr>
        <xdr:cNvPr id="44048" name="Text Box 16">
          <a:extLst>
            <a:ext uri="{FF2B5EF4-FFF2-40B4-BE49-F238E27FC236}">
              <a16:creationId xmlns:a16="http://schemas.microsoft.com/office/drawing/2014/main" id="{542B8795-0398-4078-AC59-E80BE8303900}"/>
            </a:ext>
          </a:extLst>
        </xdr:cNvPr>
        <xdr:cNvSpPr txBox="1">
          <a:spLocks noChangeArrowheads="1"/>
        </xdr:cNvSpPr>
      </xdr:nvSpPr>
      <xdr:spPr bwMode="auto">
        <a:xfrm>
          <a:off x="39290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1333620</xdr:colOff>
      <xdr:row>3</xdr:row>
      <xdr:rowOff>0</xdr:rowOff>
    </xdr:to>
    <xdr:sp macro="" textlink="">
      <xdr:nvSpPr>
        <xdr:cNvPr id="44049" name="Text Box 17">
          <a:extLst>
            <a:ext uri="{FF2B5EF4-FFF2-40B4-BE49-F238E27FC236}">
              <a16:creationId xmlns:a16="http://schemas.microsoft.com/office/drawing/2014/main" id="{B1A3CA6C-7A86-48ED-9A29-03C609AC787A}"/>
            </a:ext>
          </a:extLst>
        </xdr:cNvPr>
        <xdr:cNvSpPr txBox="1">
          <a:spLocks noChangeArrowheads="1"/>
        </xdr:cNvSpPr>
      </xdr:nvSpPr>
      <xdr:spPr bwMode="auto">
        <a:xfrm>
          <a:off x="53139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432435</xdr:colOff>
      <xdr:row>2</xdr:row>
      <xdr:rowOff>180975</xdr:rowOff>
    </xdr:from>
    <xdr:to>
      <xdr:col>54</xdr:col>
      <xdr:colOff>1333620</xdr:colOff>
      <xdr:row>3</xdr:row>
      <xdr:rowOff>0</xdr:rowOff>
    </xdr:to>
    <xdr:sp macro="" textlink="">
      <xdr:nvSpPr>
        <xdr:cNvPr id="44050" name="Text Box 18">
          <a:extLst>
            <a:ext uri="{FF2B5EF4-FFF2-40B4-BE49-F238E27FC236}">
              <a16:creationId xmlns:a16="http://schemas.microsoft.com/office/drawing/2014/main" id="{653412D4-FEF1-4EA6-B493-6662185BCAEC}"/>
            </a:ext>
          </a:extLst>
        </xdr:cNvPr>
        <xdr:cNvSpPr txBox="1">
          <a:spLocks noChangeArrowheads="1"/>
        </xdr:cNvSpPr>
      </xdr:nvSpPr>
      <xdr:spPr bwMode="auto">
        <a:xfrm>
          <a:off x="664749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432435</xdr:colOff>
      <xdr:row>2</xdr:row>
      <xdr:rowOff>180975</xdr:rowOff>
    </xdr:from>
    <xdr:to>
      <xdr:col>65</xdr:col>
      <xdr:colOff>1333620</xdr:colOff>
      <xdr:row>3</xdr:row>
      <xdr:rowOff>0</xdr:rowOff>
    </xdr:to>
    <xdr:sp macro="" textlink="">
      <xdr:nvSpPr>
        <xdr:cNvPr id="44051" name="Text Box 19">
          <a:extLst>
            <a:ext uri="{FF2B5EF4-FFF2-40B4-BE49-F238E27FC236}">
              <a16:creationId xmlns:a16="http://schemas.microsoft.com/office/drawing/2014/main" id="{D07BA02F-A6E9-46B7-B497-CDA727B3CD62}"/>
            </a:ext>
          </a:extLst>
        </xdr:cNvPr>
        <xdr:cNvSpPr txBox="1">
          <a:spLocks noChangeArrowheads="1"/>
        </xdr:cNvSpPr>
      </xdr:nvSpPr>
      <xdr:spPr bwMode="auto">
        <a:xfrm>
          <a:off x="80324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432435</xdr:colOff>
      <xdr:row>2</xdr:row>
      <xdr:rowOff>180975</xdr:rowOff>
    </xdr:from>
    <xdr:to>
      <xdr:col>76</xdr:col>
      <xdr:colOff>1333620</xdr:colOff>
      <xdr:row>3</xdr:row>
      <xdr:rowOff>0</xdr:rowOff>
    </xdr:to>
    <xdr:sp macro="" textlink="">
      <xdr:nvSpPr>
        <xdr:cNvPr id="44052" name="Text Box 20">
          <a:extLst>
            <a:ext uri="{FF2B5EF4-FFF2-40B4-BE49-F238E27FC236}">
              <a16:creationId xmlns:a16="http://schemas.microsoft.com/office/drawing/2014/main" id="{25E9C4C2-AC0A-4FD3-8322-DF2982214C65}"/>
            </a:ext>
          </a:extLst>
        </xdr:cNvPr>
        <xdr:cNvSpPr txBox="1">
          <a:spLocks noChangeArrowheads="1"/>
        </xdr:cNvSpPr>
      </xdr:nvSpPr>
      <xdr:spPr bwMode="auto">
        <a:xfrm>
          <a:off x="936593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1333620</xdr:colOff>
      <xdr:row>3</xdr:row>
      <xdr:rowOff>0</xdr:rowOff>
    </xdr:to>
    <xdr:sp macro="" textlink="">
      <xdr:nvSpPr>
        <xdr:cNvPr id="44053" name="Text Box 21">
          <a:extLst>
            <a:ext uri="{FF2B5EF4-FFF2-40B4-BE49-F238E27FC236}">
              <a16:creationId xmlns:a16="http://schemas.microsoft.com/office/drawing/2014/main" id="{C7322686-5335-4FB7-9809-15126B645F38}"/>
            </a:ext>
          </a:extLst>
        </xdr:cNvPr>
        <xdr:cNvSpPr txBox="1">
          <a:spLocks noChangeArrowheads="1"/>
        </xdr:cNvSpPr>
      </xdr:nvSpPr>
      <xdr:spPr bwMode="auto">
        <a:xfrm>
          <a:off x="107508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1333620</xdr:colOff>
      <xdr:row>3</xdr:row>
      <xdr:rowOff>0</xdr:rowOff>
    </xdr:to>
    <xdr:sp macro="" textlink="">
      <xdr:nvSpPr>
        <xdr:cNvPr id="44054" name="Text Box 22">
          <a:extLst>
            <a:ext uri="{FF2B5EF4-FFF2-40B4-BE49-F238E27FC236}">
              <a16:creationId xmlns:a16="http://schemas.microsoft.com/office/drawing/2014/main" id="{5DAF86FB-342D-495D-B9FB-0799F6D4D8C1}"/>
            </a:ext>
          </a:extLst>
        </xdr:cNvPr>
        <xdr:cNvSpPr txBox="1">
          <a:spLocks noChangeArrowheads="1"/>
        </xdr:cNvSpPr>
      </xdr:nvSpPr>
      <xdr:spPr bwMode="auto">
        <a:xfrm>
          <a:off x="1208436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432435</xdr:colOff>
      <xdr:row>2</xdr:row>
      <xdr:rowOff>180975</xdr:rowOff>
    </xdr:from>
    <xdr:to>
      <xdr:col>109</xdr:col>
      <xdr:colOff>1333620</xdr:colOff>
      <xdr:row>3</xdr:row>
      <xdr:rowOff>0</xdr:rowOff>
    </xdr:to>
    <xdr:sp macro="" textlink="">
      <xdr:nvSpPr>
        <xdr:cNvPr id="44055" name="Text Box 23">
          <a:extLst>
            <a:ext uri="{FF2B5EF4-FFF2-40B4-BE49-F238E27FC236}">
              <a16:creationId xmlns:a16="http://schemas.microsoft.com/office/drawing/2014/main" id="{988A5962-A919-4985-B089-96F5A446DDF2}"/>
            </a:ext>
          </a:extLst>
        </xdr:cNvPr>
        <xdr:cNvSpPr txBox="1">
          <a:spLocks noChangeArrowheads="1"/>
        </xdr:cNvSpPr>
      </xdr:nvSpPr>
      <xdr:spPr bwMode="auto">
        <a:xfrm>
          <a:off x="1346930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432435</xdr:colOff>
      <xdr:row>2</xdr:row>
      <xdr:rowOff>180975</xdr:rowOff>
    </xdr:from>
    <xdr:to>
      <xdr:col>142</xdr:col>
      <xdr:colOff>1333620</xdr:colOff>
      <xdr:row>3</xdr:row>
      <xdr:rowOff>0</xdr:rowOff>
    </xdr:to>
    <xdr:sp macro="" textlink="">
      <xdr:nvSpPr>
        <xdr:cNvPr id="44056" name="Text Box 24">
          <a:extLst>
            <a:ext uri="{FF2B5EF4-FFF2-40B4-BE49-F238E27FC236}">
              <a16:creationId xmlns:a16="http://schemas.microsoft.com/office/drawing/2014/main" id="{EA53C3F4-7088-4FBA-9745-3BADB9DF8292}"/>
            </a:ext>
          </a:extLst>
        </xdr:cNvPr>
        <xdr:cNvSpPr txBox="1">
          <a:spLocks noChangeArrowheads="1"/>
        </xdr:cNvSpPr>
      </xdr:nvSpPr>
      <xdr:spPr bwMode="auto">
        <a:xfrm>
          <a:off x="1752885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1333620</xdr:colOff>
      <xdr:row>3</xdr:row>
      <xdr:rowOff>0</xdr:rowOff>
    </xdr:to>
    <xdr:sp macro="" textlink="">
      <xdr:nvSpPr>
        <xdr:cNvPr id="44057" name="Text Box 25">
          <a:extLst>
            <a:ext uri="{FF2B5EF4-FFF2-40B4-BE49-F238E27FC236}">
              <a16:creationId xmlns:a16="http://schemas.microsoft.com/office/drawing/2014/main" id="{88BAB359-4987-40DD-BF8A-9EE9C3D27E57}"/>
            </a:ext>
          </a:extLst>
        </xdr:cNvPr>
        <xdr:cNvSpPr txBox="1">
          <a:spLocks noChangeArrowheads="1"/>
        </xdr:cNvSpPr>
      </xdr:nvSpPr>
      <xdr:spPr bwMode="auto">
        <a:xfrm>
          <a:off x="189137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432435</xdr:colOff>
      <xdr:row>2</xdr:row>
      <xdr:rowOff>180975</xdr:rowOff>
    </xdr:from>
    <xdr:to>
      <xdr:col>164</xdr:col>
      <xdr:colOff>1333620</xdr:colOff>
      <xdr:row>3</xdr:row>
      <xdr:rowOff>0</xdr:rowOff>
    </xdr:to>
    <xdr:sp macro="" textlink="">
      <xdr:nvSpPr>
        <xdr:cNvPr id="44058" name="Text Box 26">
          <a:extLst>
            <a:ext uri="{FF2B5EF4-FFF2-40B4-BE49-F238E27FC236}">
              <a16:creationId xmlns:a16="http://schemas.microsoft.com/office/drawing/2014/main" id="{01D5E088-1E45-40C3-8D1D-65CA6018BC67}"/>
            </a:ext>
          </a:extLst>
        </xdr:cNvPr>
        <xdr:cNvSpPr txBox="1">
          <a:spLocks noChangeArrowheads="1"/>
        </xdr:cNvSpPr>
      </xdr:nvSpPr>
      <xdr:spPr bwMode="auto">
        <a:xfrm>
          <a:off x="2024729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432435</xdr:colOff>
      <xdr:row>2</xdr:row>
      <xdr:rowOff>180975</xdr:rowOff>
    </xdr:from>
    <xdr:to>
      <xdr:col>175</xdr:col>
      <xdr:colOff>1333620</xdr:colOff>
      <xdr:row>3</xdr:row>
      <xdr:rowOff>0</xdr:rowOff>
    </xdr:to>
    <xdr:sp macro="" textlink="">
      <xdr:nvSpPr>
        <xdr:cNvPr id="44059" name="Text Box 27">
          <a:extLst>
            <a:ext uri="{FF2B5EF4-FFF2-40B4-BE49-F238E27FC236}">
              <a16:creationId xmlns:a16="http://schemas.microsoft.com/office/drawing/2014/main" id="{3FEDFE80-7FB5-46E7-A9A0-329E9EFC47BA}"/>
            </a:ext>
          </a:extLst>
        </xdr:cNvPr>
        <xdr:cNvSpPr txBox="1">
          <a:spLocks noChangeArrowheads="1"/>
        </xdr:cNvSpPr>
      </xdr:nvSpPr>
      <xdr:spPr bwMode="auto">
        <a:xfrm>
          <a:off x="216322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432435</xdr:colOff>
      <xdr:row>2</xdr:row>
      <xdr:rowOff>180975</xdr:rowOff>
    </xdr:from>
    <xdr:to>
      <xdr:col>186</xdr:col>
      <xdr:colOff>1333620</xdr:colOff>
      <xdr:row>3</xdr:row>
      <xdr:rowOff>0</xdr:rowOff>
    </xdr:to>
    <xdr:sp macro="" textlink="">
      <xdr:nvSpPr>
        <xdr:cNvPr id="44060" name="Text Box 28">
          <a:extLst>
            <a:ext uri="{FF2B5EF4-FFF2-40B4-BE49-F238E27FC236}">
              <a16:creationId xmlns:a16="http://schemas.microsoft.com/office/drawing/2014/main" id="{AE30F148-73A2-427F-A41E-FC668E198E7D}"/>
            </a:ext>
          </a:extLst>
        </xdr:cNvPr>
        <xdr:cNvSpPr txBox="1">
          <a:spLocks noChangeArrowheads="1"/>
        </xdr:cNvSpPr>
      </xdr:nvSpPr>
      <xdr:spPr bwMode="auto">
        <a:xfrm>
          <a:off x="22965727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1333620</xdr:colOff>
      <xdr:row>3</xdr:row>
      <xdr:rowOff>0</xdr:rowOff>
    </xdr:to>
    <xdr:sp macro="" textlink="">
      <xdr:nvSpPr>
        <xdr:cNvPr id="44061" name="Text Box 29">
          <a:extLst>
            <a:ext uri="{FF2B5EF4-FFF2-40B4-BE49-F238E27FC236}">
              <a16:creationId xmlns:a16="http://schemas.microsoft.com/office/drawing/2014/main" id="{67B04FF8-1381-4E28-A645-455B2E079053}"/>
            </a:ext>
          </a:extLst>
        </xdr:cNvPr>
        <xdr:cNvSpPr txBox="1">
          <a:spLocks noChangeArrowheads="1"/>
        </xdr:cNvSpPr>
      </xdr:nvSpPr>
      <xdr:spPr bwMode="auto">
        <a:xfrm>
          <a:off x="243506625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211</xdr:col>
      <xdr:colOff>969275</xdr:colOff>
      <xdr:row>2</xdr:row>
      <xdr:rowOff>257175</xdr:rowOff>
    </xdr:to>
    <xdr:sp macro="" textlink="">
      <xdr:nvSpPr>
        <xdr:cNvPr id="44062" name="Text Box 30">
          <a:extLst>
            <a:ext uri="{FF2B5EF4-FFF2-40B4-BE49-F238E27FC236}">
              <a16:creationId xmlns:a16="http://schemas.microsoft.com/office/drawing/2014/main" id="{DBF16030-2A55-43F7-8D77-5F7902629D7A}"/>
            </a:ext>
          </a:extLst>
        </xdr:cNvPr>
        <xdr:cNvSpPr txBox="1">
          <a:spLocks noChangeArrowheads="1"/>
        </xdr:cNvSpPr>
      </xdr:nvSpPr>
      <xdr:spPr bwMode="auto">
        <a:xfrm>
          <a:off x="260632575" y="79057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432435</xdr:colOff>
      <xdr:row>2</xdr:row>
      <xdr:rowOff>180975</xdr:rowOff>
    </xdr:from>
    <xdr:to>
      <xdr:col>32</xdr:col>
      <xdr:colOff>1333620</xdr:colOff>
      <xdr:row>3</xdr:row>
      <xdr:rowOff>0</xdr:rowOff>
    </xdr:to>
    <xdr:sp macro="" textlink="">
      <xdr:nvSpPr>
        <xdr:cNvPr id="43009" name="Text Box 1">
          <a:extLst>
            <a:ext uri="{FF2B5EF4-FFF2-40B4-BE49-F238E27FC236}">
              <a16:creationId xmlns:a16="http://schemas.microsoft.com/office/drawing/2014/main" id="{67407234-37AB-4986-A65A-97F85937C5DF}"/>
            </a:ext>
          </a:extLst>
        </xdr:cNvPr>
        <xdr:cNvSpPr txBox="1">
          <a:spLocks noChangeArrowheads="1"/>
        </xdr:cNvSpPr>
      </xdr:nvSpPr>
      <xdr:spPr bwMode="auto">
        <a:xfrm>
          <a:off x="391096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1333620</xdr:colOff>
      <xdr:row>3</xdr:row>
      <xdr:rowOff>0</xdr:rowOff>
    </xdr:to>
    <xdr:sp macro="" textlink="">
      <xdr:nvSpPr>
        <xdr:cNvPr id="43010" name="Text Box 2">
          <a:extLst>
            <a:ext uri="{FF2B5EF4-FFF2-40B4-BE49-F238E27FC236}">
              <a16:creationId xmlns:a16="http://schemas.microsoft.com/office/drawing/2014/main" id="{EDA8532D-D699-4CB2-A0F5-A074435EA878}"/>
            </a:ext>
          </a:extLst>
        </xdr:cNvPr>
        <xdr:cNvSpPr txBox="1">
          <a:spLocks noChangeArrowheads="1"/>
        </xdr:cNvSpPr>
      </xdr:nvSpPr>
      <xdr:spPr bwMode="auto">
        <a:xfrm>
          <a:off x="529590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432435</xdr:colOff>
      <xdr:row>2</xdr:row>
      <xdr:rowOff>180975</xdr:rowOff>
    </xdr:from>
    <xdr:to>
      <xdr:col>54</xdr:col>
      <xdr:colOff>1333620</xdr:colOff>
      <xdr:row>3</xdr:row>
      <xdr:rowOff>0</xdr:rowOff>
    </xdr:to>
    <xdr:sp macro="" textlink="">
      <xdr:nvSpPr>
        <xdr:cNvPr id="43011" name="Text Box 3">
          <a:extLst>
            <a:ext uri="{FF2B5EF4-FFF2-40B4-BE49-F238E27FC236}">
              <a16:creationId xmlns:a16="http://schemas.microsoft.com/office/drawing/2014/main" id="{3EFAB04C-799C-4EFE-948F-CE29DE38FBF1}"/>
            </a:ext>
          </a:extLst>
        </xdr:cNvPr>
        <xdr:cNvSpPr txBox="1">
          <a:spLocks noChangeArrowheads="1"/>
        </xdr:cNvSpPr>
      </xdr:nvSpPr>
      <xdr:spPr bwMode="auto">
        <a:xfrm>
          <a:off x="662940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432435</xdr:colOff>
      <xdr:row>2</xdr:row>
      <xdr:rowOff>180975</xdr:rowOff>
    </xdr:from>
    <xdr:to>
      <xdr:col>65</xdr:col>
      <xdr:colOff>1333620</xdr:colOff>
      <xdr:row>3</xdr:row>
      <xdr:rowOff>0</xdr:rowOff>
    </xdr:to>
    <xdr:sp macro="" textlink="">
      <xdr:nvSpPr>
        <xdr:cNvPr id="43012" name="Text Box 4">
          <a:extLst>
            <a:ext uri="{FF2B5EF4-FFF2-40B4-BE49-F238E27FC236}">
              <a16:creationId xmlns:a16="http://schemas.microsoft.com/office/drawing/2014/main" id="{93FC19F8-B6A5-498B-AE9C-A9707455E4E4}"/>
            </a:ext>
          </a:extLst>
        </xdr:cNvPr>
        <xdr:cNvSpPr txBox="1">
          <a:spLocks noChangeArrowheads="1"/>
        </xdr:cNvSpPr>
      </xdr:nvSpPr>
      <xdr:spPr bwMode="auto">
        <a:xfrm>
          <a:off x="801433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432435</xdr:colOff>
      <xdr:row>2</xdr:row>
      <xdr:rowOff>180975</xdr:rowOff>
    </xdr:from>
    <xdr:to>
      <xdr:col>76</xdr:col>
      <xdr:colOff>1333620</xdr:colOff>
      <xdr:row>3</xdr:row>
      <xdr:rowOff>0</xdr:rowOff>
    </xdr:to>
    <xdr:sp macro="" textlink="">
      <xdr:nvSpPr>
        <xdr:cNvPr id="43013" name="Text Box 5">
          <a:extLst>
            <a:ext uri="{FF2B5EF4-FFF2-40B4-BE49-F238E27FC236}">
              <a16:creationId xmlns:a16="http://schemas.microsoft.com/office/drawing/2014/main" id="{4DB5D633-DFD9-4879-B5BF-DA5AB3D7B1F9}"/>
            </a:ext>
          </a:extLst>
        </xdr:cNvPr>
        <xdr:cNvSpPr txBox="1">
          <a:spLocks noChangeArrowheads="1"/>
        </xdr:cNvSpPr>
      </xdr:nvSpPr>
      <xdr:spPr bwMode="auto">
        <a:xfrm>
          <a:off x="934783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1333620</xdr:colOff>
      <xdr:row>3</xdr:row>
      <xdr:rowOff>0</xdr:rowOff>
    </xdr:to>
    <xdr:sp macro="" textlink="">
      <xdr:nvSpPr>
        <xdr:cNvPr id="43014" name="Text Box 6">
          <a:extLst>
            <a:ext uri="{FF2B5EF4-FFF2-40B4-BE49-F238E27FC236}">
              <a16:creationId xmlns:a16="http://schemas.microsoft.com/office/drawing/2014/main" id="{CB569B0F-53A6-40BF-9DC7-F264AFA7CDF4}"/>
            </a:ext>
          </a:extLst>
        </xdr:cNvPr>
        <xdr:cNvSpPr txBox="1">
          <a:spLocks noChangeArrowheads="1"/>
        </xdr:cNvSpPr>
      </xdr:nvSpPr>
      <xdr:spPr bwMode="auto">
        <a:xfrm>
          <a:off x="1073277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1333620</xdr:colOff>
      <xdr:row>3</xdr:row>
      <xdr:rowOff>0</xdr:rowOff>
    </xdr:to>
    <xdr:sp macro="" textlink="">
      <xdr:nvSpPr>
        <xdr:cNvPr id="43015" name="Text Box 7">
          <a:extLst>
            <a:ext uri="{FF2B5EF4-FFF2-40B4-BE49-F238E27FC236}">
              <a16:creationId xmlns:a16="http://schemas.microsoft.com/office/drawing/2014/main" id="{082B0D6E-CD31-4E39-A3F5-DF88B1293ED3}"/>
            </a:ext>
          </a:extLst>
        </xdr:cNvPr>
        <xdr:cNvSpPr txBox="1">
          <a:spLocks noChangeArrowheads="1"/>
        </xdr:cNvSpPr>
      </xdr:nvSpPr>
      <xdr:spPr bwMode="auto">
        <a:xfrm>
          <a:off x="1206627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432435</xdr:colOff>
      <xdr:row>2</xdr:row>
      <xdr:rowOff>180975</xdr:rowOff>
    </xdr:from>
    <xdr:to>
      <xdr:col>109</xdr:col>
      <xdr:colOff>1333620</xdr:colOff>
      <xdr:row>3</xdr:row>
      <xdr:rowOff>0</xdr:rowOff>
    </xdr:to>
    <xdr:sp macro="" textlink="">
      <xdr:nvSpPr>
        <xdr:cNvPr id="43016" name="Text Box 8">
          <a:extLst>
            <a:ext uri="{FF2B5EF4-FFF2-40B4-BE49-F238E27FC236}">
              <a16:creationId xmlns:a16="http://schemas.microsoft.com/office/drawing/2014/main" id="{4C85990A-F2AA-41C0-AB4C-AB0EB987F90B}"/>
            </a:ext>
          </a:extLst>
        </xdr:cNvPr>
        <xdr:cNvSpPr txBox="1">
          <a:spLocks noChangeArrowheads="1"/>
        </xdr:cNvSpPr>
      </xdr:nvSpPr>
      <xdr:spPr bwMode="auto">
        <a:xfrm>
          <a:off x="1345120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432435</xdr:colOff>
      <xdr:row>2</xdr:row>
      <xdr:rowOff>180975</xdr:rowOff>
    </xdr:from>
    <xdr:to>
      <xdr:col>142</xdr:col>
      <xdr:colOff>1333620</xdr:colOff>
      <xdr:row>3</xdr:row>
      <xdr:rowOff>0</xdr:rowOff>
    </xdr:to>
    <xdr:sp macro="" textlink="">
      <xdr:nvSpPr>
        <xdr:cNvPr id="43017" name="Text Box 9">
          <a:extLst>
            <a:ext uri="{FF2B5EF4-FFF2-40B4-BE49-F238E27FC236}">
              <a16:creationId xmlns:a16="http://schemas.microsoft.com/office/drawing/2014/main" id="{E0DD2555-5548-439B-A577-8E9FFD88BB7B}"/>
            </a:ext>
          </a:extLst>
        </xdr:cNvPr>
        <xdr:cNvSpPr txBox="1">
          <a:spLocks noChangeArrowheads="1"/>
        </xdr:cNvSpPr>
      </xdr:nvSpPr>
      <xdr:spPr bwMode="auto">
        <a:xfrm>
          <a:off x="1751076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1333620</xdr:colOff>
      <xdr:row>3</xdr:row>
      <xdr:rowOff>0</xdr:rowOff>
    </xdr:to>
    <xdr:sp macro="" textlink="">
      <xdr:nvSpPr>
        <xdr:cNvPr id="43018" name="Text Box 10">
          <a:extLst>
            <a:ext uri="{FF2B5EF4-FFF2-40B4-BE49-F238E27FC236}">
              <a16:creationId xmlns:a16="http://schemas.microsoft.com/office/drawing/2014/main" id="{F4E25EFB-ADF4-4EFD-87EE-9516682DFB15}"/>
            </a:ext>
          </a:extLst>
        </xdr:cNvPr>
        <xdr:cNvSpPr txBox="1">
          <a:spLocks noChangeArrowheads="1"/>
        </xdr:cNvSpPr>
      </xdr:nvSpPr>
      <xdr:spPr bwMode="auto">
        <a:xfrm>
          <a:off x="1889569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432435</xdr:colOff>
      <xdr:row>2</xdr:row>
      <xdr:rowOff>180975</xdr:rowOff>
    </xdr:from>
    <xdr:to>
      <xdr:col>164</xdr:col>
      <xdr:colOff>1333620</xdr:colOff>
      <xdr:row>3</xdr:row>
      <xdr:rowOff>0</xdr:rowOff>
    </xdr:to>
    <xdr:sp macro="" textlink="">
      <xdr:nvSpPr>
        <xdr:cNvPr id="43019" name="Text Box 11">
          <a:extLst>
            <a:ext uri="{FF2B5EF4-FFF2-40B4-BE49-F238E27FC236}">
              <a16:creationId xmlns:a16="http://schemas.microsoft.com/office/drawing/2014/main" id="{1E429A65-9C78-409A-B244-410FCD6DC050}"/>
            </a:ext>
          </a:extLst>
        </xdr:cNvPr>
        <xdr:cNvSpPr txBox="1">
          <a:spLocks noChangeArrowheads="1"/>
        </xdr:cNvSpPr>
      </xdr:nvSpPr>
      <xdr:spPr bwMode="auto">
        <a:xfrm>
          <a:off x="2022919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432435</xdr:colOff>
      <xdr:row>2</xdr:row>
      <xdr:rowOff>180975</xdr:rowOff>
    </xdr:from>
    <xdr:to>
      <xdr:col>175</xdr:col>
      <xdr:colOff>1333620</xdr:colOff>
      <xdr:row>3</xdr:row>
      <xdr:rowOff>0</xdr:rowOff>
    </xdr:to>
    <xdr:sp macro="" textlink="">
      <xdr:nvSpPr>
        <xdr:cNvPr id="43020" name="Text Box 12">
          <a:extLst>
            <a:ext uri="{FF2B5EF4-FFF2-40B4-BE49-F238E27FC236}">
              <a16:creationId xmlns:a16="http://schemas.microsoft.com/office/drawing/2014/main" id="{17ED4502-37C6-4343-9B16-FBF1C15CA190}"/>
            </a:ext>
          </a:extLst>
        </xdr:cNvPr>
        <xdr:cNvSpPr txBox="1">
          <a:spLocks noChangeArrowheads="1"/>
        </xdr:cNvSpPr>
      </xdr:nvSpPr>
      <xdr:spPr bwMode="auto">
        <a:xfrm>
          <a:off x="2161413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432435</xdr:colOff>
      <xdr:row>2</xdr:row>
      <xdr:rowOff>180975</xdr:rowOff>
    </xdr:from>
    <xdr:to>
      <xdr:col>186</xdr:col>
      <xdr:colOff>1333620</xdr:colOff>
      <xdr:row>3</xdr:row>
      <xdr:rowOff>0</xdr:rowOff>
    </xdr:to>
    <xdr:sp macro="" textlink="">
      <xdr:nvSpPr>
        <xdr:cNvPr id="43021" name="Text Box 13">
          <a:extLst>
            <a:ext uri="{FF2B5EF4-FFF2-40B4-BE49-F238E27FC236}">
              <a16:creationId xmlns:a16="http://schemas.microsoft.com/office/drawing/2014/main" id="{AC4599A7-8C11-4B42-9B53-2A3D9649E510}"/>
            </a:ext>
          </a:extLst>
        </xdr:cNvPr>
        <xdr:cNvSpPr txBox="1">
          <a:spLocks noChangeArrowheads="1"/>
        </xdr:cNvSpPr>
      </xdr:nvSpPr>
      <xdr:spPr bwMode="auto">
        <a:xfrm>
          <a:off x="22947630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1333620</xdr:colOff>
      <xdr:row>3</xdr:row>
      <xdr:rowOff>0</xdr:rowOff>
    </xdr:to>
    <xdr:sp macro="" textlink="">
      <xdr:nvSpPr>
        <xdr:cNvPr id="43022" name="Text Box 14">
          <a:extLst>
            <a:ext uri="{FF2B5EF4-FFF2-40B4-BE49-F238E27FC236}">
              <a16:creationId xmlns:a16="http://schemas.microsoft.com/office/drawing/2014/main" id="{58C81CC0-69F1-4E51-82EB-B6F6D56A9E23}"/>
            </a:ext>
          </a:extLst>
        </xdr:cNvPr>
        <xdr:cNvSpPr txBox="1">
          <a:spLocks noChangeArrowheads="1"/>
        </xdr:cNvSpPr>
      </xdr:nvSpPr>
      <xdr:spPr bwMode="auto">
        <a:xfrm>
          <a:off x="243325650" y="86677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211</xdr:col>
      <xdr:colOff>969275</xdr:colOff>
      <xdr:row>2</xdr:row>
      <xdr:rowOff>257175</xdr:rowOff>
    </xdr:to>
    <xdr:sp macro="" textlink="">
      <xdr:nvSpPr>
        <xdr:cNvPr id="43023" name="Text Box 15">
          <a:extLst>
            <a:ext uri="{FF2B5EF4-FFF2-40B4-BE49-F238E27FC236}">
              <a16:creationId xmlns:a16="http://schemas.microsoft.com/office/drawing/2014/main" id="{F76E097E-B08B-4EB2-98AD-8B749C09BDA5}"/>
            </a:ext>
          </a:extLst>
        </xdr:cNvPr>
        <xdr:cNvSpPr txBox="1">
          <a:spLocks noChangeArrowheads="1"/>
        </xdr:cNvSpPr>
      </xdr:nvSpPr>
      <xdr:spPr bwMode="auto">
        <a:xfrm>
          <a:off x="260451600" y="79057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440055</xdr:colOff>
      <xdr:row>2</xdr:row>
      <xdr:rowOff>180975</xdr:rowOff>
    </xdr:from>
    <xdr:to>
      <xdr:col>32</xdr:col>
      <xdr:colOff>1333194</xdr:colOff>
      <xdr:row>2</xdr:row>
      <xdr:rowOff>335280</xdr:rowOff>
    </xdr:to>
    <xdr:sp macro="" textlink="">
      <xdr:nvSpPr>
        <xdr:cNvPr id="41985" name="Text Box 1">
          <a:extLst>
            <a:ext uri="{FF2B5EF4-FFF2-40B4-BE49-F238E27FC236}">
              <a16:creationId xmlns:a16="http://schemas.microsoft.com/office/drawing/2014/main" id="{6DD4169F-7E6A-4065-90F0-5A72B7B6C432}"/>
            </a:ext>
          </a:extLst>
        </xdr:cNvPr>
        <xdr:cNvSpPr txBox="1">
          <a:spLocks noChangeArrowheads="1"/>
        </xdr:cNvSpPr>
      </xdr:nvSpPr>
      <xdr:spPr bwMode="auto">
        <a:xfrm>
          <a:off x="391096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43</xdr:col>
      <xdr:colOff>432435</xdr:colOff>
      <xdr:row>2</xdr:row>
      <xdr:rowOff>180975</xdr:rowOff>
    </xdr:from>
    <xdr:to>
      <xdr:col>43</xdr:col>
      <xdr:colOff>1333620</xdr:colOff>
      <xdr:row>2</xdr:row>
      <xdr:rowOff>335280</xdr:rowOff>
    </xdr:to>
    <xdr:sp macro="" textlink="">
      <xdr:nvSpPr>
        <xdr:cNvPr id="41986" name="Text Box 2">
          <a:extLst>
            <a:ext uri="{FF2B5EF4-FFF2-40B4-BE49-F238E27FC236}">
              <a16:creationId xmlns:a16="http://schemas.microsoft.com/office/drawing/2014/main" id="{7A874C70-8131-479D-9A99-0E87210C7A08}"/>
            </a:ext>
          </a:extLst>
        </xdr:cNvPr>
        <xdr:cNvSpPr txBox="1">
          <a:spLocks noChangeArrowheads="1"/>
        </xdr:cNvSpPr>
      </xdr:nvSpPr>
      <xdr:spPr bwMode="auto">
        <a:xfrm>
          <a:off x="529590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54</xdr:col>
      <xdr:colOff>432435</xdr:colOff>
      <xdr:row>2</xdr:row>
      <xdr:rowOff>180975</xdr:rowOff>
    </xdr:from>
    <xdr:to>
      <xdr:col>54</xdr:col>
      <xdr:colOff>1333620</xdr:colOff>
      <xdr:row>2</xdr:row>
      <xdr:rowOff>335280</xdr:rowOff>
    </xdr:to>
    <xdr:sp macro="" textlink="">
      <xdr:nvSpPr>
        <xdr:cNvPr id="41987" name="Text Box 3">
          <a:extLst>
            <a:ext uri="{FF2B5EF4-FFF2-40B4-BE49-F238E27FC236}">
              <a16:creationId xmlns:a16="http://schemas.microsoft.com/office/drawing/2014/main" id="{FFCF923C-A3BA-4CF2-A411-D98A3BE34F53}"/>
            </a:ext>
          </a:extLst>
        </xdr:cNvPr>
        <xdr:cNvSpPr txBox="1">
          <a:spLocks noChangeArrowheads="1"/>
        </xdr:cNvSpPr>
      </xdr:nvSpPr>
      <xdr:spPr bwMode="auto">
        <a:xfrm>
          <a:off x="662940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65</xdr:col>
      <xdr:colOff>432435</xdr:colOff>
      <xdr:row>2</xdr:row>
      <xdr:rowOff>180975</xdr:rowOff>
    </xdr:from>
    <xdr:to>
      <xdr:col>65</xdr:col>
      <xdr:colOff>1333620</xdr:colOff>
      <xdr:row>2</xdr:row>
      <xdr:rowOff>335280</xdr:rowOff>
    </xdr:to>
    <xdr:sp macro="" textlink="">
      <xdr:nvSpPr>
        <xdr:cNvPr id="41988" name="Text Box 4">
          <a:extLst>
            <a:ext uri="{FF2B5EF4-FFF2-40B4-BE49-F238E27FC236}">
              <a16:creationId xmlns:a16="http://schemas.microsoft.com/office/drawing/2014/main" id="{211D3D8A-42B2-4F36-B8C2-26E7550C3597}"/>
            </a:ext>
          </a:extLst>
        </xdr:cNvPr>
        <xdr:cNvSpPr txBox="1">
          <a:spLocks noChangeArrowheads="1"/>
        </xdr:cNvSpPr>
      </xdr:nvSpPr>
      <xdr:spPr bwMode="auto">
        <a:xfrm>
          <a:off x="801433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76</xdr:col>
      <xdr:colOff>440055</xdr:colOff>
      <xdr:row>2</xdr:row>
      <xdr:rowOff>180975</xdr:rowOff>
    </xdr:from>
    <xdr:to>
      <xdr:col>76</xdr:col>
      <xdr:colOff>1333194</xdr:colOff>
      <xdr:row>2</xdr:row>
      <xdr:rowOff>335280</xdr:rowOff>
    </xdr:to>
    <xdr:sp macro="" textlink="">
      <xdr:nvSpPr>
        <xdr:cNvPr id="41989" name="Text Box 5">
          <a:extLst>
            <a:ext uri="{FF2B5EF4-FFF2-40B4-BE49-F238E27FC236}">
              <a16:creationId xmlns:a16="http://schemas.microsoft.com/office/drawing/2014/main" id="{14938AD0-CF99-4A0C-AE19-0161E56637EE}"/>
            </a:ext>
          </a:extLst>
        </xdr:cNvPr>
        <xdr:cNvSpPr txBox="1">
          <a:spLocks noChangeArrowheads="1"/>
        </xdr:cNvSpPr>
      </xdr:nvSpPr>
      <xdr:spPr bwMode="auto">
        <a:xfrm>
          <a:off x="934783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87</xdr:col>
      <xdr:colOff>432435</xdr:colOff>
      <xdr:row>2</xdr:row>
      <xdr:rowOff>180975</xdr:rowOff>
    </xdr:from>
    <xdr:to>
      <xdr:col>87</xdr:col>
      <xdr:colOff>1333620</xdr:colOff>
      <xdr:row>2</xdr:row>
      <xdr:rowOff>335280</xdr:rowOff>
    </xdr:to>
    <xdr:sp macro="" textlink="">
      <xdr:nvSpPr>
        <xdr:cNvPr id="41990" name="Text Box 6">
          <a:extLst>
            <a:ext uri="{FF2B5EF4-FFF2-40B4-BE49-F238E27FC236}">
              <a16:creationId xmlns:a16="http://schemas.microsoft.com/office/drawing/2014/main" id="{229F6A4B-4153-4329-B640-94345125F2B4}"/>
            </a:ext>
          </a:extLst>
        </xdr:cNvPr>
        <xdr:cNvSpPr txBox="1">
          <a:spLocks noChangeArrowheads="1"/>
        </xdr:cNvSpPr>
      </xdr:nvSpPr>
      <xdr:spPr bwMode="auto">
        <a:xfrm>
          <a:off x="1073277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98</xdr:col>
      <xdr:colOff>432435</xdr:colOff>
      <xdr:row>2</xdr:row>
      <xdr:rowOff>180975</xdr:rowOff>
    </xdr:from>
    <xdr:to>
      <xdr:col>98</xdr:col>
      <xdr:colOff>1333620</xdr:colOff>
      <xdr:row>2</xdr:row>
      <xdr:rowOff>335280</xdr:rowOff>
    </xdr:to>
    <xdr:sp macro="" textlink="">
      <xdr:nvSpPr>
        <xdr:cNvPr id="41991" name="Text Box 7">
          <a:extLst>
            <a:ext uri="{FF2B5EF4-FFF2-40B4-BE49-F238E27FC236}">
              <a16:creationId xmlns:a16="http://schemas.microsoft.com/office/drawing/2014/main" id="{7A053687-8847-4C5C-B936-3261F156B664}"/>
            </a:ext>
          </a:extLst>
        </xdr:cNvPr>
        <xdr:cNvSpPr txBox="1">
          <a:spLocks noChangeArrowheads="1"/>
        </xdr:cNvSpPr>
      </xdr:nvSpPr>
      <xdr:spPr bwMode="auto">
        <a:xfrm>
          <a:off x="1206627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109</xdr:col>
      <xdr:colOff>440055</xdr:colOff>
      <xdr:row>2</xdr:row>
      <xdr:rowOff>180975</xdr:rowOff>
    </xdr:from>
    <xdr:to>
      <xdr:col>109</xdr:col>
      <xdr:colOff>1333194</xdr:colOff>
      <xdr:row>2</xdr:row>
      <xdr:rowOff>335280</xdr:rowOff>
    </xdr:to>
    <xdr:sp macro="" textlink="">
      <xdr:nvSpPr>
        <xdr:cNvPr id="41992" name="Text Box 8">
          <a:extLst>
            <a:ext uri="{FF2B5EF4-FFF2-40B4-BE49-F238E27FC236}">
              <a16:creationId xmlns:a16="http://schemas.microsoft.com/office/drawing/2014/main" id="{0199A22F-1505-41A3-ADBD-3FA1C6733646}"/>
            </a:ext>
          </a:extLst>
        </xdr:cNvPr>
        <xdr:cNvSpPr txBox="1">
          <a:spLocks noChangeArrowheads="1"/>
        </xdr:cNvSpPr>
      </xdr:nvSpPr>
      <xdr:spPr bwMode="auto">
        <a:xfrm>
          <a:off x="1345120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142</xdr:col>
      <xdr:colOff>432435</xdr:colOff>
      <xdr:row>2</xdr:row>
      <xdr:rowOff>180975</xdr:rowOff>
    </xdr:from>
    <xdr:to>
      <xdr:col>142</xdr:col>
      <xdr:colOff>1333620</xdr:colOff>
      <xdr:row>2</xdr:row>
      <xdr:rowOff>335280</xdr:rowOff>
    </xdr:to>
    <xdr:sp macro="" textlink="">
      <xdr:nvSpPr>
        <xdr:cNvPr id="41993" name="Text Box 9">
          <a:extLst>
            <a:ext uri="{FF2B5EF4-FFF2-40B4-BE49-F238E27FC236}">
              <a16:creationId xmlns:a16="http://schemas.microsoft.com/office/drawing/2014/main" id="{5926373D-BB55-4584-9A40-303095AA596F}"/>
            </a:ext>
          </a:extLst>
        </xdr:cNvPr>
        <xdr:cNvSpPr txBox="1">
          <a:spLocks noChangeArrowheads="1"/>
        </xdr:cNvSpPr>
      </xdr:nvSpPr>
      <xdr:spPr bwMode="auto">
        <a:xfrm>
          <a:off x="1751076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153</xdr:col>
      <xdr:colOff>432435</xdr:colOff>
      <xdr:row>2</xdr:row>
      <xdr:rowOff>180975</xdr:rowOff>
    </xdr:from>
    <xdr:to>
      <xdr:col>153</xdr:col>
      <xdr:colOff>1333620</xdr:colOff>
      <xdr:row>2</xdr:row>
      <xdr:rowOff>335280</xdr:rowOff>
    </xdr:to>
    <xdr:sp macro="" textlink="">
      <xdr:nvSpPr>
        <xdr:cNvPr id="41994" name="Text Box 10">
          <a:extLst>
            <a:ext uri="{FF2B5EF4-FFF2-40B4-BE49-F238E27FC236}">
              <a16:creationId xmlns:a16="http://schemas.microsoft.com/office/drawing/2014/main" id="{897DD86F-AA99-4EBB-B3AD-D5DC82D8F1FC}"/>
            </a:ext>
          </a:extLst>
        </xdr:cNvPr>
        <xdr:cNvSpPr txBox="1">
          <a:spLocks noChangeArrowheads="1"/>
        </xdr:cNvSpPr>
      </xdr:nvSpPr>
      <xdr:spPr bwMode="auto">
        <a:xfrm>
          <a:off x="1889569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164</xdr:col>
      <xdr:colOff>440055</xdr:colOff>
      <xdr:row>2</xdr:row>
      <xdr:rowOff>180975</xdr:rowOff>
    </xdr:from>
    <xdr:to>
      <xdr:col>164</xdr:col>
      <xdr:colOff>1333194</xdr:colOff>
      <xdr:row>2</xdr:row>
      <xdr:rowOff>335280</xdr:rowOff>
    </xdr:to>
    <xdr:sp macro="" textlink="">
      <xdr:nvSpPr>
        <xdr:cNvPr id="41995" name="Text Box 11">
          <a:extLst>
            <a:ext uri="{FF2B5EF4-FFF2-40B4-BE49-F238E27FC236}">
              <a16:creationId xmlns:a16="http://schemas.microsoft.com/office/drawing/2014/main" id="{71615AB4-73EA-4029-A977-BB6172232EEF}"/>
            </a:ext>
          </a:extLst>
        </xdr:cNvPr>
        <xdr:cNvSpPr txBox="1">
          <a:spLocks noChangeArrowheads="1"/>
        </xdr:cNvSpPr>
      </xdr:nvSpPr>
      <xdr:spPr bwMode="auto">
        <a:xfrm>
          <a:off x="2022919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175</xdr:col>
      <xdr:colOff>432435</xdr:colOff>
      <xdr:row>2</xdr:row>
      <xdr:rowOff>180975</xdr:rowOff>
    </xdr:from>
    <xdr:to>
      <xdr:col>175</xdr:col>
      <xdr:colOff>1333620</xdr:colOff>
      <xdr:row>2</xdr:row>
      <xdr:rowOff>335280</xdr:rowOff>
    </xdr:to>
    <xdr:sp macro="" textlink="">
      <xdr:nvSpPr>
        <xdr:cNvPr id="41996" name="Text Box 12">
          <a:extLst>
            <a:ext uri="{FF2B5EF4-FFF2-40B4-BE49-F238E27FC236}">
              <a16:creationId xmlns:a16="http://schemas.microsoft.com/office/drawing/2014/main" id="{3138B6FD-6CAF-405F-874F-47D9F56642DE}"/>
            </a:ext>
          </a:extLst>
        </xdr:cNvPr>
        <xdr:cNvSpPr txBox="1">
          <a:spLocks noChangeArrowheads="1"/>
        </xdr:cNvSpPr>
      </xdr:nvSpPr>
      <xdr:spPr bwMode="auto">
        <a:xfrm>
          <a:off x="2161413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186</xdr:col>
      <xdr:colOff>432435</xdr:colOff>
      <xdr:row>2</xdr:row>
      <xdr:rowOff>180975</xdr:rowOff>
    </xdr:from>
    <xdr:to>
      <xdr:col>186</xdr:col>
      <xdr:colOff>1333620</xdr:colOff>
      <xdr:row>2</xdr:row>
      <xdr:rowOff>335280</xdr:rowOff>
    </xdr:to>
    <xdr:sp macro="" textlink="">
      <xdr:nvSpPr>
        <xdr:cNvPr id="41997" name="Text Box 13">
          <a:extLst>
            <a:ext uri="{FF2B5EF4-FFF2-40B4-BE49-F238E27FC236}">
              <a16:creationId xmlns:a16="http://schemas.microsoft.com/office/drawing/2014/main" id="{E72004C9-23DD-4581-A32C-46C6C4A5BE01}"/>
            </a:ext>
          </a:extLst>
        </xdr:cNvPr>
        <xdr:cNvSpPr txBox="1">
          <a:spLocks noChangeArrowheads="1"/>
        </xdr:cNvSpPr>
      </xdr:nvSpPr>
      <xdr:spPr bwMode="auto">
        <a:xfrm>
          <a:off x="22947630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197</xdr:col>
      <xdr:colOff>432435</xdr:colOff>
      <xdr:row>2</xdr:row>
      <xdr:rowOff>180975</xdr:rowOff>
    </xdr:from>
    <xdr:to>
      <xdr:col>197</xdr:col>
      <xdr:colOff>1333620</xdr:colOff>
      <xdr:row>2</xdr:row>
      <xdr:rowOff>335280</xdr:rowOff>
    </xdr:to>
    <xdr:sp macro="" textlink="">
      <xdr:nvSpPr>
        <xdr:cNvPr id="41998" name="Text Box 14">
          <a:extLst>
            <a:ext uri="{FF2B5EF4-FFF2-40B4-BE49-F238E27FC236}">
              <a16:creationId xmlns:a16="http://schemas.microsoft.com/office/drawing/2014/main" id="{320AD0F4-E73F-45A5-A21E-FB06184A7946}"/>
            </a:ext>
          </a:extLst>
        </xdr:cNvPr>
        <xdr:cNvSpPr txBox="1">
          <a:spLocks noChangeArrowheads="1"/>
        </xdr:cNvSpPr>
      </xdr:nvSpPr>
      <xdr:spPr bwMode="auto">
        <a:xfrm>
          <a:off x="243325650" y="771525"/>
          <a:ext cx="10001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  <xdr:twoCellAnchor>
    <xdr:from>
      <xdr:col>211</xdr:col>
      <xdr:colOff>470535</xdr:colOff>
      <xdr:row>2</xdr:row>
      <xdr:rowOff>104775</xdr:rowOff>
    </xdr:from>
    <xdr:to>
      <xdr:col>211</xdr:col>
      <xdr:colOff>969275</xdr:colOff>
      <xdr:row>2</xdr:row>
      <xdr:rowOff>257175</xdr:rowOff>
    </xdr:to>
    <xdr:sp macro="" textlink="">
      <xdr:nvSpPr>
        <xdr:cNvPr id="41999" name="Text Box 15">
          <a:extLst>
            <a:ext uri="{FF2B5EF4-FFF2-40B4-BE49-F238E27FC236}">
              <a16:creationId xmlns:a16="http://schemas.microsoft.com/office/drawing/2014/main" id="{A7D3EE55-521F-40DC-9C2F-B95AB9174C58}"/>
            </a:ext>
          </a:extLst>
        </xdr:cNvPr>
        <xdr:cNvSpPr txBox="1">
          <a:spLocks noChangeArrowheads="1"/>
        </xdr:cNvSpPr>
      </xdr:nvSpPr>
      <xdr:spPr bwMode="auto">
        <a:xfrm>
          <a:off x="260451600" y="695325"/>
          <a:ext cx="552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Unit:Case,NT$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333375</xdr:colOff>
      <xdr:row>3</xdr:row>
      <xdr:rowOff>0</xdr:rowOff>
    </xdr:from>
    <xdr:to>
      <xdr:col>54</xdr:col>
      <xdr:colOff>872479</xdr:colOff>
      <xdr:row>3</xdr:row>
      <xdr:rowOff>4763</xdr:rowOff>
    </xdr:to>
    <xdr:sp macro="" textlink="">
      <xdr:nvSpPr>
        <xdr:cNvPr id="5121" name="文字 1">
          <a:extLst>
            <a:ext uri="{FF2B5EF4-FFF2-40B4-BE49-F238E27FC236}">
              <a16:creationId xmlns:a16="http://schemas.microsoft.com/office/drawing/2014/main" id="{6D25E65F-D4EC-43BA-98E6-C812618E0615}"/>
            </a:ext>
          </a:extLst>
        </xdr:cNvPr>
        <xdr:cNvSpPr txBox="1">
          <a:spLocks noChangeArrowheads="1"/>
        </xdr:cNvSpPr>
      </xdr:nvSpPr>
      <xdr:spPr bwMode="auto">
        <a:xfrm>
          <a:off x="60483750" y="923925"/>
          <a:ext cx="1562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872479</xdr:colOff>
      <xdr:row>3</xdr:row>
      <xdr:rowOff>4763</xdr:rowOff>
    </xdr:to>
    <xdr:sp macro="" textlink="">
      <xdr:nvSpPr>
        <xdr:cNvPr id="5122" name="文字 1">
          <a:extLst>
            <a:ext uri="{FF2B5EF4-FFF2-40B4-BE49-F238E27FC236}">
              <a16:creationId xmlns:a16="http://schemas.microsoft.com/office/drawing/2014/main" id="{83C1AA0E-155D-46E2-9C05-EC6ABCFD863A}"/>
            </a:ext>
          </a:extLst>
        </xdr:cNvPr>
        <xdr:cNvSpPr txBox="1">
          <a:spLocks noChangeArrowheads="1"/>
        </xdr:cNvSpPr>
      </xdr:nvSpPr>
      <xdr:spPr bwMode="auto">
        <a:xfrm>
          <a:off x="60483750" y="923925"/>
          <a:ext cx="1562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75</xdr:col>
      <xdr:colOff>333375</xdr:colOff>
      <xdr:row>3</xdr:row>
      <xdr:rowOff>0</xdr:rowOff>
    </xdr:from>
    <xdr:to>
      <xdr:col>76</xdr:col>
      <xdr:colOff>872622</xdr:colOff>
      <xdr:row>3</xdr:row>
      <xdr:rowOff>4763</xdr:rowOff>
    </xdr:to>
    <xdr:sp macro="" textlink="">
      <xdr:nvSpPr>
        <xdr:cNvPr id="5123" name="文字 1">
          <a:extLst>
            <a:ext uri="{FF2B5EF4-FFF2-40B4-BE49-F238E27FC236}">
              <a16:creationId xmlns:a16="http://schemas.microsoft.com/office/drawing/2014/main" id="{669AAAB3-11A1-4C44-A792-EA321F2D7676}"/>
            </a:ext>
          </a:extLst>
        </xdr:cNvPr>
        <xdr:cNvSpPr txBox="1">
          <a:spLocks noChangeArrowheads="1"/>
        </xdr:cNvSpPr>
      </xdr:nvSpPr>
      <xdr:spPr bwMode="auto">
        <a:xfrm>
          <a:off x="8559165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75</xdr:col>
      <xdr:colOff>333375</xdr:colOff>
      <xdr:row>3</xdr:row>
      <xdr:rowOff>0</xdr:rowOff>
    </xdr:from>
    <xdr:to>
      <xdr:col>76</xdr:col>
      <xdr:colOff>872622</xdr:colOff>
      <xdr:row>3</xdr:row>
      <xdr:rowOff>4763</xdr:rowOff>
    </xdr:to>
    <xdr:sp macro="" textlink="">
      <xdr:nvSpPr>
        <xdr:cNvPr id="5124" name="文字 1">
          <a:extLst>
            <a:ext uri="{FF2B5EF4-FFF2-40B4-BE49-F238E27FC236}">
              <a16:creationId xmlns:a16="http://schemas.microsoft.com/office/drawing/2014/main" id="{15F51E99-8101-46AA-9D38-FBDDA4AA5A85}"/>
            </a:ext>
          </a:extLst>
        </xdr:cNvPr>
        <xdr:cNvSpPr txBox="1">
          <a:spLocks noChangeArrowheads="1"/>
        </xdr:cNvSpPr>
      </xdr:nvSpPr>
      <xdr:spPr bwMode="auto">
        <a:xfrm>
          <a:off x="8559165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86</xdr:col>
      <xdr:colOff>333375</xdr:colOff>
      <xdr:row>3</xdr:row>
      <xdr:rowOff>0</xdr:rowOff>
    </xdr:from>
    <xdr:to>
      <xdr:col>87</xdr:col>
      <xdr:colOff>865018</xdr:colOff>
      <xdr:row>3</xdr:row>
      <xdr:rowOff>4763</xdr:rowOff>
    </xdr:to>
    <xdr:sp macro="" textlink="">
      <xdr:nvSpPr>
        <xdr:cNvPr id="5125" name="文字 1">
          <a:extLst>
            <a:ext uri="{FF2B5EF4-FFF2-40B4-BE49-F238E27FC236}">
              <a16:creationId xmlns:a16="http://schemas.microsoft.com/office/drawing/2014/main" id="{703E5C18-3545-42D5-B516-B235A53CA11D}"/>
            </a:ext>
          </a:extLst>
        </xdr:cNvPr>
        <xdr:cNvSpPr txBox="1">
          <a:spLocks noChangeArrowheads="1"/>
        </xdr:cNvSpPr>
      </xdr:nvSpPr>
      <xdr:spPr bwMode="auto">
        <a:xfrm>
          <a:off x="9814560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86</xdr:col>
      <xdr:colOff>333375</xdr:colOff>
      <xdr:row>3</xdr:row>
      <xdr:rowOff>0</xdr:rowOff>
    </xdr:from>
    <xdr:to>
      <xdr:col>87</xdr:col>
      <xdr:colOff>865018</xdr:colOff>
      <xdr:row>3</xdr:row>
      <xdr:rowOff>4763</xdr:rowOff>
    </xdr:to>
    <xdr:sp macro="" textlink="">
      <xdr:nvSpPr>
        <xdr:cNvPr id="5126" name="文字 1">
          <a:extLst>
            <a:ext uri="{FF2B5EF4-FFF2-40B4-BE49-F238E27FC236}">
              <a16:creationId xmlns:a16="http://schemas.microsoft.com/office/drawing/2014/main" id="{60720237-ECC3-4ECD-8200-D92F08D7B5C9}"/>
            </a:ext>
          </a:extLst>
        </xdr:cNvPr>
        <xdr:cNvSpPr txBox="1">
          <a:spLocks noChangeArrowheads="1"/>
        </xdr:cNvSpPr>
      </xdr:nvSpPr>
      <xdr:spPr bwMode="auto">
        <a:xfrm>
          <a:off x="9814560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340995</xdr:colOff>
      <xdr:row>3</xdr:row>
      <xdr:rowOff>0</xdr:rowOff>
    </xdr:from>
    <xdr:to>
      <xdr:col>98</xdr:col>
      <xdr:colOff>872638</xdr:colOff>
      <xdr:row>3</xdr:row>
      <xdr:rowOff>4763</xdr:rowOff>
    </xdr:to>
    <xdr:sp macro="" textlink="">
      <xdr:nvSpPr>
        <xdr:cNvPr id="5127" name="文字 1">
          <a:extLst>
            <a:ext uri="{FF2B5EF4-FFF2-40B4-BE49-F238E27FC236}">
              <a16:creationId xmlns:a16="http://schemas.microsoft.com/office/drawing/2014/main" id="{0E8CF746-E737-43BF-9658-62F40ED29741}"/>
            </a:ext>
          </a:extLst>
        </xdr:cNvPr>
        <xdr:cNvSpPr txBox="1">
          <a:spLocks noChangeArrowheads="1"/>
        </xdr:cNvSpPr>
      </xdr:nvSpPr>
      <xdr:spPr bwMode="auto">
        <a:xfrm>
          <a:off x="110518575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340995</xdr:colOff>
      <xdr:row>3</xdr:row>
      <xdr:rowOff>0</xdr:rowOff>
    </xdr:from>
    <xdr:to>
      <xdr:col>98</xdr:col>
      <xdr:colOff>872638</xdr:colOff>
      <xdr:row>3</xdr:row>
      <xdr:rowOff>4763</xdr:rowOff>
    </xdr:to>
    <xdr:sp macro="" textlink="">
      <xdr:nvSpPr>
        <xdr:cNvPr id="5128" name="文字 1">
          <a:extLst>
            <a:ext uri="{FF2B5EF4-FFF2-40B4-BE49-F238E27FC236}">
              <a16:creationId xmlns:a16="http://schemas.microsoft.com/office/drawing/2014/main" id="{E61F4AC9-B6C7-4A5C-84E8-433D82672381}"/>
            </a:ext>
          </a:extLst>
        </xdr:cNvPr>
        <xdr:cNvSpPr txBox="1">
          <a:spLocks noChangeArrowheads="1"/>
        </xdr:cNvSpPr>
      </xdr:nvSpPr>
      <xdr:spPr bwMode="auto">
        <a:xfrm>
          <a:off x="110518575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104</xdr:col>
      <xdr:colOff>340995</xdr:colOff>
      <xdr:row>3</xdr:row>
      <xdr:rowOff>0</xdr:rowOff>
    </xdr:from>
    <xdr:to>
      <xdr:col>105</xdr:col>
      <xdr:colOff>865034</xdr:colOff>
      <xdr:row>3</xdr:row>
      <xdr:rowOff>4763</xdr:rowOff>
    </xdr:to>
    <xdr:sp macro="" textlink="">
      <xdr:nvSpPr>
        <xdr:cNvPr id="5129" name="文字 1">
          <a:extLst>
            <a:ext uri="{FF2B5EF4-FFF2-40B4-BE49-F238E27FC236}">
              <a16:creationId xmlns:a16="http://schemas.microsoft.com/office/drawing/2014/main" id="{30652347-7E38-48EA-B770-4D9085058E86}"/>
            </a:ext>
          </a:extLst>
        </xdr:cNvPr>
        <xdr:cNvSpPr txBox="1">
          <a:spLocks noChangeArrowheads="1"/>
        </xdr:cNvSpPr>
      </xdr:nvSpPr>
      <xdr:spPr bwMode="auto">
        <a:xfrm>
          <a:off x="11870055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104</xdr:col>
      <xdr:colOff>340995</xdr:colOff>
      <xdr:row>3</xdr:row>
      <xdr:rowOff>0</xdr:rowOff>
    </xdr:from>
    <xdr:to>
      <xdr:col>105</xdr:col>
      <xdr:colOff>865034</xdr:colOff>
      <xdr:row>3</xdr:row>
      <xdr:rowOff>4763</xdr:rowOff>
    </xdr:to>
    <xdr:sp macro="" textlink="">
      <xdr:nvSpPr>
        <xdr:cNvPr id="5130" name="文字 1">
          <a:extLst>
            <a:ext uri="{FF2B5EF4-FFF2-40B4-BE49-F238E27FC236}">
              <a16:creationId xmlns:a16="http://schemas.microsoft.com/office/drawing/2014/main" id="{143F9F0F-E55E-4365-B021-E2DD73CE578E}"/>
            </a:ext>
          </a:extLst>
        </xdr:cNvPr>
        <xdr:cNvSpPr txBox="1">
          <a:spLocks noChangeArrowheads="1"/>
        </xdr:cNvSpPr>
      </xdr:nvSpPr>
      <xdr:spPr bwMode="auto">
        <a:xfrm>
          <a:off x="118700550" y="923925"/>
          <a:ext cx="14763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104775</xdr:rowOff>
    </xdr:from>
    <xdr:to>
      <xdr:col>11</xdr:col>
      <xdr:colOff>0</xdr:colOff>
      <xdr:row>2</xdr:row>
      <xdr:rowOff>333375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4E083E0F-C746-4BED-97A2-5F0F326A9B86}"/>
            </a:ext>
          </a:extLst>
        </xdr:cNvPr>
        <xdr:cNvSpPr txBox="1">
          <a:spLocks noChangeArrowheads="1"/>
        </xdr:cNvSpPr>
      </xdr:nvSpPr>
      <xdr:spPr bwMode="auto">
        <a:xfrm>
          <a:off x="14687550" y="819150"/>
          <a:ext cx="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872567</xdr:colOff>
      <xdr:row>3</xdr:row>
      <xdr:rowOff>9525</xdr:rowOff>
    </xdr:to>
    <xdr:sp macro="" textlink="">
      <xdr:nvSpPr>
        <xdr:cNvPr id="4108" name="文字 1">
          <a:extLst>
            <a:ext uri="{FF2B5EF4-FFF2-40B4-BE49-F238E27FC236}">
              <a16:creationId xmlns:a16="http://schemas.microsoft.com/office/drawing/2014/main" id="{2791AC2C-D112-419E-9312-D2E222EF6177}"/>
            </a:ext>
          </a:extLst>
        </xdr:cNvPr>
        <xdr:cNvSpPr txBox="1">
          <a:spLocks noChangeArrowheads="1"/>
        </xdr:cNvSpPr>
      </xdr:nvSpPr>
      <xdr:spPr bwMode="auto">
        <a:xfrm>
          <a:off x="61588650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872567</xdr:colOff>
      <xdr:row>3</xdr:row>
      <xdr:rowOff>9525</xdr:rowOff>
    </xdr:to>
    <xdr:sp macro="" textlink="">
      <xdr:nvSpPr>
        <xdr:cNvPr id="4109" name="Text Box 13">
          <a:extLst>
            <a:ext uri="{FF2B5EF4-FFF2-40B4-BE49-F238E27FC236}">
              <a16:creationId xmlns:a16="http://schemas.microsoft.com/office/drawing/2014/main" id="{82924C55-98FB-4B3F-9DD6-9555E55AB3E8}"/>
            </a:ext>
          </a:extLst>
        </xdr:cNvPr>
        <xdr:cNvSpPr txBox="1">
          <a:spLocks noChangeArrowheads="1"/>
        </xdr:cNvSpPr>
      </xdr:nvSpPr>
      <xdr:spPr bwMode="auto">
        <a:xfrm>
          <a:off x="61588650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75</xdr:col>
      <xdr:colOff>340995</xdr:colOff>
      <xdr:row>3</xdr:row>
      <xdr:rowOff>0</xdr:rowOff>
    </xdr:from>
    <xdr:to>
      <xdr:col>76</xdr:col>
      <xdr:colOff>872692</xdr:colOff>
      <xdr:row>3</xdr:row>
      <xdr:rowOff>9525</xdr:rowOff>
    </xdr:to>
    <xdr:sp macro="" textlink="">
      <xdr:nvSpPr>
        <xdr:cNvPr id="4114" name="文字 1">
          <a:extLst>
            <a:ext uri="{FF2B5EF4-FFF2-40B4-BE49-F238E27FC236}">
              <a16:creationId xmlns:a16="http://schemas.microsoft.com/office/drawing/2014/main" id="{B5EA11E9-12BC-4554-8578-4435BBB71933}"/>
            </a:ext>
          </a:extLst>
        </xdr:cNvPr>
        <xdr:cNvSpPr txBox="1">
          <a:spLocks noChangeArrowheads="1"/>
        </xdr:cNvSpPr>
      </xdr:nvSpPr>
      <xdr:spPr bwMode="auto">
        <a:xfrm>
          <a:off x="86544150" y="1057275"/>
          <a:ext cx="1609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75</xdr:col>
      <xdr:colOff>340995</xdr:colOff>
      <xdr:row>3</xdr:row>
      <xdr:rowOff>0</xdr:rowOff>
    </xdr:from>
    <xdr:to>
      <xdr:col>76</xdr:col>
      <xdr:colOff>872692</xdr:colOff>
      <xdr:row>3</xdr:row>
      <xdr:rowOff>9525</xdr:rowOff>
    </xdr:to>
    <xdr:sp macro="" textlink="">
      <xdr:nvSpPr>
        <xdr:cNvPr id="4115" name="Text Box 19">
          <a:extLst>
            <a:ext uri="{FF2B5EF4-FFF2-40B4-BE49-F238E27FC236}">
              <a16:creationId xmlns:a16="http://schemas.microsoft.com/office/drawing/2014/main" id="{642504B5-32D0-4CBE-ABA6-34CD3ACF8C2C}"/>
            </a:ext>
          </a:extLst>
        </xdr:cNvPr>
        <xdr:cNvSpPr txBox="1">
          <a:spLocks noChangeArrowheads="1"/>
        </xdr:cNvSpPr>
      </xdr:nvSpPr>
      <xdr:spPr bwMode="auto">
        <a:xfrm>
          <a:off x="86544150" y="1057275"/>
          <a:ext cx="1609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86</xdr:col>
      <xdr:colOff>340995</xdr:colOff>
      <xdr:row>3</xdr:row>
      <xdr:rowOff>0</xdr:rowOff>
    </xdr:from>
    <xdr:to>
      <xdr:col>87</xdr:col>
      <xdr:colOff>880187</xdr:colOff>
      <xdr:row>3</xdr:row>
      <xdr:rowOff>9525</xdr:rowOff>
    </xdr:to>
    <xdr:sp macro="" textlink="">
      <xdr:nvSpPr>
        <xdr:cNvPr id="4118" name="文字 1">
          <a:extLst>
            <a:ext uri="{FF2B5EF4-FFF2-40B4-BE49-F238E27FC236}">
              <a16:creationId xmlns:a16="http://schemas.microsoft.com/office/drawing/2014/main" id="{6356133B-439A-4195-B58E-D6DE51194AD5}"/>
            </a:ext>
          </a:extLst>
        </xdr:cNvPr>
        <xdr:cNvSpPr txBox="1">
          <a:spLocks noChangeArrowheads="1"/>
        </xdr:cNvSpPr>
      </xdr:nvSpPr>
      <xdr:spPr bwMode="auto">
        <a:xfrm>
          <a:off x="992600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86</xdr:col>
      <xdr:colOff>340995</xdr:colOff>
      <xdr:row>3</xdr:row>
      <xdr:rowOff>0</xdr:rowOff>
    </xdr:from>
    <xdr:to>
      <xdr:col>87</xdr:col>
      <xdr:colOff>880187</xdr:colOff>
      <xdr:row>3</xdr:row>
      <xdr:rowOff>9525</xdr:rowOff>
    </xdr:to>
    <xdr:sp macro="" textlink="">
      <xdr:nvSpPr>
        <xdr:cNvPr id="4119" name="Text Box 23">
          <a:extLst>
            <a:ext uri="{FF2B5EF4-FFF2-40B4-BE49-F238E27FC236}">
              <a16:creationId xmlns:a16="http://schemas.microsoft.com/office/drawing/2014/main" id="{3B0927CE-35BE-4073-ADE3-FC01BD09F832}"/>
            </a:ext>
          </a:extLst>
        </xdr:cNvPr>
        <xdr:cNvSpPr txBox="1">
          <a:spLocks noChangeArrowheads="1"/>
        </xdr:cNvSpPr>
      </xdr:nvSpPr>
      <xdr:spPr bwMode="auto">
        <a:xfrm>
          <a:off x="992600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340995</xdr:colOff>
      <xdr:row>3</xdr:row>
      <xdr:rowOff>0</xdr:rowOff>
    </xdr:from>
    <xdr:to>
      <xdr:col>98</xdr:col>
      <xdr:colOff>882130</xdr:colOff>
      <xdr:row>3</xdr:row>
      <xdr:rowOff>9525</xdr:rowOff>
    </xdr:to>
    <xdr:sp macro="" textlink="">
      <xdr:nvSpPr>
        <xdr:cNvPr id="4122" name="文字 1">
          <a:extLst>
            <a:ext uri="{FF2B5EF4-FFF2-40B4-BE49-F238E27FC236}">
              <a16:creationId xmlns:a16="http://schemas.microsoft.com/office/drawing/2014/main" id="{C92933B2-51F9-4450-A95B-E2DF32D97C6A}"/>
            </a:ext>
          </a:extLst>
        </xdr:cNvPr>
        <xdr:cNvSpPr txBox="1">
          <a:spLocks noChangeArrowheads="1"/>
        </xdr:cNvSpPr>
      </xdr:nvSpPr>
      <xdr:spPr bwMode="auto">
        <a:xfrm>
          <a:off x="1120616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340995</xdr:colOff>
      <xdr:row>3</xdr:row>
      <xdr:rowOff>0</xdr:rowOff>
    </xdr:from>
    <xdr:to>
      <xdr:col>98</xdr:col>
      <xdr:colOff>882130</xdr:colOff>
      <xdr:row>3</xdr:row>
      <xdr:rowOff>9525</xdr:rowOff>
    </xdr:to>
    <xdr:sp macro="" textlink="">
      <xdr:nvSpPr>
        <xdr:cNvPr id="4123" name="Text Box 27">
          <a:extLst>
            <a:ext uri="{FF2B5EF4-FFF2-40B4-BE49-F238E27FC236}">
              <a16:creationId xmlns:a16="http://schemas.microsoft.com/office/drawing/2014/main" id="{1EC3D1D4-0AB8-4A29-85E5-D666F5CFD159}"/>
            </a:ext>
          </a:extLst>
        </xdr:cNvPr>
        <xdr:cNvSpPr txBox="1">
          <a:spLocks noChangeArrowheads="1"/>
        </xdr:cNvSpPr>
      </xdr:nvSpPr>
      <xdr:spPr bwMode="auto">
        <a:xfrm>
          <a:off x="1120616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104</xdr:col>
      <xdr:colOff>333375</xdr:colOff>
      <xdr:row>3</xdr:row>
      <xdr:rowOff>0</xdr:rowOff>
    </xdr:from>
    <xdr:to>
      <xdr:col>105</xdr:col>
      <xdr:colOff>872567</xdr:colOff>
      <xdr:row>3</xdr:row>
      <xdr:rowOff>9525</xdr:rowOff>
    </xdr:to>
    <xdr:sp macro="" textlink="">
      <xdr:nvSpPr>
        <xdr:cNvPr id="4125" name="文字 1">
          <a:extLst>
            <a:ext uri="{FF2B5EF4-FFF2-40B4-BE49-F238E27FC236}">
              <a16:creationId xmlns:a16="http://schemas.microsoft.com/office/drawing/2014/main" id="{7D86451A-3BAE-473C-87A7-D191FAC954BD}"/>
            </a:ext>
          </a:extLst>
        </xdr:cNvPr>
        <xdr:cNvSpPr txBox="1">
          <a:spLocks noChangeArrowheads="1"/>
        </xdr:cNvSpPr>
      </xdr:nvSpPr>
      <xdr:spPr bwMode="auto">
        <a:xfrm>
          <a:off x="1198721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104</xdr:col>
      <xdr:colOff>333375</xdr:colOff>
      <xdr:row>3</xdr:row>
      <xdr:rowOff>0</xdr:rowOff>
    </xdr:from>
    <xdr:to>
      <xdr:col>105</xdr:col>
      <xdr:colOff>872567</xdr:colOff>
      <xdr:row>3</xdr:row>
      <xdr:rowOff>9525</xdr:rowOff>
    </xdr:to>
    <xdr:sp macro="" textlink="">
      <xdr:nvSpPr>
        <xdr:cNvPr id="4126" name="Text Box 30">
          <a:extLst>
            <a:ext uri="{FF2B5EF4-FFF2-40B4-BE49-F238E27FC236}">
              <a16:creationId xmlns:a16="http://schemas.microsoft.com/office/drawing/2014/main" id="{9E83C3BA-0828-4570-8250-05E8D0C8EEDE}"/>
            </a:ext>
          </a:extLst>
        </xdr:cNvPr>
        <xdr:cNvSpPr txBox="1">
          <a:spLocks noChangeArrowheads="1"/>
        </xdr:cNvSpPr>
      </xdr:nvSpPr>
      <xdr:spPr bwMode="auto">
        <a:xfrm>
          <a:off x="119872125" y="1057275"/>
          <a:ext cx="1619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0</xdr:rowOff>
    </xdr:from>
    <xdr:to>
      <xdr:col>10</xdr:col>
      <xdr:colOff>872564</xdr:colOff>
      <xdr:row>3</xdr:row>
      <xdr:rowOff>4763</xdr:rowOff>
    </xdr:to>
    <xdr:sp macro="" textlink="">
      <xdr:nvSpPr>
        <xdr:cNvPr id="2049" name="文字 1">
          <a:extLst>
            <a:ext uri="{FF2B5EF4-FFF2-40B4-BE49-F238E27FC236}">
              <a16:creationId xmlns:a16="http://schemas.microsoft.com/office/drawing/2014/main" id="{ACDBCEAB-8391-4414-B79B-1E422F7113A5}"/>
            </a:ext>
          </a:extLst>
        </xdr:cNvPr>
        <xdr:cNvSpPr txBox="1">
          <a:spLocks noChangeArrowheads="1"/>
        </xdr:cNvSpPr>
      </xdr:nvSpPr>
      <xdr:spPr bwMode="auto">
        <a:xfrm>
          <a:off x="105156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872564</xdr:colOff>
      <xdr:row>3</xdr:row>
      <xdr:rowOff>4763</xdr:rowOff>
    </xdr:to>
    <xdr:sp macro="" textlink="">
      <xdr:nvSpPr>
        <xdr:cNvPr id="2050" name="文字 1">
          <a:extLst>
            <a:ext uri="{FF2B5EF4-FFF2-40B4-BE49-F238E27FC236}">
              <a16:creationId xmlns:a16="http://schemas.microsoft.com/office/drawing/2014/main" id="{C242A104-2FB5-4689-938C-15472B183A2D}"/>
            </a:ext>
          </a:extLst>
        </xdr:cNvPr>
        <xdr:cNvSpPr txBox="1">
          <a:spLocks noChangeArrowheads="1"/>
        </xdr:cNvSpPr>
      </xdr:nvSpPr>
      <xdr:spPr bwMode="auto">
        <a:xfrm>
          <a:off x="152590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51" name="文字 1">
          <a:extLst>
            <a:ext uri="{FF2B5EF4-FFF2-40B4-BE49-F238E27FC236}">
              <a16:creationId xmlns:a16="http://schemas.microsoft.com/office/drawing/2014/main" id="{9642B285-30F1-4943-9842-4CC38FB6BC32}"/>
            </a:ext>
          </a:extLst>
        </xdr:cNvPr>
        <xdr:cNvSpPr txBox="1">
          <a:spLocks noChangeArrowheads="1"/>
        </xdr:cNvSpPr>
      </xdr:nvSpPr>
      <xdr:spPr bwMode="auto">
        <a:xfrm>
          <a:off x="172593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872564</xdr:colOff>
      <xdr:row>3</xdr:row>
      <xdr:rowOff>4763</xdr:rowOff>
    </xdr:to>
    <xdr:sp macro="" textlink="">
      <xdr:nvSpPr>
        <xdr:cNvPr id="2052" name="文字 1">
          <a:extLst>
            <a:ext uri="{FF2B5EF4-FFF2-40B4-BE49-F238E27FC236}">
              <a16:creationId xmlns:a16="http://schemas.microsoft.com/office/drawing/2014/main" id="{22141549-0D6A-441B-A816-7F293FF612F8}"/>
            </a:ext>
          </a:extLst>
        </xdr:cNvPr>
        <xdr:cNvSpPr txBox="1">
          <a:spLocks noChangeArrowheads="1"/>
        </xdr:cNvSpPr>
      </xdr:nvSpPr>
      <xdr:spPr bwMode="auto">
        <a:xfrm>
          <a:off x="200025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872564</xdr:colOff>
      <xdr:row>3</xdr:row>
      <xdr:rowOff>4763</xdr:rowOff>
    </xdr:to>
    <xdr:sp macro="" textlink="">
      <xdr:nvSpPr>
        <xdr:cNvPr id="2053" name="文字 1">
          <a:extLst>
            <a:ext uri="{FF2B5EF4-FFF2-40B4-BE49-F238E27FC236}">
              <a16:creationId xmlns:a16="http://schemas.microsoft.com/office/drawing/2014/main" id="{6394D10C-56A7-4309-9A2F-4B9D2BF2D6B0}"/>
            </a:ext>
          </a:extLst>
        </xdr:cNvPr>
        <xdr:cNvSpPr txBox="1">
          <a:spLocks noChangeArrowheads="1"/>
        </xdr:cNvSpPr>
      </xdr:nvSpPr>
      <xdr:spPr bwMode="auto">
        <a:xfrm>
          <a:off x="247459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3</xdr:row>
      <xdr:rowOff>0</xdr:rowOff>
    </xdr:from>
    <xdr:to>
      <xdr:col>26</xdr:col>
      <xdr:colOff>872564</xdr:colOff>
      <xdr:row>3</xdr:row>
      <xdr:rowOff>4763</xdr:rowOff>
    </xdr:to>
    <xdr:sp macro="" textlink="">
      <xdr:nvSpPr>
        <xdr:cNvPr id="2054" name="文字 1">
          <a:extLst>
            <a:ext uri="{FF2B5EF4-FFF2-40B4-BE49-F238E27FC236}">
              <a16:creationId xmlns:a16="http://schemas.microsoft.com/office/drawing/2014/main" id="{F189599C-AB66-401D-BE9A-2A12B3777ABF}"/>
            </a:ext>
          </a:extLst>
        </xdr:cNvPr>
        <xdr:cNvSpPr txBox="1">
          <a:spLocks noChangeArrowheads="1"/>
        </xdr:cNvSpPr>
      </xdr:nvSpPr>
      <xdr:spPr bwMode="auto">
        <a:xfrm>
          <a:off x="294894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3</xdr:row>
      <xdr:rowOff>0</xdr:rowOff>
    </xdr:from>
    <xdr:to>
      <xdr:col>30</xdr:col>
      <xdr:colOff>872564</xdr:colOff>
      <xdr:row>3</xdr:row>
      <xdr:rowOff>4763</xdr:rowOff>
    </xdr:to>
    <xdr:sp macro="" textlink="">
      <xdr:nvSpPr>
        <xdr:cNvPr id="2055" name="文字 1">
          <a:extLst>
            <a:ext uri="{FF2B5EF4-FFF2-40B4-BE49-F238E27FC236}">
              <a16:creationId xmlns:a16="http://schemas.microsoft.com/office/drawing/2014/main" id="{724D1BC7-4636-4468-BEA1-B6D52A91E259}"/>
            </a:ext>
          </a:extLst>
        </xdr:cNvPr>
        <xdr:cNvSpPr txBox="1">
          <a:spLocks noChangeArrowheads="1"/>
        </xdr:cNvSpPr>
      </xdr:nvSpPr>
      <xdr:spPr bwMode="auto">
        <a:xfrm>
          <a:off x="342328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3</xdr:row>
      <xdr:rowOff>0</xdr:rowOff>
    </xdr:from>
    <xdr:to>
      <xdr:col>34</xdr:col>
      <xdr:colOff>872564</xdr:colOff>
      <xdr:row>3</xdr:row>
      <xdr:rowOff>4763</xdr:rowOff>
    </xdr:to>
    <xdr:sp macro="" textlink="">
      <xdr:nvSpPr>
        <xdr:cNvPr id="2056" name="文字 1">
          <a:extLst>
            <a:ext uri="{FF2B5EF4-FFF2-40B4-BE49-F238E27FC236}">
              <a16:creationId xmlns:a16="http://schemas.microsoft.com/office/drawing/2014/main" id="{FC8B8BCD-9D48-44E4-9DD6-5D57EADA172C}"/>
            </a:ext>
          </a:extLst>
        </xdr:cNvPr>
        <xdr:cNvSpPr txBox="1">
          <a:spLocks noChangeArrowheads="1"/>
        </xdr:cNvSpPr>
      </xdr:nvSpPr>
      <xdr:spPr bwMode="auto">
        <a:xfrm>
          <a:off x="389763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3</xdr:row>
      <xdr:rowOff>0</xdr:rowOff>
    </xdr:from>
    <xdr:to>
      <xdr:col>38</xdr:col>
      <xdr:colOff>872564</xdr:colOff>
      <xdr:row>3</xdr:row>
      <xdr:rowOff>4763</xdr:rowOff>
    </xdr:to>
    <xdr:sp macro="" textlink="">
      <xdr:nvSpPr>
        <xdr:cNvPr id="2057" name="文字 1">
          <a:extLst>
            <a:ext uri="{FF2B5EF4-FFF2-40B4-BE49-F238E27FC236}">
              <a16:creationId xmlns:a16="http://schemas.microsoft.com/office/drawing/2014/main" id="{F54E2E1A-D013-42EA-B041-89FA35126491}"/>
            </a:ext>
          </a:extLst>
        </xdr:cNvPr>
        <xdr:cNvSpPr txBox="1">
          <a:spLocks noChangeArrowheads="1"/>
        </xdr:cNvSpPr>
      </xdr:nvSpPr>
      <xdr:spPr bwMode="auto">
        <a:xfrm>
          <a:off x="437197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872564</xdr:colOff>
      <xdr:row>3</xdr:row>
      <xdr:rowOff>4763</xdr:rowOff>
    </xdr:to>
    <xdr:sp macro="" textlink="">
      <xdr:nvSpPr>
        <xdr:cNvPr id="2058" name="文字 1">
          <a:extLst>
            <a:ext uri="{FF2B5EF4-FFF2-40B4-BE49-F238E27FC236}">
              <a16:creationId xmlns:a16="http://schemas.microsoft.com/office/drawing/2014/main" id="{E4118624-835F-46CF-B7B1-AD59934C03C1}"/>
            </a:ext>
          </a:extLst>
        </xdr:cNvPr>
        <xdr:cNvSpPr txBox="1">
          <a:spLocks noChangeArrowheads="1"/>
        </xdr:cNvSpPr>
      </xdr:nvSpPr>
      <xdr:spPr bwMode="auto">
        <a:xfrm>
          <a:off x="484632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872564</xdr:colOff>
      <xdr:row>3</xdr:row>
      <xdr:rowOff>4763</xdr:rowOff>
    </xdr:to>
    <xdr:sp macro="" textlink="">
      <xdr:nvSpPr>
        <xdr:cNvPr id="2059" name="文字 1">
          <a:extLst>
            <a:ext uri="{FF2B5EF4-FFF2-40B4-BE49-F238E27FC236}">
              <a16:creationId xmlns:a16="http://schemas.microsoft.com/office/drawing/2014/main" id="{93351AA1-573A-4CE9-A77E-A4C34F30791C}"/>
            </a:ext>
          </a:extLst>
        </xdr:cNvPr>
        <xdr:cNvSpPr txBox="1">
          <a:spLocks noChangeArrowheads="1"/>
        </xdr:cNvSpPr>
      </xdr:nvSpPr>
      <xdr:spPr bwMode="auto">
        <a:xfrm>
          <a:off x="532066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3</xdr:row>
      <xdr:rowOff>0</xdr:rowOff>
    </xdr:from>
    <xdr:to>
      <xdr:col>50</xdr:col>
      <xdr:colOff>872564</xdr:colOff>
      <xdr:row>3</xdr:row>
      <xdr:rowOff>4763</xdr:rowOff>
    </xdr:to>
    <xdr:sp macro="" textlink="">
      <xdr:nvSpPr>
        <xdr:cNvPr id="2060" name="文字 1">
          <a:extLst>
            <a:ext uri="{FF2B5EF4-FFF2-40B4-BE49-F238E27FC236}">
              <a16:creationId xmlns:a16="http://schemas.microsoft.com/office/drawing/2014/main" id="{3BFBD2CC-E180-4C85-94CD-0F9F3A964EBF}"/>
            </a:ext>
          </a:extLst>
        </xdr:cNvPr>
        <xdr:cNvSpPr txBox="1">
          <a:spLocks noChangeArrowheads="1"/>
        </xdr:cNvSpPr>
      </xdr:nvSpPr>
      <xdr:spPr bwMode="auto">
        <a:xfrm>
          <a:off x="579501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872556</xdr:colOff>
      <xdr:row>3</xdr:row>
      <xdr:rowOff>4763</xdr:rowOff>
    </xdr:to>
    <xdr:sp macro="" textlink="">
      <xdr:nvSpPr>
        <xdr:cNvPr id="2061" name="文字 1">
          <a:extLst>
            <a:ext uri="{FF2B5EF4-FFF2-40B4-BE49-F238E27FC236}">
              <a16:creationId xmlns:a16="http://schemas.microsoft.com/office/drawing/2014/main" id="{B6F473D8-1B50-40F2-943A-91E0FBA0297B}"/>
            </a:ext>
          </a:extLst>
        </xdr:cNvPr>
        <xdr:cNvSpPr txBox="1">
          <a:spLocks noChangeArrowheads="1"/>
        </xdr:cNvSpPr>
      </xdr:nvSpPr>
      <xdr:spPr bwMode="auto">
        <a:xfrm>
          <a:off x="62893575" y="962025"/>
          <a:ext cx="18859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872564</xdr:colOff>
      <xdr:row>3</xdr:row>
      <xdr:rowOff>4763</xdr:rowOff>
    </xdr:to>
    <xdr:sp macro="" textlink="">
      <xdr:nvSpPr>
        <xdr:cNvPr id="2062" name="文字 1">
          <a:extLst>
            <a:ext uri="{FF2B5EF4-FFF2-40B4-BE49-F238E27FC236}">
              <a16:creationId xmlns:a16="http://schemas.microsoft.com/office/drawing/2014/main" id="{91B87C11-2E4A-4264-AE78-1191F2FF073B}"/>
            </a:ext>
          </a:extLst>
        </xdr:cNvPr>
        <xdr:cNvSpPr txBox="1">
          <a:spLocks noChangeArrowheads="1"/>
        </xdr:cNvSpPr>
      </xdr:nvSpPr>
      <xdr:spPr bwMode="auto">
        <a:xfrm>
          <a:off x="678370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333375</xdr:colOff>
      <xdr:row>3</xdr:row>
      <xdr:rowOff>0</xdr:rowOff>
    </xdr:from>
    <xdr:to>
      <xdr:col>62</xdr:col>
      <xdr:colOff>872564</xdr:colOff>
      <xdr:row>3</xdr:row>
      <xdr:rowOff>4763</xdr:rowOff>
    </xdr:to>
    <xdr:sp macro="" textlink="">
      <xdr:nvSpPr>
        <xdr:cNvPr id="2063" name="文字 1">
          <a:extLst>
            <a:ext uri="{FF2B5EF4-FFF2-40B4-BE49-F238E27FC236}">
              <a16:creationId xmlns:a16="http://schemas.microsoft.com/office/drawing/2014/main" id="{9F198B32-69CE-436B-909B-BDFCFA7C634C}"/>
            </a:ext>
          </a:extLst>
        </xdr:cNvPr>
        <xdr:cNvSpPr txBox="1">
          <a:spLocks noChangeArrowheads="1"/>
        </xdr:cNvSpPr>
      </xdr:nvSpPr>
      <xdr:spPr bwMode="auto">
        <a:xfrm>
          <a:off x="725805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872564</xdr:colOff>
      <xdr:row>3</xdr:row>
      <xdr:rowOff>4763</xdr:rowOff>
    </xdr:to>
    <xdr:sp macro="" textlink="">
      <xdr:nvSpPr>
        <xdr:cNvPr id="2064" name="文字 1">
          <a:extLst>
            <a:ext uri="{FF2B5EF4-FFF2-40B4-BE49-F238E27FC236}">
              <a16:creationId xmlns:a16="http://schemas.microsoft.com/office/drawing/2014/main" id="{8FABFBC7-FCF1-4123-ACE3-AE823F2DC3E4}"/>
            </a:ext>
          </a:extLst>
        </xdr:cNvPr>
        <xdr:cNvSpPr txBox="1">
          <a:spLocks noChangeArrowheads="1"/>
        </xdr:cNvSpPr>
      </xdr:nvSpPr>
      <xdr:spPr bwMode="auto">
        <a:xfrm>
          <a:off x="773239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872564</xdr:colOff>
      <xdr:row>3</xdr:row>
      <xdr:rowOff>4763</xdr:rowOff>
    </xdr:to>
    <xdr:sp macro="" textlink="">
      <xdr:nvSpPr>
        <xdr:cNvPr id="2065" name="文字 1">
          <a:extLst>
            <a:ext uri="{FF2B5EF4-FFF2-40B4-BE49-F238E27FC236}">
              <a16:creationId xmlns:a16="http://schemas.microsoft.com/office/drawing/2014/main" id="{95352B8C-AC57-46A1-B009-3D828AA7540F}"/>
            </a:ext>
          </a:extLst>
        </xdr:cNvPr>
        <xdr:cNvSpPr txBox="1">
          <a:spLocks noChangeArrowheads="1"/>
        </xdr:cNvSpPr>
      </xdr:nvSpPr>
      <xdr:spPr bwMode="auto">
        <a:xfrm>
          <a:off x="820674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3</xdr:row>
      <xdr:rowOff>0</xdr:rowOff>
    </xdr:from>
    <xdr:to>
      <xdr:col>74</xdr:col>
      <xdr:colOff>872564</xdr:colOff>
      <xdr:row>3</xdr:row>
      <xdr:rowOff>4763</xdr:rowOff>
    </xdr:to>
    <xdr:sp macro="" textlink="">
      <xdr:nvSpPr>
        <xdr:cNvPr id="2066" name="文字 1">
          <a:extLst>
            <a:ext uri="{FF2B5EF4-FFF2-40B4-BE49-F238E27FC236}">
              <a16:creationId xmlns:a16="http://schemas.microsoft.com/office/drawing/2014/main" id="{49662FEC-E763-4761-B54C-410B5DED8234}"/>
            </a:ext>
          </a:extLst>
        </xdr:cNvPr>
        <xdr:cNvSpPr txBox="1">
          <a:spLocks noChangeArrowheads="1"/>
        </xdr:cNvSpPr>
      </xdr:nvSpPr>
      <xdr:spPr bwMode="auto">
        <a:xfrm>
          <a:off x="868108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3</xdr:row>
      <xdr:rowOff>0</xdr:rowOff>
    </xdr:from>
    <xdr:to>
      <xdr:col>78</xdr:col>
      <xdr:colOff>872564</xdr:colOff>
      <xdr:row>3</xdr:row>
      <xdr:rowOff>4763</xdr:rowOff>
    </xdr:to>
    <xdr:sp macro="" textlink="">
      <xdr:nvSpPr>
        <xdr:cNvPr id="2067" name="文字 1">
          <a:extLst>
            <a:ext uri="{FF2B5EF4-FFF2-40B4-BE49-F238E27FC236}">
              <a16:creationId xmlns:a16="http://schemas.microsoft.com/office/drawing/2014/main" id="{8286014B-9769-4176-8B55-B845EB32761C}"/>
            </a:ext>
          </a:extLst>
        </xdr:cNvPr>
        <xdr:cNvSpPr txBox="1">
          <a:spLocks noChangeArrowheads="1"/>
        </xdr:cNvSpPr>
      </xdr:nvSpPr>
      <xdr:spPr bwMode="auto">
        <a:xfrm>
          <a:off x="915543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68" name="文字 1">
          <a:extLst>
            <a:ext uri="{FF2B5EF4-FFF2-40B4-BE49-F238E27FC236}">
              <a16:creationId xmlns:a16="http://schemas.microsoft.com/office/drawing/2014/main" id="{0F46123D-4102-43CE-8133-28ECEC903FE3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69" name="文字 1">
          <a:extLst>
            <a:ext uri="{FF2B5EF4-FFF2-40B4-BE49-F238E27FC236}">
              <a16:creationId xmlns:a16="http://schemas.microsoft.com/office/drawing/2014/main" id="{B2CBBC6C-BFE4-46A2-BDD3-FF258C8C0A56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0" name="文字 1">
          <a:extLst>
            <a:ext uri="{FF2B5EF4-FFF2-40B4-BE49-F238E27FC236}">
              <a16:creationId xmlns:a16="http://schemas.microsoft.com/office/drawing/2014/main" id="{C66A8F2A-807E-488F-B844-0C887B4CF490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1" name="文字 1">
          <a:extLst>
            <a:ext uri="{FF2B5EF4-FFF2-40B4-BE49-F238E27FC236}">
              <a16:creationId xmlns:a16="http://schemas.microsoft.com/office/drawing/2014/main" id="{F7513DBD-3E85-4BCC-84C6-D61BF8BE1086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2" name="文字 1">
          <a:extLst>
            <a:ext uri="{FF2B5EF4-FFF2-40B4-BE49-F238E27FC236}">
              <a16:creationId xmlns:a16="http://schemas.microsoft.com/office/drawing/2014/main" id="{FCF8E2F6-A794-4B02-9B8B-9C594E70AF63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3" name="文字 1">
          <a:extLst>
            <a:ext uri="{FF2B5EF4-FFF2-40B4-BE49-F238E27FC236}">
              <a16:creationId xmlns:a16="http://schemas.microsoft.com/office/drawing/2014/main" id="{66981DF3-A66B-4244-9793-C6F2ED2C281B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4" name="文字 1">
          <a:extLst>
            <a:ext uri="{FF2B5EF4-FFF2-40B4-BE49-F238E27FC236}">
              <a16:creationId xmlns:a16="http://schemas.microsoft.com/office/drawing/2014/main" id="{647DE3A7-662D-4C59-B943-3386A5B1823C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5" name="文字 1">
          <a:extLst>
            <a:ext uri="{FF2B5EF4-FFF2-40B4-BE49-F238E27FC236}">
              <a16:creationId xmlns:a16="http://schemas.microsoft.com/office/drawing/2014/main" id="{8D05B329-F34B-459D-BE52-09B2BA1AD31C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6" name="文字 1">
          <a:extLst>
            <a:ext uri="{FF2B5EF4-FFF2-40B4-BE49-F238E27FC236}">
              <a16:creationId xmlns:a16="http://schemas.microsoft.com/office/drawing/2014/main" id="{B9347FD6-D2D1-4AFA-A2E4-DEDC6B76843B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872564</xdr:colOff>
      <xdr:row>3</xdr:row>
      <xdr:rowOff>4763</xdr:rowOff>
    </xdr:to>
    <xdr:sp macro="" textlink="">
      <xdr:nvSpPr>
        <xdr:cNvPr id="2077" name="文字 1">
          <a:extLst>
            <a:ext uri="{FF2B5EF4-FFF2-40B4-BE49-F238E27FC236}">
              <a16:creationId xmlns:a16="http://schemas.microsoft.com/office/drawing/2014/main" id="{A8600C65-CE39-4132-9860-0C08408186AF}"/>
            </a:ext>
          </a:extLst>
        </xdr:cNvPr>
        <xdr:cNvSpPr txBox="1">
          <a:spLocks noChangeArrowheads="1"/>
        </xdr:cNvSpPr>
      </xdr:nvSpPr>
      <xdr:spPr bwMode="auto">
        <a:xfrm>
          <a:off x="105156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872564</xdr:colOff>
      <xdr:row>3</xdr:row>
      <xdr:rowOff>4763</xdr:rowOff>
    </xdr:to>
    <xdr:sp macro="" textlink="">
      <xdr:nvSpPr>
        <xdr:cNvPr id="2078" name="文字 1">
          <a:extLst>
            <a:ext uri="{FF2B5EF4-FFF2-40B4-BE49-F238E27FC236}">
              <a16:creationId xmlns:a16="http://schemas.microsoft.com/office/drawing/2014/main" id="{E6C438A3-BD41-4482-B810-83E3657ADA43}"/>
            </a:ext>
          </a:extLst>
        </xdr:cNvPr>
        <xdr:cNvSpPr txBox="1">
          <a:spLocks noChangeArrowheads="1"/>
        </xdr:cNvSpPr>
      </xdr:nvSpPr>
      <xdr:spPr bwMode="auto">
        <a:xfrm>
          <a:off x="152590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79" name="文字 1">
          <a:extLst>
            <a:ext uri="{FF2B5EF4-FFF2-40B4-BE49-F238E27FC236}">
              <a16:creationId xmlns:a16="http://schemas.microsoft.com/office/drawing/2014/main" id="{F95D197C-A2C9-4E44-AF6A-C2A1974F2013}"/>
            </a:ext>
          </a:extLst>
        </xdr:cNvPr>
        <xdr:cNvSpPr txBox="1">
          <a:spLocks noChangeArrowheads="1"/>
        </xdr:cNvSpPr>
      </xdr:nvSpPr>
      <xdr:spPr bwMode="auto">
        <a:xfrm>
          <a:off x="172593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80" name="文字 1">
          <a:extLst>
            <a:ext uri="{FF2B5EF4-FFF2-40B4-BE49-F238E27FC236}">
              <a16:creationId xmlns:a16="http://schemas.microsoft.com/office/drawing/2014/main" id="{8FE13D35-81D8-48DF-8E4B-178723BBDFDE}"/>
            </a:ext>
          </a:extLst>
        </xdr:cNvPr>
        <xdr:cNvSpPr txBox="1">
          <a:spLocks noChangeArrowheads="1"/>
        </xdr:cNvSpPr>
      </xdr:nvSpPr>
      <xdr:spPr bwMode="auto">
        <a:xfrm>
          <a:off x="172593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81" name="文字 1">
          <a:extLst>
            <a:ext uri="{FF2B5EF4-FFF2-40B4-BE49-F238E27FC236}">
              <a16:creationId xmlns:a16="http://schemas.microsoft.com/office/drawing/2014/main" id="{845FFA3F-4B29-4B00-8D4E-6AD9C09350DA}"/>
            </a:ext>
          </a:extLst>
        </xdr:cNvPr>
        <xdr:cNvSpPr txBox="1">
          <a:spLocks noChangeArrowheads="1"/>
        </xdr:cNvSpPr>
      </xdr:nvSpPr>
      <xdr:spPr bwMode="auto">
        <a:xfrm>
          <a:off x="172593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872564</xdr:colOff>
      <xdr:row>3</xdr:row>
      <xdr:rowOff>4763</xdr:rowOff>
    </xdr:to>
    <xdr:sp macro="" textlink="">
      <xdr:nvSpPr>
        <xdr:cNvPr id="2082" name="文字 1">
          <a:extLst>
            <a:ext uri="{FF2B5EF4-FFF2-40B4-BE49-F238E27FC236}">
              <a16:creationId xmlns:a16="http://schemas.microsoft.com/office/drawing/2014/main" id="{7F488DBB-4D24-4AF8-908B-961C0ED3FD94}"/>
            </a:ext>
          </a:extLst>
        </xdr:cNvPr>
        <xdr:cNvSpPr txBox="1">
          <a:spLocks noChangeArrowheads="1"/>
        </xdr:cNvSpPr>
      </xdr:nvSpPr>
      <xdr:spPr bwMode="auto">
        <a:xfrm>
          <a:off x="200025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872564</xdr:colOff>
      <xdr:row>3</xdr:row>
      <xdr:rowOff>4763</xdr:rowOff>
    </xdr:to>
    <xdr:sp macro="" textlink="">
      <xdr:nvSpPr>
        <xdr:cNvPr id="2083" name="文字 1">
          <a:extLst>
            <a:ext uri="{FF2B5EF4-FFF2-40B4-BE49-F238E27FC236}">
              <a16:creationId xmlns:a16="http://schemas.microsoft.com/office/drawing/2014/main" id="{E2981B03-DB8D-46A3-845F-37A52AF2553F}"/>
            </a:ext>
          </a:extLst>
        </xdr:cNvPr>
        <xdr:cNvSpPr txBox="1">
          <a:spLocks noChangeArrowheads="1"/>
        </xdr:cNvSpPr>
      </xdr:nvSpPr>
      <xdr:spPr bwMode="auto">
        <a:xfrm>
          <a:off x="247459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3</xdr:row>
      <xdr:rowOff>0</xdr:rowOff>
    </xdr:from>
    <xdr:to>
      <xdr:col>26</xdr:col>
      <xdr:colOff>872564</xdr:colOff>
      <xdr:row>3</xdr:row>
      <xdr:rowOff>4763</xdr:rowOff>
    </xdr:to>
    <xdr:sp macro="" textlink="">
      <xdr:nvSpPr>
        <xdr:cNvPr id="2084" name="文字 1">
          <a:extLst>
            <a:ext uri="{FF2B5EF4-FFF2-40B4-BE49-F238E27FC236}">
              <a16:creationId xmlns:a16="http://schemas.microsoft.com/office/drawing/2014/main" id="{791845BA-25A0-42C4-B468-CFE515BA3B93}"/>
            </a:ext>
          </a:extLst>
        </xdr:cNvPr>
        <xdr:cNvSpPr txBox="1">
          <a:spLocks noChangeArrowheads="1"/>
        </xdr:cNvSpPr>
      </xdr:nvSpPr>
      <xdr:spPr bwMode="auto">
        <a:xfrm>
          <a:off x="294894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3</xdr:row>
      <xdr:rowOff>0</xdr:rowOff>
    </xdr:from>
    <xdr:to>
      <xdr:col>30</xdr:col>
      <xdr:colOff>872564</xdr:colOff>
      <xdr:row>3</xdr:row>
      <xdr:rowOff>4763</xdr:rowOff>
    </xdr:to>
    <xdr:sp macro="" textlink="">
      <xdr:nvSpPr>
        <xdr:cNvPr id="2085" name="文字 1">
          <a:extLst>
            <a:ext uri="{FF2B5EF4-FFF2-40B4-BE49-F238E27FC236}">
              <a16:creationId xmlns:a16="http://schemas.microsoft.com/office/drawing/2014/main" id="{3AA70689-0A82-4786-BF4D-D4F777F3E909}"/>
            </a:ext>
          </a:extLst>
        </xdr:cNvPr>
        <xdr:cNvSpPr txBox="1">
          <a:spLocks noChangeArrowheads="1"/>
        </xdr:cNvSpPr>
      </xdr:nvSpPr>
      <xdr:spPr bwMode="auto">
        <a:xfrm>
          <a:off x="342328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3</xdr:row>
      <xdr:rowOff>0</xdr:rowOff>
    </xdr:from>
    <xdr:to>
      <xdr:col>34</xdr:col>
      <xdr:colOff>872564</xdr:colOff>
      <xdr:row>3</xdr:row>
      <xdr:rowOff>4763</xdr:rowOff>
    </xdr:to>
    <xdr:sp macro="" textlink="">
      <xdr:nvSpPr>
        <xdr:cNvPr id="2086" name="文字 1">
          <a:extLst>
            <a:ext uri="{FF2B5EF4-FFF2-40B4-BE49-F238E27FC236}">
              <a16:creationId xmlns:a16="http://schemas.microsoft.com/office/drawing/2014/main" id="{5C6AE86A-09EB-442A-8CCA-4925C1A06815}"/>
            </a:ext>
          </a:extLst>
        </xdr:cNvPr>
        <xdr:cNvSpPr txBox="1">
          <a:spLocks noChangeArrowheads="1"/>
        </xdr:cNvSpPr>
      </xdr:nvSpPr>
      <xdr:spPr bwMode="auto">
        <a:xfrm>
          <a:off x="389763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3</xdr:row>
      <xdr:rowOff>0</xdr:rowOff>
    </xdr:from>
    <xdr:to>
      <xdr:col>38</xdr:col>
      <xdr:colOff>872564</xdr:colOff>
      <xdr:row>3</xdr:row>
      <xdr:rowOff>4763</xdr:rowOff>
    </xdr:to>
    <xdr:sp macro="" textlink="">
      <xdr:nvSpPr>
        <xdr:cNvPr id="2087" name="文字 1">
          <a:extLst>
            <a:ext uri="{FF2B5EF4-FFF2-40B4-BE49-F238E27FC236}">
              <a16:creationId xmlns:a16="http://schemas.microsoft.com/office/drawing/2014/main" id="{2DEC4F5C-44D0-41DF-B292-1B58DE2F902F}"/>
            </a:ext>
          </a:extLst>
        </xdr:cNvPr>
        <xdr:cNvSpPr txBox="1">
          <a:spLocks noChangeArrowheads="1"/>
        </xdr:cNvSpPr>
      </xdr:nvSpPr>
      <xdr:spPr bwMode="auto">
        <a:xfrm>
          <a:off x="437197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872564</xdr:colOff>
      <xdr:row>3</xdr:row>
      <xdr:rowOff>4763</xdr:rowOff>
    </xdr:to>
    <xdr:sp macro="" textlink="">
      <xdr:nvSpPr>
        <xdr:cNvPr id="2088" name="文字 1">
          <a:extLst>
            <a:ext uri="{FF2B5EF4-FFF2-40B4-BE49-F238E27FC236}">
              <a16:creationId xmlns:a16="http://schemas.microsoft.com/office/drawing/2014/main" id="{A9B5BCA7-DCF5-4D4B-BDD2-79A087EBA02D}"/>
            </a:ext>
          </a:extLst>
        </xdr:cNvPr>
        <xdr:cNvSpPr txBox="1">
          <a:spLocks noChangeArrowheads="1"/>
        </xdr:cNvSpPr>
      </xdr:nvSpPr>
      <xdr:spPr bwMode="auto">
        <a:xfrm>
          <a:off x="484632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872564</xdr:colOff>
      <xdr:row>3</xdr:row>
      <xdr:rowOff>4763</xdr:rowOff>
    </xdr:to>
    <xdr:sp macro="" textlink="">
      <xdr:nvSpPr>
        <xdr:cNvPr id="2089" name="文字 1">
          <a:extLst>
            <a:ext uri="{FF2B5EF4-FFF2-40B4-BE49-F238E27FC236}">
              <a16:creationId xmlns:a16="http://schemas.microsoft.com/office/drawing/2014/main" id="{65D71FDE-A6CF-4E3C-A263-1B47133BCBF4}"/>
            </a:ext>
          </a:extLst>
        </xdr:cNvPr>
        <xdr:cNvSpPr txBox="1">
          <a:spLocks noChangeArrowheads="1"/>
        </xdr:cNvSpPr>
      </xdr:nvSpPr>
      <xdr:spPr bwMode="auto">
        <a:xfrm>
          <a:off x="532066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3</xdr:row>
      <xdr:rowOff>0</xdr:rowOff>
    </xdr:from>
    <xdr:to>
      <xdr:col>50</xdr:col>
      <xdr:colOff>872564</xdr:colOff>
      <xdr:row>3</xdr:row>
      <xdr:rowOff>4763</xdr:rowOff>
    </xdr:to>
    <xdr:sp macro="" textlink="">
      <xdr:nvSpPr>
        <xdr:cNvPr id="2090" name="文字 1">
          <a:extLst>
            <a:ext uri="{FF2B5EF4-FFF2-40B4-BE49-F238E27FC236}">
              <a16:creationId xmlns:a16="http://schemas.microsoft.com/office/drawing/2014/main" id="{EA6BDC89-B593-41C7-A736-A07CB999F12D}"/>
            </a:ext>
          </a:extLst>
        </xdr:cNvPr>
        <xdr:cNvSpPr txBox="1">
          <a:spLocks noChangeArrowheads="1"/>
        </xdr:cNvSpPr>
      </xdr:nvSpPr>
      <xdr:spPr bwMode="auto">
        <a:xfrm>
          <a:off x="579501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872556</xdr:colOff>
      <xdr:row>3</xdr:row>
      <xdr:rowOff>4763</xdr:rowOff>
    </xdr:to>
    <xdr:sp macro="" textlink="">
      <xdr:nvSpPr>
        <xdr:cNvPr id="2091" name="文字 1">
          <a:extLst>
            <a:ext uri="{FF2B5EF4-FFF2-40B4-BE49-F238E27FC236}">
              <a16:creationId xmlns:a16="http://schemas.microsoft.com/office/drawing/2014/main" id="{AF356761-A8C0-4298-A420-5D07509BE4DC}"/>
            </a:ext>
          </a:extLst>
        </xdr:cNvPr>
        <xdr:cNvSpPr txBox="1">
          <a:spLocks noChangeArrowheads="1"/>
        </xdr:cNvSpPr>
      </xdr:nvSpPr>
      <xdr:spPr bwMode="auto">
        <a:xfrm>
          <a:off x="62893575" y="962025"/>
          <a:ext cx="18859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872564</xdr:colOff>
      <xdr:row>3</xdr:row>
      <xdr:rowOff>4763</xdr:rowOff>
    </xdr:to>
    <xdr:sp macro="" textlink="">
      <xdr:nvSpPr>
        <xdr:cNvPr id="2092" name="文字 1">
          <a:extLst>
            <a:ext uri="{FF2B5EF4-FFF2-40B4-BE49-F238E27FC236}">
              <a16:creationId xmlns:a16="http://schemas.microsoft.com/office/drawing/2014/main" id="{C9125D0F-5143-47E8-B801-E91CD6CE0D6E}"/>
            </a:ext>
          </a:extLst>
        </xdr:cNvPr>
        <xdr:cNvSpPr txBox="1">
          <a:spLocks noChangeArrowheads="1"/>
        </xdr:cNvSpPr>
      </xdr:nvSpPr>
      <xdr:spPr bwMode="auto">
        <a:xfrm>
          <a:off x="678370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333375</xdr:colOff>
      <xdr:row>3</xdr:row>
      <xdr:rowOff>0</xdr:rowOff>
    </xdr:from>
    <xdr:to>
      <xdr:col>62</xdr:col>
      <xdr:colOff>872564</xdr:colOff>
      <xdr:row>3</xdr:row>
      <xdr:rowOff>4763</xdr:rowOff>
    </xdr:to>
    <xdr:sp macro="" textlink="">
      <xdr:nvSpPr>
        <xdr:cNvPr id="2093" name="文字 1">
          <a:extLst>
            <a:ext uri="{FF2B5EF4-FFF2-40B4-BE49-F238E27FC236}">
              <a16:creationId xmlns:a16="http://schemas.microsoft.com/office/drawing/2014/main" id="{C6C64745-CBBA-4918-9700-0F28726AC4D9}"/>
            </a:ext>
          </a:extLst>
        </xdr:cNvPr>
        <xdr:cNvSpPr txBox="1">
          <a:spLocks noChangeArrowheads="1"/>
        </xdr:cNvSpPr>
      </xdr:nvSpPr>
      <xdr:spPr bwMode="auto">
        <a:xfrm>
          <a:off x="725805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872564</xdr:colOff>
      <xdr:row>3</xdr:row>
      <xdr:rowOff>4763</xdr:rowOff>
    </xdr:to>
    <xdr:sp macro="" textlink="">
      <xdr:nvSpPr>
        <xdr:cNvPr id="2094" name="文字 1">
          <a:extLst>
            <a:ext uri="{FF2B5EF4-FFF2-40B4-BE49-F238E27FC236}">
              <a16:creationId xmlns:a16="http://schemas.microsoft.com/office/drawing/2014/main" id="{F45AB2CA-9EA8-470B-B38D-98731BDDCBFE}"/>
            </a:ext>
          </a:extLst>
        </xdr:cNvPr>
        <xdr:cNvSpPr txBox="1">
          <a:spLocks noChangeArrowheads="1"/>
        </xdr:cNvSpPr>
      </xdr:nvSpPr>
      <xdr:spPr bwMode="auto">
        <a:xfrm>
          <a:off x="773239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872564</xdr:colOff>
      <xdr:row>3</xdr:row>
      <xdr:rowOff>4763</xdr:rowOff>
    </xdr:to>
    <xdr:sp macro="" textlink="">
      <xdr:nvSpPr>
        <xdr:cNvPr id="2095" name="文字 1">
          <a:extLst>
            <a:ext uri="{FF2B5EF4-FFF2-40B4-BE49-F238E27FC236}">
              <a16:creationId xmlns:a16="http://schemas.microsoft.com/office/drawing/2014/main" id="{1CFBCB08-51D1-46F1-97B1-DEDEA1697AE1}"/>
            </a:ext>
          </a:extLst>
        </xdr:cNvPr>
        <xdr:cNvSpPr txBox="1">
          <a:spLocks noChangeArrowheads="1"/>
        </xdr:cNvSpPr>
      </xdr:nvSpPr>
      <xdr:spPr bwMode="auto">
        <a:xfrm>
          <a:off x="820674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3</xdr:row>
      <xdr:rowOff>0</xdr:rowOff>
    </xdr:from>
    <xdr:to>
      <xdr:col>74</xdr:col>
      <xdr:colOff>872564</xdr:colOff>
      <xdr:row>3</xdr:row>
      <xdr:rowOff>4763</xdr:rowOff>
    </xdr:to>
    <xdr:sp macro="" textlink="">
      <xdr:nvSpPr>
        <xdr:cNvPr id="2096" name="文字 1">
          <a:extLst>
            <a:ext uri="{FF2B5EF4-FFF2-40B4-BE49-F238E27FC236}">
              <a16:creationId xmlns:a16="http://schemas.microsoft.com/office/drawing/2014/main" id="{E4D1E1BA-E8F0-466F-A1AD-2FAEC6BBFA14}"/>
            </a:ext>
          </a:extLst>
        </xdr:cNvPr>
        <xdr:cNvSpPr txBox="1">
          <a:spLocks noChangeArrowheads="1"/>
        </xdr:cNvSpPr>
      </xdr:nvSpPr>
      <xdr:spPr bwMode="auto">
        <a:xfrm>
          <a:off x="8681085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3</xdr:row>
      <xdr:rowOff>0</xdr:rowOff>
    </xdr:from>
    <xdr:to>
      <xdr:col>78</xdr:col>
      <xdr:colOff>872564</xdr:colOff>
      <xdr:row>3</xdr:row>
      <xdr:rowOff>4763</xdr:rowOff>
    </xdr:to>
    <xdr:sp macro="" textlink="">
      <xdr:nvSpPr>
        <xdr:cNvPr id="2097" name="文字 1">
          <a:extLst>
            <a:ext uri="{FF2B5EF4-FFF2-40B4-BE49-F238E27FC236}">
              <a16:creationId xmlns:a16="http://schemas.microsoft.com/office/drawing/2014/main" id="{C268FF23-131D-4291-8053-18C64ECA85ED}"/>
            </a:ext>
          </a:extLst>
        </xdr:cNvPr>
        <xdr:cNvSpPr txBox="1">
          <a:spLocks noChangeArrowheads="1"/>
        </xdr:cNvSpPr>
      </xdr:nvSpPr>
      <xdr:spPr bwMode="auto">
        <a:xfrm>
          <a:off x="91554300" y="962025"/>
          <a:ext cx="1685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98" name="文字 1">
          <a:extLst>
            <a:ext uri="{FF2B5EF4-FFF2-40B4-BE49-F238E27FC236}">
              <a16:creationId xmlns:a16="http://schemas.microsoft.com/office/drawing/2014/main" id="{FF862906-51F6-4D59-B8FB-60163EAF5ECF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99" name="文字 1">
          <a:extLst>
            <a:ext uri="{FF2B5EF4-FFF2-40B4-BE49-F238E27FC236}">
              <a16:creationId xmlns:a16="http://schemas.microsoft.com/office/drawing/2014/main" id="{26D4360D-3A95-4654-A013-3466D9552453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0" name="文字 1">
          <a:extLst>
            <a:ext uri="{FF2B5EF4-FFF2-40B4-BE49-F238E27FC236}">
              <a16:creationId xmlns:a16="http://schemas.microsoft.com/office/drawing/2014/main" id="{877F6963-44DD-4DAD-ADD1-87382277C9BF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1" name="文字 1">
          <a:extLst>
            <a:ext uri="{FF2B5EF4-FFF2-40B4-BE49-F238E27FC236}">
              <a16:creationId xmlns:a16="http://schemas.microsoft.com/office/drawing/2014/main" id="{2D7543BA-EFB9-436B-913D-C4E88E473970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2" name="文字 1">
          <a:extLst>
            <a:ext uri="{FF2B5EF4-FFF2-40B4-BE49-F238E27FC236}">
              <a16:creationId xmlns:a16="http://schemas.microsoft.com/office/drawing/2014/main" id="{139F2A2B-0C19-4C2B-ABA4-7735FDC268BA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3" name="文字 1">
          <a:extLst>
            <a:ext uri="{FF2B5EF4-FFF2-40B4-BE49-F238E27FC236}">
              <a16:creationId xmlns:a16="http://schemas.microsoft.com/office/drawing/2014/main" id="{68B80768-AB9F-4F93-B02B-77B24382F489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4" name="文字 1">
          <a:extLst>
            <a:ext uri="{FF2B5EF4-FFF2-40B4-BE49-F238E27FC236}">
              <a16:creationId xmlns:a16="http://schemas.microsoft.com/office/drawing/2014/main" id="{E9E86254-7A03-4176-8C9D-FA34AF8AAE81}"/>
            </a:ext>
          </a:extLst>
        </xdr:cNvPr>
        <xdr:cNvSpPr txBox="1">
          <a:spLocks noChangeArrowheads="1"/>
        </xdr:cNvSpPr>
      </xdr:nvSpPr>
      <xdr:spPr bwMode="auto">
        <a:xfrm>
          <a:off x="935545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1045845</xdr:colOff>
      <xdr:row>2</xdr:row>
      <xdr:rowOff>66675</xdr:rowOff>
    </xdr:from>
    <xdr:to>
      <xdr:col>6</xdr:col>
      <xdr:colOff>1078196</xdr:colOff>
      <xdr:row>2</xdr:row>
      <xdr:rowOff>316286</xdr:rowOff>
    </xdr:to>
    <xdr:sp macro="" textlink="">
      <xdr:nvSpPr>
        <xdr:cNvPr id="2105" name="文字 1">
          <a:extLst>
            <a:ext uri="{FF2B5EF4-FFF2-40B4-BE49-F238E27FC236}">
              <a16:creationId xmlns:a16="http://schemas.microsoft.com/office/drawing/2014/main" id="{20BE58C3-0F79-4129-9140-C8581321D27B}"/>
            </a:ext>
          </a:extLst>
        </xdr:cNvPr>
        <xdr:cNvSpPr txBox="1">
          <a:spLocks noChangeArrowheads="1"/>
        </xdr:cNvSpPr>
      </xdr:nvSpPr>
      <xdr:spPr bwMode="auto">
        <a:xfrm>
          <a:off x="5295900" y="695325"/>
          <a:ext cx="239077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</xdr:col>
      <xdr:colOff>0</xdr:colOff>
      <xdr:row>2</xdr:row>
      <xdr:rowOff>66675</xdr:rowOff>
    </xdr:from>
    <xdr:to>
      <xdr:col>11</xdr:col>
      <xdr:colOff>1905</xdr:colOff>
      <xdr:row>2</xdr:row>
      <xdr:rowOff>230671</xdr:rowOff>
    </xdr:to>
    <xdr:sp macro="" textlink="">
      <xdr:nvSpPr>
        <xdr:cNvPr id="2106" name="文字 3">
          <a:extLst>
            <a:ext uri="{FF2B5EF4-FFF2-40B4-BE49-F238E27FC236}">
              <a16:creationId xmlns:a16="http://schemas.microsoft.com/office/drawing/2014/main" id="{5A150605-5634-41C2-995C-186A69196734}"/>
            </a:ext>
          </a:extLst>
        </xdr:cNvPr>
        <xdr:cNvSpPr txBox="1">
          <a:spLocks noChangeArrowheads="1"/>
        </xdr:cNvSpPr>
      </xdr:nvSpPr>
      <xdr:spPr bwMode="auto">
        <a:xfrm>
          <a:off x="11229975" y="695325"/>
          <a:ext cx="12858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oneCellAnchor>
    <xdr:from>
      <xdr:col>22</xdr:col>
      <xdr:colOff>155045</xdr:colOff>
      <xdr:row>2</xdr:row>
      <xdr:rowOff>85725</xdr:rowOff>
    </xdr:from>
    <xdr:ext cx="1182578" cy="185179"/>
    <xdr:sp macro="" textlink="">
      <xdr:nvSpPr>
        <xdr:cNvPr id="2107" name="文字 1">
          <a:extLst>
            <a:ext uri="{FF2B5EF4-FFF2-40B4-BE49-F238E27FC236}">
              <a16:creationId xmlns:a16="http://schemas.microsoft.com/office/drawing/2014/main" id="{68B1D3FB-E225-495C-B998-209D42B91AE7}"/>
            </a:ext>
          </a:extLst>
        </xdr:cNvPr>
        <xdr:cNvSpPr txBox="1">
          <a:spLocks noChangeArrowheads="1"/>
        </xdr:cNvSpPr>
      </xdr:nvSpPr>
      <xdr:spPr bwMode="auto">
        <a:xfrm>
          <a:off x="23076005" y="705485"/>
          <a:ext cx="107644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twoCellAnchor>
    <xdr:from>
      <xdr:col>18</xdr:col>
      <xdr:colOff>295275</xdr:colOff>
      <xdr:row>2</xdr:row>
      <xdr:rowOff>104775</xdr:rowOff>
    </xdr:from>
    <xdr:to>
      <xdr:col>18</xdr:col>
      <xdr:colOff>1156335</xdr:colOff>
      <xdr:row>2</xdr:row>
      <xdr:rowOff>257175</xdr:rowOff>
    </xdr:to>
    <xdr:sp macro="" textlink="">
      <xdr:nvSpPr>
        <xdr:cNvPr id="2108" name="文字 3">
          <a:extLst>
            <a:ext uri="{FF2B5EF4-FFF2-40B4-BE49-F238E27FC236}">
              <a16:creationId xmlns:a16="http://schemas.microsoft.com/office/drawing/2014/main" id="{3BEDBD1C-F71F-454E-9D23-48872558DE68}"/>
            </a:ext>
          </a:extLst>
        </xdr:cNvPr>
        <xdr:cNvSpPr txBox="1">
          <a:spLocks noChangeArrowheads="1"/>
        </xdr:cNvSpPr>
      </xdr:nvSpPr>
      <xdr:spPr bwMode="auto">
        <a:xfrm>
          <a:off x="21050250" y="733425"/>
          <a:ext cx="952500" cy="1524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oneCellAnchor>
    <xdr:from>
      <xdr:col>30</xdr:col>
      <xdr:colOff>208409</xdr:colOff>
      <xdr:row>2</xdr:row>
      <xdr:rowOff>66675</xdr:rowOff>
    </xdr:from>
    <xdr:ext cx="1182578" cy="200611"/>
    <xdr:sp macro="" textlink="">
      <xdr:nvSpPr>
        <xdr:cNvPr id="2109" name="文字 1">
          <a:extLst>
            <a:ext uri="{FF2B5EF4-FFF2-40B4-BE49-F238E27FC236}">
              <a16:creationId xmlns:a16="http://schemas.microsoft.com/office/drawing/2014/main" id="{825A7A4E-5252-4C42-91D5-C94546BCDD66}"/>
            </a:ext>
          </a:extLst>
        </xdr:cNvPr>
        <xdr:cNvSpPr txBox="1">
          <a:spLocks noChangeArrowheads="1"/>
        </xdr:cNvSpPr>
      </xdr:nvSpPr>
      <xdr:spPr bwMode="auto">
        <a:xfrm>
          <a:off x="31663769" y="686435"/>
          <a:ext cx="107644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oneCellAnchor>
    <xdr:from>
      <xdr:col>46</xdr:col>
      <xdr:colOff>299849</xdr:colOff>
      <xdr:row>2</xdr:row>
      <xdr:rowOff>66675</xdr:rowOff>
    </xdr:from>
    <xdr:ext cx="1182578" cy="200611"/>
    <xdr:sp macro="" textlink="">
      <xdr:nvSpPr>
        <xdr:cNvPr id="2110" name="文字 1">
          <a:extLst>
            <a:ext uri="{FF2B5EF4-FFF2-40B4-BE49-F238E27FC236}">
              <a16:creationId xmlns:a16="http://schemas.microsoft.com/office/drawing/2014/main" id="{C73AC4DA-592A-4CD7-893B-69E80A585C47}"/>
            </a:ext>
          </a:extLst>
        </xdr:cNvPr>
        <xdr:cNvSpPr txBox="1">
          <a:spLocks noChangeArrowheads="1"/>
        </xdr:cNvSpPr>
      </xdr:nvSpPr>
      <xdr:spPr bwMode="auto">
        <a:xfrm>
          <a:off x="48824009" y="686435"/>
          <a:ext cx="107644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oneCellAnchor>
    <xdr:from>
      <xdr:col>70</xdr:col>
      <xdr:colOff>459105</xdr:colOff>
      <xdr:row>2</xdr:row>
      <xdr:rowOff>66675</xdr:rowOff>
    </xdr:from>
    <xdr:ext cx="1190208" cy="200611"/>
    <xdr:sp macro="" textlink="">
      <xdr:nvSpPr>
        <xdr:cNvPr id="2111" name="文字 1">
          <a:extLst>
            <a:ext uri="{FF2B5EF4-FFF2-40B4-BE49-F238E27FC236}">
              <a16:creationId xmlns:a16="http://schemas.microsoft.com/office/drawing/2014/main" id="{B2E345CF-5132-4F93-AF9E-FA4A8090BB9D}"/>
            </a:ext>
          </a:extLst>
        </xdr:cNvPr>
        <xdr:cNvSpPr txBox="1">
          <a:spLocks noChangeArrowheads="1"/>
        </xdr:cNvSpPr>
      </xdr:nvSpPr>
      <xdr:spPr bwMode="auto">
        <a:xfrm>
          <a:off x="74952225" y="686435"/>
          <a:ext cx="107644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2112" name="文字 1">
          <a:extLst>
            <a:ext uri="{FF2B5EF4-FFF2-40B4-BE49-F238E27FC236}">
              <a16:creationId xmlns:a16="http://schemas.microsoft.com/office/drawing/2014/main" id="{5CF3C88E-D181-413C-AD8C-95C9178E6F55}"/>
            </a:ext>
          </a:extLst>
        </xdr:cNvPr>
        <xdr:cNvSpPr txBox="1">
          <a:spLocks noChangeArrowheads="1"/>
        </xdr:cNvSpPr>
      </xdr:nvSpPr>
      <xdr:spPr bwMode="auto">
        <a:xfrm>
          <a:off x="93554550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2113" name="文字 1">
          <a:extLst>
            <a:ext uri="{FF2B5EF4-FFF2-40B4-BE49-F238E27FC236}">
              <a16:creationId xmlns:a16="http://schemas.microsoft.com/office/drawing/2014/main" id="{C48351CE-A397-4DF1-9B1B-7E495621748E}"/>
            </a:ext>
          </a:extLst>
        </xdr:cNvPr>
        <xdr:cNvSpPr txBox="1">
          <a:spLocks noChangeArrowheads="1"/>
        </xdr:cNvSpPr>
      </xdr:nvSpPr>
      <xdr:spPr bwMode="auto">
        <a:xfrm>
          <a:off x="93554550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0</xdr:colOff>
      <xdr:row>2</xdr:row>
      <xdr:rowOff>76200</xdr:rowOff>
    </xdr:from>
    <xdr:to>
      <xdr:col>35</xdr:col>
      <xdr:colOff>0</xdr:colOff>
      <xdr:row>2</xdr:row>
      <xdr:rowOff>247650</xdr:rowOff>
    </xdr:to>
    <xdr:sp macro="" textlink="">
      <xdr:nvSpPr>
        <xdr:cNvPr id="2114" name="文字 3">
          <a:extLst>
            <a:ext uri="{FF2B5EF4-FFF2-40B4-BE49-F238E27FC236}">
              <a16:creationId xmlns:a16="http://schemas.microsoft.com/office/drawing/2014/main" id="{FC116D71-2C6F-4493-A8DA-96E7AA278227}"/>
            </a:ext>
          </a:extLst>
        </xdr:cNvPr>
        <xdr:cNvSpPr txBox="1">
          <a:spLocks noChangeArrowheads="1"/>
        </xdr:cNvSpPr>
      </xdr:nvSpPr>
      <xdr:spPr bwMode="auto">
        <a:xfrm>
          <a:off x="39690675" y="704850"/>
          <a:ext cx="12858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>
    <xdr:from>
      <xdr:col>58</xdr:col>
      <xdr:colOff>352425</xdr:colOff>
      <xdr:row>2</xdr:row>
      <xdr:rowOff>66675</xdr:rowOff>
    </xdr:from>
    <xdr:to>
      <xdr:col>58</xdr:col>
      <xdr:colOff>1156146</xdr:colOff>
      <xdr:row>2</xdr:row>
      <xdr:rowOff>257175</xdr:rowOff>
    </xdr:to>
    <xdr:sp macro="" textlink="">
      <xdr:nvSpPr>
        <xdr:cNvPr id="2115" name="文字 3">
          <a:extLst>
            <a:ext uri="{FF2B5EF4-FFF2-40B4-BE49-F238E27FC236}">
              <a16:creationId xmlns:a16="http://schemas.microsoft.com/office/drawing/2014/main" id="{3ED13040-9890-4347-A680-2C75195B73E2}"/>
            </a:ext>
          </a:extLst>
        </xdr:cNvPr>
        <xdr:cNvSpPr txBox="1">
          <a:spLocks noChangeArrowheads="1"/>
        </xdr:cNvSpPr>
      </xdr:nvSpPr>
      <xdr:spPr bwMode="auto">
        <a:xfrm>
          <a:off x="68941950" y="695325"/>
          <a:ext cx="8953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Unit:Case,NT$</a:t>
          </a:r>
        </a:p>
      </xdr:txBody>
    </xdr:sp>
    <xdr:clientData/>
  </xdr:twoCellAnchor>
  <xdr:oneCellAnchor>
    <xdr:from>
      <xdr:col>78</xdr:col>
      <xdr:colOff>131172</xdr:colOff>
      <xdr:row>2</xdr:row>
      <xdr:rowOff>114300</xdr:rowOff>
    </xdr:from>
    <xdr:ext cx="1208969" cy="192895"/>
    <xdr:sp macro="" textlink="">
      <xdr:nvSpPr>
        <xdr:cNvPr id="2116" name="文字 3">
          <a:extLst>
            <a:ext uri="{FF2B5EF4-FFF2-40B4-BE49-F238E27FC236}">
              <a16:creationId xmlns:a16="http://schemas.microsoft.com/office/drawing/2014/main" id="{70D52EB3-0946-40D3-BD27-37098227DD08}"/>
            </a:ext>
          </a:extLst>
        </xdr:cNvPr>
        <xdr:cNvSpPr txBox="1">
          <a:spLocks noChangeArrowheads="1"/>
        </xdr:cNvSpPr>
      </xdr:nvSpPr>
      <xdr:spPr bwMode="auto">
        <a:xfrm>
          <a:off x="83158692" y="734060"/>
          <a:ext cx="1094915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0" anchor="t" upright="1">
          <a:spAutoFit/>
        </a:bodyPr>
        <a:lstStyle/>
        <a:p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2117" name="文字 3">
          <a:extLst>
            <a:ext uri="{FF2B5EF4-FFF2-40B4-BE49-F238E27FC236}">
              <a16:creationId xmlns:a16="http://schemas.microsoft.com/office/drawing/2014/main" id="{00254733-F934-44CF-9DE3-858D2418EC53}"/>
            </a:ext>
          </a:extLst>
        </xdr:cNvPr>
        <xdr:cNvSpPr txBox="1">
          <a:spLocks noChangeArrowheads="1"/>
        </xdr:cNvSpPr>
      </xdr:nvSpPr>
      <xdr:spPr bwMode="auto">
        <a:xfrm>
          <a:off x="93554550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2118" name="文字 3">
          <a:extLst>
            <a:ext uri="{FF2B5EF4-FFF2-40B4-BE49-F238E27FC236}">
              <a16:creationId xmlns:a16="http://schemas.microsoft.com/office/drawing/2014/main" id="{A96F3F5C-EEBC-4222-8522-BEB3C313F4D8}"/>
            </a:ext>
          </a:extLst>
        </xdr:cNvPr>
        <xdr:cNvSpPr txBox="1">
          <a:spLocks noChangeArrowheads="1"/>
        </xdr:cNvSpPr>
      </xdr:nvSpPr>
      <xdr:spPr bwMode="auto">
        <a:xfrm>
          <a:off x="93554550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14</xdr:col>
      <xdr:colOff>352425</xdr:colOff>
      <xdr:row>2</xdr:row>
      <xdr:rowOff>76200</xdr:rowOff>
    </xdr:from>
    <xdr:to>
      <xdr:col>15</xdr:col>
      <xdr:colOff>539179</xdr:colOff>
      <xdr:row>2</xdr:row>
      <xdr:rowOff>304800</xdr:rowOff>
    </xdr:to>
    <xdr:sp macro="" textlink="">
      <xdr:nvSpPr>
        <xdr:cNvPr id="2127" name="Text Box 79">
          <a:extLst>
            <a:ext uri="{FF2B5EF4-FFF2-40B4-BE49-F238E27FC236}">
              <a16:creationId xmlns:a16="http://schemas.microsoft.com/office/drawing/2014/main" id="{461993FF-FC71-4889-AD26-7631FCDF3525}"/>
            </a:ext>
          </a:extLst>
        </xdr:cNvPr>
        <xdr:cNvSpPr txBox="1">
          <a:spLocks noChangeArrowheads="1"/>
        </xdr:cNvSpPr>
      </xdr:nvSpPr>
      <xdr:spPr bwMode="auto">
        <a:xfrm>
          <a:off x="16363950" y="704850"/>
          <a:ext cx="14954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26</xdr:col>
      <xdr:colOff>480060</xdr:colOff>
      <xdr:row>2</xdr:row>
      <xdr:rowOff>66675</xdr:rowOff>
    </xdr:from>
    <xdr:to>
      <xdr:col>27</xdr:col>
      <xdr:colOff>579120</xdr:colOff>
      <xdr:row>2</xdr:row>
      <xdr:rowOff>304800</xdr:rowOff>
    </xdr:to>
    <xdr:sp macro="" textlink="">
      <xdr:nvSpPr>
        <xdr:cNvPr id="2128" name="Text Box 80">
          <a:extLst>
            <a:ext uri="{FF2B5EF4-FFF2-40B4-BE49-F238E27FC236}">
              <a16:creationId xmlns:a16="http://schemas.microsoft.com/office/drawing/2014/main" id="{94E28C77-697A-447E-80F1-308A0F0773D9}"/>
            </a:ext>
          </a:extLst>
        </xdr:cNvPr>
        <xdr:cNvSpPr txBox="1">
          <a:spLocks noChangeArrowheads="1"/>
        </xdr:cNvSpPr>
      </xdr:nvSpPr>
      <xdr:spPr bwMode="auto">
        <a:xfrm>
          <a:off x="30737175" y="695325"/>
          <a:ext cx="14001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 editAs="oneCell">
    <xdr:from>
      <xdr:col>50</xdr:col>
      <xdr:colOff>640080</xdr:colOff>
      <xdr:row>2</xdr:row>
      <xdr:rowOff>121920</xdr:rowOff>
    </xdr:from>
    <xdr:to>
      <xdr:col>51</xdr:col>
      <xdr:colOff>716280</xdr:colOff>
      <xdr:row>2</xdr:row>
      <xdr:rowOff>304800</xdr:rowOff>
    </xdr:to>
    <xdr:sp macro="" textlink="">
      <xdr:nvSpPr>
        <xdr:cNvPr id="122770" name="Text Box 82">
          <a:extLst>
            <a:ext uri="{FF2B5EF4-FFF2-40B4-BE49-F238E27FC236}">
              <a16:creationId xmlns:a16="http://schemas.microsoft.com/office/drawing/2014/main" id="{28D63818-3832-4BB6-BFBE-9FE4E541267D}"/>
            </a:ext>
          </a:extLst>
        </xdr:cNvPr>
        <xdr:cNvSpPr txBox="1">
          <a:spLocks noChangeArrowheads="1"/>
        </xdr:cNvSpPr>
      </xdr:nvSpPr>
      <xdr:spPr bwMode="auto">
        <a:xfrm>
          <a:off x="53416200" y="739140"/>
          <a:ext cx="123444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50</xdr:col>
      <xdr:colOff>470535</xdr:colOff>
      <xdr:row>2</xdr:row>
      <xdr:rowOff>66675</xdr:rowOff>
    </xdr:from>
    <xdr:to>
      <xdr:col>51</xdr:col>
      <xdr:colOff>666782</xdr:colOff>
      <xdr:row>2</xdr:row>
      <xdr:rowOff>257175</xdr:rowOff>
    </xdr:to>
    <xdr:sp macro="" textlink="">
      <xdr:nvSpPr>
        <xdr:cNvPr id="2131" name="Text Box 83">
          <a:extLst>
            <a:ext uri="{FF2B5EF4-FFF2-40B4-BE49-F238E27FC236}">
              <a16:creationId xmlns:a16="http://schemas.microsoft.com/office/drawing/2014/main" id="{8AA00271-D6AB-4462-B865-A7BECE666782}"/>
            </a:ext>
          </a:extLst>
        </xdr:cNvPr>
        <xdr:cNvSpPr txBox="1">
          <a:spLocks noChangeArrowheads="1"/>
        </xdr:cNvSpPr>
      </xdr:nvSpPr>
      <xdr:spPr bwMode="auto">
        <a:xfrm>
          <a:off x="59188350" y="695325"/>
          <a:ext cx="1504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 editAs="oneCell">
    <xdr:from>
      <xdr:col>42</xdr:col>
      <xdr:colOff>489585</xdr:colOff>
      <xdr:row>2</xdr:row>
      <xdr:rowOff>66675</xdr:rowOff>
    </xdr:from>
    <xdr:to>
      <xdr:col>43</xdr:col>
      <xdr:colOff>579143</xdr:colOff>
      <xdr:row>2</xdr:row>
      <xdr:rowOff>266700</xdr:rowOff>
    </xdr:to>
    <xdr:sp macro="" textlink="">
      <xdr:nvSpPr>
        <xdr:cNvPr id="2132" name="Text Box 84">
          <a:extLst>
            <a:ext uri="{FF2B5EF4-FFF2-40B4-BE49-F238E27FC236}">
              <a16:creationId xmlns:a16="http://schemas.microsoft.com/office/drawing/2014/main" id="{F55671CA-CB09-4E34-B697-0F9713BC79AD}"/>
            </a:ext>
          </a:extLst>
        </xdr:cNvPr>
        <xdr:cNvSpPr txBox="1">
          <a:spLocks noChangeArrowheads="1"/>
        </xdr:cNvSpPr>
      </xdr:nvSpPr>
      <xdr:spPr bwMode="auto">
        <a:xfrm>
          <a:off x="49720500" y="695325"/>
          <a:ext cx="13906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Unit:Case,NT$</a:t>
          </a:r>
        </a:p>
      </xdr:txBody>
    </xdr:sp>
    <xdr:clientData/>
  </xdr:twoCellAnchor>
  <xdr:twoCellAnchor editAs="oneCell">
    <xdr:from>
      <xdr:col>38</xdr:col>
      <xdr:colOff>441960</xdr:colOff>
      <xdr:row>2</xdr:row>
      <xdr:rowOff>38100</xdr:rowOff>
    </xdr:from>
    <xdr:to>
      <xdr:col>39</xdr:col>
      <xdr:colOff>579120</xdr:colOff>
      <xdr:row>2</xdr:row>
      <xdr:rowOff>257175</xdr:rowOff>
    </xdr:to>
    <xdr:sp macro="" textlink="">
      <xdr:nvSpPr>
        <xdr:cNvPr id="2133" name="Text Box 85">
          <a:extLst>
            <a:ext uri="{FF2B5EF4-FFF2-40B4-BE49-F238E27FC236}">
              <a16:creationId xmlns:a16="http://schemas.microsoft.com/office/drawing/2014/main" id="{2FB47F1A-3D79-463A-B395-393B6748516F}"/>
            </a:ext>
          </a:extLst>
        </xdr:cNvPr>
        <xdr:cNvSpPr txBox="1">
          <a:spLocks noChangeArrowheads="1"/>
        </xdr:cNvSpPr>
      </xdr:nvSpPr>
      <xdr:spPr bwMode="auto">
        <a:xfrm>
          <a:off x="44929425" y="666750"/>
          <a:ext cx="14382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54</xdr:col>
      <xdr:colOff>596265</xdr:colOff>
      <xdr:row>2</xdr:row>
      <xdr:rowOff>66675</xdr:rowOff>
    </xdr:from>
    <xdr:to>
      <xdr:col>55</xdr:col>
      <xdr:colOff>626745</xdr:colOff>
      <xdr:row>2</xdr:row>
      <xdr:rowOff>257175</xdr:rowOff>
    </xdr:to>
    <xdr:sp macro="" textlink="">
      <xdr:nvSpPr>
        <xdr:cNvPr id="2134" name="Text Box 86">
          <a:extLst>
            <a:ext uri="{FF2B5EF4-FFF2-40B4-BE49-F238E27FC236}">
              <a16:creationId xmlns:a16="http://schemas.microsoft.com/office/drawing/2014/main" id="{98F6B4AB-8DE2-40F7-B5AC-ECA166C6A36E}"/>
            </a:ext>
          </a:extLst>
        </xdr:cNvPr>
        <xdr:cNvSpPr txBox="1">
          <a:spLocks noChangeArrowheads="1"/>
        </xdr:cNvSpPr>
      </xdr:nvSpPr>
      <xdr:spPr bwMode="auto">
        <a:xfrm>
          <a:off x="64465200" y="695325"/>
          <a:ext cx="1323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62</xdr:col>
      <xdr:colOff>470535</xdr:colOff>
      <xdr:row>2</xdr:row>
      <xdr:rowOff>76200</xdr:rowOff>
    </xdr:from>
    <xdr:to>
      <xdr:col>63</xdr:col>
      <xdr:colOff>666782</xdr:colOff>
      <xdr:row>2</xdr:row>
      <xdr:rowOff>266700</xdr:rowOff>
    </xdr:to>
    <xdr:sp macro="" textlink="">
      <xdr:nvSpPr>
        <xdr:cNvPr id="2135" name="Text Box 87">
          <a:extLst>
            <a:ext uri="{FF2B5EF4-FFF2-40B4-BE49-F238E27FC236}">
              <a16:creationId xmlns:a16="http://schemas.microsoft.com/office/drawing/2014/main" id="{F912DD15-1319-4289-BF63-81DDFCB0283F}"/>
            </a:ext>
          </a:extLst>
        </xdr:cNvPr>
        <xdr:cNvSpPr txBox="1">
          <a:spLocks noChangeArrowheads="1"/>
        </xdr:cNvSpPr>
      </xdr:nvSpPr>
      <xdr:spPr bwMode="auto">
        <a:xfrm>
          <a:off x="73818750" y="704850"/>
          <a:ext cx="1504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74</xdr:col>
      <xdr:colOff>470535</xdr:colOff>
      <xdr:row>2</xdr:row>
      <xdr:rowOff>66675</xdr:rowOff>
    </xdr:from>
    <xdr:to>
      <xdr:col>75</xdr:col>
      <xdr:colOff>626701</xdr:colOff>
      <xdr:row>2</xdr:row>
      <xdr:rowOff>266700</xdr:rowOff>
    </xdr:to>
    <xdr:sp macro="" textlink="">
      <xdr:nvSpPr>
        <xdr:cNvPr id="2136" name="Text Box 88">
          <a:extLst>
            <a:ext uri="{FF2B5EF4-FFF2-40B4-BE49-F238E27FC236}">
              <a16:creationId xmlns:a16="http://schemas.microsoft.com/office/drawing/2014/main" id="{4B18A03B-78ED-4D57-AD25-1AE59426138E}"/>
            </a:ext>
          </a:extLst>
        </xdr:cNvPr>
        <xdr:cNvSpPr txBox="1">
          <a:spLocks noChangeArrowheads="1"/>
        </xdr:cNvSpPr>
      </xdr:nvSpPr>
      <xdr:spPr bwMode="auto">
        <a:xfrm>
          <a:off x="88049100" y="695325"/>
          <a:ext cx="14573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Unit:Case,NT$</a:t>
          </a:r>
        </a:p>
      </xdr:txBody>
    </xdr:sp>
    <xdr:clientData/>
  </xdr:twoCellAnchor>
  <xdr:twoCellAnchor editAs="oneCell">
    <xdr:from>
      <xdr:col>66</xdr:col>
      <xdr:colOff>342900</xdr:colOff>
      <xdr:row>2</xdr:row>
      <xdr:rowOff>40005</xdr:rowOff>
    </xdr:from>
    <xdr:to>
      <xdr:col>67</xdr:col>
      <xdr:colOff>617220</xdr:colOff>
      <xdr:row>2</xdr:row>
      <xdr:rowOff>257316</xdr:rowOff>
    </xdr:to>
    <xdr:sp macro="" textlink="">
      <xdr:nvSpPr>
        <xdr:cNvPr id="2137" name="Text Box 89">
          <a:extLst>
            <a:ext uri="{FF2B5EF4-FFF2-40B4-BE49-F238E27FC236}">
              <a16:creationId xmlns:a16="http://schemas.microsoft.com/office/drawing/2014/main" id="{97D7D307-53F3-43E9-AE0A-3E128996FB34}"/>
            </a:ext>
          </a:extLst>
        </xdr:cNvPr>
        <xdr:cNvSpPr txBox="1">
          <a:spLocks noChangeArrowheads="1"/>
        </xdr:cNvSpPr>
      </xdr:nvSpPr>
      <xdr:spPr bwMode="auto">
        <a:xfrm>
          <a:off x="78419325" y="676275"/>
          <a:ext cx="15906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Unit:Case,NT$</a:t>
          </a:r>
        </a:p>
      </xdr:txBody>
    </xdr:sp>
    <xdr:clientData/>
  </xdr:twoCellAnchor>
  <xdr:twoCellAnchor editAs="oneCell">
    <xdr:from>
      <xdr:col>58</xdr:col>
      <xdr:colOff>196215</xdr:colOff>
      <xdr:row>2</xdr:row>
      <xdr:rowOff>66675</xdr:rowOff>
    </xdr:from>
    <xdr:to>
      <xdr:col>59</xdr:col>
      <xdr:colOff>470535</xdr:colOff>
      <xdr:row>2</xdr:row>
      <xdr:rowOff>268741</xdr:rowOff>
    </xdr:to>
    <xdr:sp macro="" textlink="">
      <xdr:nvSpPr>
        <xdr:cNvPr id="2142" name="Text Box 94">
          <a:extLst>
            <a:ext uri="{FF2B5EF4-FFF2-40B4-BE49-F238E27FC236}">
              <a16:creationId xmlns:a16="http://schemas.microsoft.com/office/drawing/2014/main" id="{8E210972-15EC-453E-B7AF-4F97C3D53D61}"/>
            </a:ext>
          </a:extLst>
        </xdr:cNvPr>
        <xdr:cNvSpPr txBox="1">
          <a:spLocks noChangeArrowheads="1"/>
        </xdr:cNvSpPr>
      </xdr:nvSpPr>
      <xdr:spPr bwMode="auto">
        <a:xfrm>
          <a:off x="68770500" y="695325"/>
          <a:ext cx="15906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Unit:Case,NT$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0</xdr:rowOff>
    </xdr:from>
    <xdr:to>
      <xdr:col>10</xdr:col>
      <xdr:colOff>880017</xdr:colOff>
      <xdr:row>0</xdr:row>
      <xdr:rowOff>0</xdr:rowOff>
    </xdr:to>
    <xdr:sp macro="" textlink="">
      <xdr:nvSpPr>
        <xdr:cNvPr id="3073" name="文字 1">
          <a:extLst>
            <a:ext uri="{FF2B5EF4-FFF2-40B4-BE49-F238E27FC236}">
              <a16:creationId xmlns:a16="http://schemas.microsoft.com/office/drawing/2014/main" id="{AB8BE333-A3D0-4D2F-A625-C17BBBB06C7B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872663</xdr:colOff>
      <xdr:row>0</xdr:row>
      <xdr:rowOff>0</xdr:rowOff>
    </xdr:to>
    <xdr:sp macro="" textlink="">
      <xdr:nvSpPr>
        <xdr:cNvPr id="3074" name="文字 1">
          <a:extLst>
            <a:ext uri="{FF2B5EF4-FFF2-40B4-BE49-F238E27FC236}">
              <a16:creationId xmlns:a16="http://schemas.microsoft.com/office/drawing/2014/main" id="{1C8FFB49-9D69-4445-9A61-4A138BF38F18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5" name="文字 1">
          <a:extLst>
            <a:ext uri="{FF2B5EF4-FFF2-40B4-BE49-F238E27FC236}">
              <a16:creationId xmlns:a16="http://schemas.microsoft.com/office/drawing/2014/main" id="{5CEC22CC-7F32-4165-83B4-FD6EAFFB1926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6" name="文字 1">
          <a:extLst>
            <a:ext uri="{FF2B5EF4-FFF2-40B4-BE49-F238E27FC236}">
              <a16:creationId xmlns:a16="http://schemas.microsoft.com/office/drawing/2014/main" id="{7ED94D1D-E53F-4358-B503-CA9861641C09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7" name="文字 1">
          <a:extLst>
            <a:ext uri="{FF2B5EF4-FFF2-40B4-BE49-F238E27FC236}">
              <a16:creationId xmlns:a16="http://schemas.microsoft.com/office/drawing/2014/main" id="{56F85A05-9EAB-46C1-BD5D-82E95BAE6BE5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872642</xdr:colOff>
      <xdr:row>0</xdr:row>
      <xdr:rowOff>0</xdr:rowOff>
    </xdr:to>
    <xdr:sp macro="" textlink="">
      <xdr:nvSpPr>
        <xdr:cNvPr id="3078" name="文字 1">
          <a:extLst>
            <a:ext uri="{FF2B5EF4-FFF2-40B4-BE49-F238E27FC236}">
              <a16:creationId xmlns:a16="http://schemas.microsoft.com/office/drawing/2014/main" id="{5397B862-073A-431A-860F-FC6309C0DCF5}"/>
            </a:ext>
          </a:extLst>
        </xdr:cNvPr>
        <xdr:cNvSpPr txBox="1">
          <a:spLocks noChangeArrowheads="1"/>
        </xdr:cNvSpPr>
      </xdr:nvSpPr>
      <xdr:spPr bwMode="auto">
        <a:xfrm>
          <a:off x="18754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880017</xdr:colOff>
      <xdr:row>0</xdr:row>
      <xdr:rowOff>0</xdr:rowOff>
    </xdr:to>
    <xdr:sp macro="" textlink="">
      <xdr:nvSpPr>
        <xdr:cNvPr id="3079" name="文字 1">
          <a:extLst>
            <a:ext uri="{FF2B5EF4-FFF2-40B4-BE49-F238E27FC236}">
              <a16:creationId xmlns:a16="http://schemas.microsoft.com/office/drawing/2014/main" id="{BC096AA5-5424-4CDB-BA8C-94A1510DB5A4}"/>
            </a:ext>
          </a:extLst>
        </xdr:cNvPr>
        <xdr:cNvSpPr txBox="1">
          <a:spLocks noChangeArrowheads="1"/>
        </xdr:cNvSpPr>
      </xdr:nvSpPr>
      <xdr:spPr bwMode="auto">
        <a:xfrm>
          <a:off x="23060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872663</xdr:colOff>
      <xdr:row>0</xdr:row>
      <xdr:rowOff>0</xdr:rowOff>
    </xdr:to>
    <xdr:sp macro="" textlink="">
      <xdr:nvSpPr>
        <xdr:cNvPr id="3080" name="文字 1">
          <a:extLst>
            <a:ext uri="{FF2B5EF4-FFF2-40B4-BE49-F238E27FC236}">
              <a16:creationId xmlns:a16="http://schemas.microsoft.com/office/drawing/2014/main" id="{545DD38C-E53A-42A0-B661-34837203068A}"/>
            </a:ext>
          </a:extLst>
        </xdr:cNvPr>
        <xdr:cNvSpPr txBox="1">
          <a:spLocks noChangeArrowheads="1"/>
        </xdr:cNvSpPr>
      </xdr:nvSpPr>
      <xdr:spPr bwMode="auto">
        <a:xfrm>
          <a:off x="27365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872642</xdr:colOff>
      <xdr:row>0</xdr:row>
      <xdr:rowOff>0</xdr:rowOff>
    </xdr:to>
    <xdr:sp macro="" textlink="">
      <xdr:nvSpPr>
        <xdr:cNvPr id="3081" name="文字 1">
          <a:extLst>
            <a:ext uri="{FF2B5EF4-FFF2-40B4-BE49-F238E27FC236}">
              <a16:creationId xmlns:a16="http://schemas.microsoft.com/office/drawing/2014/main" id="{465B105E-57FB-4C5C-8DCB-1A73572471E6}"/>
            </a:ext>
          </a:extLst>
        </xdr:cNvPr>
        <xdr:cNvSpPr txBox="1">
          <a:spLocks noChangeArrowheads="1"/>
        </xdr:cNvSpPr>
      </xdr:nvSpPr>
      <xdr:spPr bwMode="auto">
        <a:xfrm>
          <a:off x="31670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880017</xdr:colOff>
      <xdr:row>0</xdr:row>
      <xdr:rowOff>0</xdr:rowOff>
    </xdr:to>
    <xdr:sp macro="" textlink="">
      <xdr:nvSpPr>
        <xdr:cNvPr id="3082" name="文字 1">
          <a:extLst>
            <a:ext uri="{FF2B5EF4-FFF2-40B4-BE49-F238E27FC236}">
              <a16:creationId xmlns:a16="http://schemas.microsoft.com/office/drawing/2014/main" id="{D19A30B2-8AAB-43F2-902E-7CC90E5280FA}"/>
            </a:ext>
          </a:extLst>
        </xdr:cNvPr>
        <xdr:cNvSpPr txBox="1">
          <a:spLocks noChangeArrowheads="1"/>
        </xdr:cNvSpPr>
      </xdr:nvSpPr>
      <xdr:spPr bwMode="auto">
        <a:xfrm>
          <a:off x="35975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872663</xdr:colOff>
      <xdr:row>0</xdr:row>
      <xdr:rowOff>0</xdr:rowOff>
    </xdr:to>
    <xdr:sp macro="" textlink="">
      <xdr:nvSpPr>
        <xdr:cNvPr id="3083" name="文字 1">
          <a:extLst>
            <a:ext uri="{FF2B5EF4-FFF2-40B4-BE49-F238E27FC236}">
              <a16:creationId xmlns:a16="http://schemas.microsoft.com/office/drawing/2014/main" id="{5D34D78A-07D8-4CAB-BE32-529170934A5A}"/>
            </a:ext>
          </a:extLst>
        </xdr:cNvPr>
        <xdr:cNvSpPr txBox="1">
          <a:spLocks noChangeArrowheads="1"/>
        </xdr:cNvSpPr>
      </xdr:nvSpPr>
      <xdr:spPr bwMode="auto">
        <a:xfrm>
          <a:off x="4028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872642</xdr:colOff>
      <xdr:row>0</xdr:row>
      <xdr:rowOff>0</xdr:rowOff>
    </xdr:to>
    <xdr:sp macro="" textlink="">
      <xdr:nvSpPr>
        <xdr:cNvPr id="3084" name="文字 1">
          <a:extLst>
            <a:ext uri="{FF2B5EF4-FFF2-40B4-BE49-F238E27FC236}">
              <a16:creationId xmlns:a16="http://schemas.microsoft.com/office/drawing/2014/main" id="{64540303-3DDD-42E7-B464-1878A9FBC7CE}"/>
            </a:ext>
          </a:extLst>
        </xdr:cNvPr>
        <xdr:cNvSpPr txBox="1">
          <a:spLocks noChangeArrowheads="1"/>
        </xdr:cNvSpPr>
      </xdr:nvSpPr>
      <xdr:spPr bwMode="auto">
        <a:xfrm>
          <a:off x="44586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880017</xdr:colOff>
      <xdr:row>0</xdr:row>
      <xdr:rowOff>0</xdr:rowOff>
    </xdr:to>
    <xdr:sp macro="" textlink="">
      <xdr:nvSpPr>
        <xdr:cNvPr id="3085" name="文字 1">
          <a:extLst>
            <a:ext uri="{FF2B5EF4-FFF2-40B4-BE49-F238E27FC236}">
              <a16:creationId xmlns:a16="http://schemas.microsoft.com/office/drawing/2014/main" id="{30E7B182-4D9E-4B67-B6B3-02EA138FCCB8}"/>
            </a:ext>
          </a:extLst>
        </xdr:cNvPr>
        <xdr:cNvSpPr txBox="1">
          <a:spLocks noChangeArrowheads="1"/>
        </xdr:cNvSpPr>
      </xdr:nvSpPr>
      <xdr:spPr bwMode="auto">
        <a:xfrm>
          <a:off x="48891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872663</xdr:colOff>
      <xdr:row>0</xdr:row>
      <xdr:rowOff>0</xdr:rowOff>
    </xdr:to>
    <xdr:sp macro="" textlink="">
      <xdr:nvSpPr>
        <xdr:cNvPr id="3086" name="文字 1">
          <a:extLst>
            <a:ext uri="{FF2B5EF4-FFF2-40B4-BE49-F238E27FC236}">
              <a16:creationId xmlns:a16="http://schemas.microsoft.com/office/drawing/2014/main" id="{B3A8F45B-D3C9-4BFD-9204-E77AB50618A2}"/>
            </a:ext>
          </a:extLst>
        </xdr:cNvPr>
        <xdr:cNvSpPr txBox="1">
          <a:spLocks noChangeArrowheads="1"/>
        </xdr:cNvSpPr>
      </xdr:nvSpPr>
      <xdr:spPr bwMode="auto">
        <a:xfrm>
          <a:off x="5319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872642</xdr:colOff>
      <xdr:row>0</xdr:row>
      <xdr:rowOff>0</xdr:rowOff>
    </xdr:to>
    <xdr:sp macro="" textlink="">
      <xdr:nvSpPr>
        <xdr:cNvPr id="3087" name="文字 1">
          <a:extLst>
            <a:ext uri="{FF2B5EF4-FFF2-40B4-BE49-F238E27FC236}">
              <a16:creationId xmlns:a16="http://schemas.microsoft.com/office/drawing/2014/main" id="{ECE7EBC4-9BDC-4618-B536-31ADE171067C}"/>
            </a:ext>
          </a:extLst>
        </xdr:cNvPr>
        <xdr:cNvSpPr txBox="1">
          <a:spLocks noChangeArrowheads="1"/>
        </xdr:cNvSpPr>
      </xdr:nvSpPr>
      <xdr:spPr bwMode="auto">
        <a:xfrm>
          <a:off x="57502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880017</xdr:colOff>
      <xdr:row>0</xdr:row>
      <xdr:rowOff>0</xdr:rowOff>
    </xdr:to>
    <xdr:sp macro="" textlink="">
      <xdr:nvSpPr>
        <xdr:cNvPr id="3088" name="文字 1">
          <a:extLst>
            <a:ext uri="{FF2B5EF4-FFF2-40B4-BE49-F238E27FC236}">
              <a16:creationId xmlns:a16="http://schemas.microsoft.com/office/drawing/2014/main" id="{CC9B5A65-4F96-4087-A955-60F0A8C337FB}"/>
            </a:ext>
          </a:extLst>
        </xdr:cNvPr>
        <xdr:cNvSpPr txBox="1">
          <a:spLocks noChangeArrowheads="1"/>
        </xdr:cNvSpPr>
      </xdr:nvSpPr>
      <xdr:spPr bwMode="auto">
        <a:xfrm>
          <a:off x="61807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872663</xdr:colOff>
      <xdr:row>0</xdr:row>
      <xdr:rowOff>0</xdr:rowOff>
    </xdr:to>
    <xdr:sp macro="" textlink="">
      <xdr:nvSpPr>
        <xdr:cNvPr id="3089" name="文字 1">
          <a:extLst>
            <a:ext uri="{FF2B5EF4-FFF2-40B4-BE49-F238E27FC236}">
              <a16:creationId xmlns:a16="http://schemas.microsoft.com/office/drawing/2014/main" id="{006E5030-3537-4C98-ACF0-578E34F81C4E}"/>
            </a:ext>
          </a:extLst>
        </xdr:cNvPr>
        <xdr:cNvSpPr txBox="1">
          <a:spLocks noChangeArrowheads="1"/>
        </xdr:cNvSpPr>
      </xdr:nvSpPr>
      <xdr:spPr bwMode="auto">
        <a:xfrm>
          <a:off x="6611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872642</xdr:colOff>
      <xdr:row>0</xdr:row>
      <xdr:rowOff>0</xdr:rowOff>
    </xdr:to>
    <xdr:sp macro="" textlink="">
      <xdr:nvSpPr>
        <xdr:cNvPr id="3090" name="文字 1">
          <a:extLst>
            <a:ext uri="{FF2B5EF4-FFF2-40B4-BE49-F238E27FC236}">
              <a16:creationId xmlns:a16="http://schemas.microsoft.com/office/drawing/2014/main" id="{B96A0754-4092-4BAE-A18D-168D95348695}"/>
            </a:ext>
          </a:extLst>
        </xdr:cNvPr>
        <xdr:cNvSpPr txBox="1">
          <a:spLocks noChangeArrowheads="1"/>
        </xdr:cNvSpPr>
      </xdr:nvSpPr>
      <xdr:spPr bwMode="auto">
        <a:xfrm>
          <a:off x="70418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880017</xdr:colOff>
      <xdr:row>0</xdr:row>
      <xdr:rowOff>0</xdr:rowOff>
    </xdr:to>
    <xdr:sp macro="" textlink="">
      <xdr:nvSpPr>
        <xdr:cNvPr id="3091" name="文字 1">
          <a:extLst>
            <a:ext uri="{FF2B5EF4-FFF2-40B4-BE49-F238E27FC236}">
              <a16:creationId xmlns:a16="http://schemas.microsoft.com/office/drawing/2014/main" id="{1AA7D839-5BB4-446D-85B6-112700D96FC4}"/>
            </a:ext>
          </a:extLst>
        </xdr:cNvPr>
        <xdr:cNvSpPr txBox="1">
          <a:spLocks noChangeArrowheads="1"/>
        </xdr:cNvSpPr>
      </xdr:nvSpPr>
      <xdr:spPr bwMode="auto">
        <a:xfrm>
          <a:off x="74723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872663</xdr:colOff>
      <xdr:row>0</xdr:row>
      <xdr:rowOff>0</xdr:rowOff>
    </xdr:to>
    <xdr:sp macro="" textlink="">
      <xdr:nvSpPr>
        <xdr:cNvPr id="3092" name="文字 1">
          <a:extLst>
            <a:ext uri="{FF2B5EF4-FFF2-40B4-BE49-F238E27FC236}">
              <a16:creationId xmlns:a16="http://schemas.microsoft.com/office/drawing/2014/main" id="{3736B30C-000D-4811-89DB-7511104EB9B4}"/>
            </a:ext>
          </a:extLst>
        </xdr:cNvPr>
        <xdr:cNvSpPr txBox="1">
          <a:spLocks noChangeArrowheads="1"/>
        </xdr:cNvSpPr>
      </xdr:nvSpPr>
      <xdr:spPr bwMode="auto">
        <a:xfrm>
          <a:off x="79028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872642</xdr:colOff>
      <xdr:row>0</xdr:row>
      <xdr:rowOff>0</xdr:rowOff>
    </xdr:to>
    <xdr:sp macro="" textlink="">
      <xdr:nvSpPr>
        <xdr:cNvPr id="3093" name="文字 1">
          <a:extLst>
            <a:ext uri="{FF2B5EF4-FFF2-40B4-BE49-F238E27FC236}">
              <a16:creationId xmlns:a16="http://schemas.microsoft.com/office/drawing/2014/main" id="{32170CCA-D679-485A-AA31-B1ADE33EE671}"/>
            </a:ext>
          </a:extLst>
        </xdr:cNvPr>
        <xdr:cNvSpPr txBox="1">
          <a:spLocks noChangeArrowheads="1"/>
        </xdr:cNvSpPr>
      </xdr:nvSpPr>
      <xdr:spPr bwMode="auto">
        <a:xfrm>
          <a:off x="83334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3094" name="文字 1">
          <a:extLst>
            <a:ext uri="{FF2B5EF4-FFF2-40B4-BE49-F238E27FC236}">
              <a16:creationId xmlns:a16="http://schemas.microsoft.com/office/drawing/2014/main" id="{7BC858BE-CE67-4AFB-8E74-A9FEAA958C8F}"/>
            </a:ext>
          </a:extLst>
        </xdr:cNvPr>
        <xdr:cNvSpPr txBox="1">
          <a:spLocks noChangeArrowheads="1"/>
        </xdr:cNvSpPr>
      </xdr:nvSpPr>
      <xdr:spPr bwMode="auto">
        <a:xfrm>
          <a:off x="861726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3095" name="文字 1">
          <a:extLst>
            <a:ext uri="{FF2B5EF4-FFF2-40B4-BE49-F238E27FC236}">
              <a16:creationId xmlns:a16="http://schemas.microsoft.com/office/drawing/2014/main" id="{850A505C-D55B-4E50-A66A-7BBAD838C38D}"/>
            </a:ext>
          </a:extLst>
        </xdr:cNvPr>
        <xdr:cNvSpPr txBox="1">
          <a:spLocks noChangeArrowheads="1"/>
        </xdr:cNvSpPr>
      </xdr:nvSpPr>
      <xdr:spPr bwMode="auto">
        <a:xfrm>
          <a:off x="889158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3096" name="文字 1">
          <a:extLst>
            <a:ext uri="{FF2B5EF4-FFF2-40B4-BE49-F238E27FC236}">
              <a16:creationId xmlns:a16="http://schemas.microsoft.com/office/drawing/2014/main" id="{05C8B58C-1D07-47F3-965E-0A07C3440DF2}"/>
            </a:ext>
          </a:extLst>
        </xdr:cNvPr>
        <xdr:cNvSpPr txBox="1">
          <a:spLocks noChangeArrowheads="1"/>
        </xdr:cNvSpPr>
      </xdr:nvSpPr>
      <xdr:spPr bwMode="auto">
        <a:xfrm>
          <a:off x="916590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3097" name="文字 1">
          <a:extLst>
            <a:ext uri="{FF2B5EF4-FFF2-40B4-BE49-F238E27FC236}">
              <a16:creationId xmlns:a16="http://schemas.microsoft.com/office/drawing/2014/main" id="{CE16B5D7-1C32-4D24-AB56-EEACB25BD9A3}"/>
            </a:ext>
          </a:extLst>
        </xdr:cNvPr>
        <xdr:cNvSpPr txBox="1">
          <a:spLocks noChangeArrowheads="1"/>
        </xdr:cNvSpPr>
      </xdr:nvSpPr>
      <xdr:spPr bwMode="auto">
        <a:xfrm>
          <a:off x="944022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3098" name="文字 1">
          <a:extLst>
            <a:ext uri="{FF2B5EF4-FFF2-40B4-BE49-F238E27FC236}">
              <a16:creationId xmlns:a16="http://schemas.microsoft.com/office/drawing/2014/main" id="{D71BB822-73A2-4D47-AC83-E58926A3E6EA}"/>
            </a:ext>
          </a:extLst>
        </xdr:cNvPr>
        <xdr:cNvSpPr txBox="1">
          <a:spLocks noChangeArrowheads="1"/>
        </xdr:cNvSpPr>
      </xdr:nvSpPr>
      <xdr:spPr bwMode="auto">
        <a:xfrm>
          <a:off x="971454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3099" name="文字 1">
          <a:extLst>
            <a:ext uri="{FF2B5EF4-FFF2-40B4-BE49-F238E27FC236}">
              <a16:creationId xmlns:a16="http://schemas.microsoft.com/office/drawing/2014/main" id="{B3E455EC-74DA-4426-8A8D-CEF343685786}"/>
            </a:ext>
          </a:extLst>
        </xdr:cNvPr>
        <xdr:cNvSpPr txBox="1">
          <a:spLocks noChangeArrowheads="1"/>
        </xdr:cNvSpPr>
      </xdr:nvSpPr>
      <xdr:spPr bwMode="auto">
        <a:xfrm>
          <a:off x="998886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3100" name="文字 1">
          <a:extLst>
            <a:ext uri="{FF2B5EF4-FFF2-40B4-BE49-F238E27FC236}">
              <a16:creationId xmlns:a16="http://schemas.microsoft.com/office/drawing/2014/main" id="{2A7E127C-0E3A-4973-9009-AE5A230C1343}"/>
            </a:ext>
          </a:extLst>
        </xdr:cNvPr>
        <xdr:cNvSpPr txBox="1">
          <a:spLocks noChangeArrowheads="1"/>
        </xdr:cNvSpPr>
      </xdr:nvSpPr>
      <xdr:spPr bwMode="auto">
        <a:xfrm>
          <a:off x="1026318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880017</xdr:colOff>
      <xdr:row>0</xdr:row>
      <xdr:rowOff>0</xdr:rowOff>
    </xdr:to>
    <xdr:sp macro="" textlink="">
      <xdr:nvSpPr>
        <xdr:cNvPr id="3101" name="文字 1">
          <a:extLst>
            <a:ext uri="{FF2B5EF4-FFF2-40B4-BE49-F238E27FC236}">
              <a16:creationId xmlns:a16="http://schemas.microsoft.com/office/drawing/2014/main" id="{D23D69CB-7AB4-4784-A30A-B1B51043B3EC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872663</xdr:colOff>
      <xdr:row>0</xdr:row>
      <xdr:rowOff>0</xdr:rowOff>
    </xdr:to>
    <xdr:sp macro="" textlink="">
      <xdr:nvSpPr>
        <xdr:cNvPr id="3102" name="文字 1">
          <a:extLst>
            <a:ext uri="{FF2B5EF4-FFF2-40B4-BE49-F238E27FC236}">
              <a16:creationId xmlns:a16="http://schemas.microsoft.com/office/drawing/2014/main" id="{54B7352A-C021-4488-ACB6-7E7B44F491B3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103" name="文字 1">
          <a:extLst>
            <a:ext uri="{FF2B5EF4-FFF2-40B4-BE49-F238E27FC236}">
              <a16:creationId xmlns:a16="http://schemas.microsoft.com/office/drawing/2014/main" id="{191F3B84-1E68-45B0-A173-07050FFA0C59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872642</xdr:colOff>
      <xdr:row>0</xdr:row>
      <xdr:rowOff>0</xdr:rowOff>
    </xdr:to>
    <xdr:sp macro="" textlink="">
      <xdr:nvSpPr>
        <xdr:cNvPr id="3104" name="文字 1">
          <a:extLst>
            <a:ext uri="{FF2B5EF4-FFF2-40B4-BE49-F238E27FC236}">
              <a16:creationId xmlns:a16="http://schemas.microsoft.com/office/drawing/2014/main" id="{6214A91F-123B-48B1-A826-777E5726D815}"/>
            </a:ext>
          </a:extLst>
        </xdr:cNvPr>
        <xdr:cNvSpPr txBox="1">
          <a:spLocks noChangeArrowheads="1"/>
        </xdr:cNvSpPr>
      </xdr:nvSpPr>
      <xdr:spPr bwMode="auto">
        <a:xfrm>
          <a:off x="18754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880017</xdr:colOff>
      <xdr:row>0</xdr:row>
      <xdr:rowOff>0</xdr:rowOff>
    </xdr:to>
    <xdr:sp macro="" textlink="">
      <xdr:nvSpPr>
        <xdr:cNvPr id="3105" name="文字 1">
          <a:extLst>
            <a:ext uri="{FF2B5EF4-FFF2-40B4-BE49-F238E27FC236}">
              <a16:creationId xmlns:a16="http://schemas.microsoft.com/office/drawing/2014/main" id="{8FCA941F-534D-418B-85E7-C099270FD247}"/>
            </a:ext>
          </a:extLst>
        </xdr:cNvPr>
        <xdr:cNvSpPr txBox="1">
          <a:spLocks noChangeArrowheads="1"/>
        </xdr:cNvSpPr>
      </xdr:nvSpPr>
      <xdr:spPr bwMode="auto">
        <a:xfrm>
          <a:off x="23060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872663</xdr:colOff>
      <xdr:row>0</xdr:row>
      <xdr:rowOff>0</xdr:rowOff>
    </xdr:to>
    <xdr:sp macro="" textlink="">
      <xdr:nvSpPr>
        <xdr:cNvPr id="3106" name="文字 1">
          <a:extLst>
            <a:ext uri="{FF2B5EF4-FFF2-40B4-BE49-F238E27FC236}">
              <a16:creationId xmlns:a16="http://schemas.microsoft.com/office/drawing/2014/main" id="{86665BD3-73B4-41DC-BD7A-FDFE1A3C5AF0}"/>
            </a:ext>
          </a:extLst>
        </xdr:cNvPr>
        <xdr:cNvSpPr txBox="1">
          <a:spLocks noChangeArrowheads="1"/>
        </xdr:cNvSpPr>
      </xdr:nvSpPr>
      <xdr:spPr bwMode="auto">
        <a:xfrm>
          <a:off x="27365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872642</xdr:colOff>
      <xdr:row>0</xdr:row>
      <xdr:rowOff>0</xdr:rowOff>
    </xdr:to>
    <xdr:sp macro="" textlink="">
      <xdr:nvSpPr>
        <xdr:cNvPr id="3107" name="文字 1">
          <a:extLst>
            <a:ext uri="{FF2B5EF4-FFF2-40B4-BE49-F238E27FC236}">
              <a16:creationId xmlns:a16="http://schemas.microsoft.com/office/drawing/2014/main" id="{88F61BA3-4CDA-42AD-B99A-113C3157186A}"/>
            </a:ext>
          </a:extLst>
        </xdr:cNvPr>
        <xdr:cNvSpPr txBox="1">
          <a:spLocks noChangeArrowheads="1"/>
        </xdr:cNvSpPr>
      </xdr:nvSpPr>
      <xdr:spPr bwMode="auto">
        <a:xfrm>
          <a:off x="31670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880017</xdr:colOff>
      <xdr:row>0</xdr:row>
      <xdr:rowOff>0</xdr:rowOff>
    </xdr:to>
    <xdr:sp macro="" textlink="">
      <xdr:nvSpPr>
        <xdr:cNvPr id="3108" name="文字 1">
          <a:extLst>
            <a:ext uri="{FF2B5EF4-FFF2-40B4-BE49-F238E27FC236}">
              <a16:creationId xmlns:a16="http://schemas.microsoft.com/office/drawing/2014/main" id="{DAF36AF4-445E-4E64-9244-E51054C62EA0}"/>
            </a:ext>
          </a:extLst>
        </xdr:cNvPr>
        <xdr:cNvSpPr txBox="1">
          <a:spLocks noChangeArrowheads="1"/>
        </xdr:cNvSpPr>
      </xdr:nvSpPr>
      <xdr:spPr bwMode="auto">
        <a:xfrm>
          <a:off x="35975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872663</xdr:colOff>
      <xdr:row>0</xdr:row>
      <xdr:rowOff>0</xdr:rowOff>
    </xdr:to>
    <xdr:sp macro="" textlink="">
      <xdr:nvSpPr>
        <xdr:cNvPr id="3109" name="文字 1">
          <a:extLst>
            <a:ext uri="{FF2B5EF4-FFF2-40B4-BE49-F238E27FC236}">
              <a16:creationId xmlns:a16="http://schemas.microsoft.com/office/drawing/2014/main" id="{98DE9485-39B3-425A-9D27-1C9FD69ACB27}"/>
            </a:ext>
          </a:extLst>
        </xdr:cNvPr>
        <xdr:cNvSpPr txBox="1">
          <a:spLocks noChangeArrowheads="1"/>
        </xdr:cNvSpPr>
      </xdr:nvSpPr>
      <xdr:spPr bwMode="auto">
        <a:xfrm>
          <a:off x="4028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872642</xdr:colOff>
      <xdr:row>0</xdr:row>
      <xdr:rowOff>0</xdr:rowOff>
    </xdr:to>
    <xdr:sp macro="" textlink="">
      <xdr:nvSpPr>
        <xdr:cNvPr id="3110" name="文字 1">
          <a:extLst>
            <a:ext uri="{FF2B5EF4-FFF2-40B4-BE49-F238E27FC236}">
              <a16:creationId xmlns:a16="http://schemas.microsoft.com/office/drawing/2014/main" id="{A8B274C1-D2E2-4311-941F-D77D4FF23FB1}"/>
            </a:ext>
          </a:extLst>
        </xdr:cNvPr>
        <xdr:cNvSpPr txBox="1">
          <a:spLocks noChangeArrowheads="1"/>
        </xdr:cNvSpPr>
      </xdr:nvSpPr>
      <xdr:spPr bwMode="auto">
        <a:xfrm>
          <a:off x="44586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880017</xdr:colOff>
      <xdr:row>0</xdr:row>
      <xdr:rowOff>0</xdr:rowOff>
    </xdr:to>
    <xdr:sp macro="" textlink="">
      <xdr:nvSpPr>
        <xdr:cNvPr id="3111" name="文字 1">
          <a:extLst>
            <a:ext uri="{FF2B5EF4-FFF2-40B4-BE49-F238E27FC236}">
              <a16:creationId xmlns:a16="http://schemas.microsoft.com/office/drawing/2014/main" id="{BA912F6B-F1D4-483D-ACD2-7599895D93D7}"/>
            </a:ext>
          </a:extLst>
        </xdr:cNvPr>
        <xdr:cNvSpPr txBox="1">
          <a:spLocks noChangeArrowheads="1"/>
        </xdr:cNvSpPr>
      </xdr:nvSpPr>
      <xdr:spPr bwMode="auto">
        <a:xfrm>
          <a:off x="48891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872663</xdr:colOff>
      <xdr:row>0</xdr:row>
      <xdr:rowOff>0</xdr:rowOff>
    </xdr:to>
    <xdr:sp macro="" textlink="">
      <xdr:nvSpPr>
        <xdr:cNvPr id="3112" name="文字 1">
          <a:extLst>
            <a:ext uri="{FF2B5EF4-FFF2-40B4-BE49-F238E27FC236}">
              <a16:creationId xmlns:a16="http://schemas.microsoft.com/office/drawing/2014/main" id="{EB720C03-76B5-40D9-9AEA-D64A726B414E}"/>
            </a:ext>
          </a:extLst>
        </xdr:cNvPr>
        <xdr:cNvSpPr txBox="1">
          <a:spLocks noChangeArrowheads="1"/>
        </xdr:cNvSpPr>
      </xdr:nvSpPr>
      <xdr:spPr bwMode="auto">
        <a:xfrm>
          <a:off x="5319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872642</xdr:colOff>
      <xdr:row>0</xdr:row>
      <xdr:rowOff>0</xdr:rowOff>
    </xdr:to>
    <xdr:sp macro="" textlink="">
      <xdr:nvSpPr>
        <xdr:cNvPr id="3113" name="文字 1">
          <a:extLst>
            <a:ext uri="{FF2B5EF4-FFF2-40B4-BE49-F238E27FC236}">
              <a16:creationId xmlns:a16="http://schemas.microsoft.com/office/drawing/2014/main" id="{6CDE28C5-D6EE-40FE-854D-E3187E8AD4FE}"/>
            </a:ext>
          </a:extLst>
        </xdr:cNvPr>
        <xdr:cNvSpPr txBox="1">
          <a:spLocks noChangeArrowheads="1"/>
        </xdr:cNvSpPr>
      </xdr:nvSpPr>
      <xdr:spPr bwMode="auto">
        <a:xfrm>
          <a:off x="57502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880017</xdr:colOff>
      <xdr:row>0</xdr:row>
      <xdr:rowOff>0</xdr:rowOff>
    </xdr:to>
    <xdr:sp macro="" textlink="">
      <xdr:nvSpPr>
        <xdr:cNvPr id="3114" name="文字 1">
          <a:extLst>
            <a:ext uri="{FF2B5EF4-FFF2-40B4-BE49-F238E27FC236}">
              <a16:creationId xmlns:a16="http://schemas.microsoft.com/office/drawing/2014/main" id="{02FF9B9E-0A50-459B-B996-4B3D4BB02160}"/>
            </a:ext>
          </a:extLst>
        </xdr:cNvPr>
        <xdr:cNvSpPr txBox="1">
          <a:spLocks noChangeArrowheads="1"/>
        </xdr:cNvSpPr>
      </xdr:nvSpPr>
      <xdr:spPr bwMode="auto">
        <a:xfrm>
          <a:off x="61807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872663</xdr:colOff>
      <xdr:row>0</xdr:row>
      <xdr:rowOff>0</xdr:rowOff>
    </xdr:to>
    <xdr:sp macro="" textlink="">
      <xdr:nvSpPr>
        <xdr:cNvPr id="3115" name="文字 1">
          <a:extLst>
            <a:ext uri="{FF2B5EF4-FFF2-40B4-BE49-F238E27FC236}">
              <a16:creationId xmlns:a16="http://schemas.microsoft.com/office/drawing/2014/main" id="{90F574CC-3B2A-45E6-B26E-DA559006FBCA}"/>
            </a:ext>
          </a:extLst>
        </xdr:cNvPr>
        <xdr:cNvSpPr txBox="1">
          <a:spLocks noChangeArrowheads="1"/>
        </xdr:cNvSpPr>
      </xdr:nvSpPr>
      <xdr:spPr bwMode="auto">
        <a:xfrm>
          <a:off x="6611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872642</xdr:colOff>
      <xdr:row>0</xdr:row>
      <xdr:rowOff>0</xdr:rowOff>
    </xdr:to>
    <xdr:sp macro="" textlink="">
      <xdr:nvSpPr>
        <xdr:cNvPr id="3116" name="文字 1">
          <a:extLst>
            <a:ext uri="{FF2B5EF4-FFF2-40B4-BE49-F238E27FC236}">
              <a16:creationId xmlns:a16="http://schemas.microsoft.com/office/drawing/2014/main" id="{8EE698F4-1CC1-431A-84C8-906BEC4A7313}"/>
            </a:ext>
          </a:extLst>
        </xdr:cNvPr>
        <xdr:cNvSpPr txBox="1">
          <a:spLocks noChangeArrowheads="1"/>
        </xdr:cNvSpPr>
      </xdr:nvSpPr>
      <xdr:spPr bwMode="auto">
        <a:xfrm>
          <a:off x="70418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880017</xdr:colOff>
      <xdr:row>0</xdr:row>
      <xdr:rowOff>0</xdr:rowOff>
    </xdr:to>
    <xdr:sp macro="" textlink="">
      <xdr:nvSpPr>
        <xdr:cNvPr id="3117" name="文字 1">
          <a:extLst>
            <a:ext uri="{FF2B5EF4-FFF2-40B4-BE49-F238E27FC236}">
              <a16:creationId xmlns:a16="http://schemas.microsoft.com/office/drawing/2014/main" id="{F6C34816-B583-4794-A127-3337502045A2}"/>
            </a:ext>
          </a:extLst>
        </xdr:cNvPr>
        <xdr:cNvSpPr txBox="1">
          <a:spLocks noChangeArrowheads="1"/>
        </xdr:cNvSpPr>
      </xdr:nvSpPr>
      <xdr:spPr bwMode="auto">
        <a:xfrm>
          <a:off x="74723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872663</xdr:colOff>
      <xdr:row>0</xdr:row>
      <xdr:rowOff>0</xdr:rowOff>
    </xdr:to>
    <xdr:sp macro="" textlink="">
      <xdr:nvSpPr>
        <xdr:cNvPr id="3118" name="文字 1">
          <a:extLst>
            <a:ext uri="{FF2B5EF4-FFF2-40B4-BE49-F238E27FC236}">
              <a16:creationId xmlns:a16="http://schemas.microsoft.com/office/drawing/2014/main" id="{8A58519F-CFA2-43BB-B806-5AF08258513C}"/>
            </a:ext>
          </a:extLst>
        </xdr:cNvPr>
        <xdr:cNvSpPr txBox="1">
          <a:spLocks noChangeArrowheads="1"/>
        </xdr:cNvSpPr>
      </xdr:nvSpPr>
      <xdr:spPr bwMode="auto">
        <a:xfrm>
          <a:off x="79028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872642</xdr:colOff>
      <xdr:row>0</xdr:row>
      <xdr:rowOff>0</xdr:rowOff>
    </xdr:to>
    <xdr:sp macro="" textlink="">
      <xdr:nvSpPr>
        <xdr:cNvPr id="3119" name="文字 1">
          <a:extLst>
            <a:ext uri="{FF2B5EF4-FFF2-40B4-BE49-F238E27FC236}">
              <a16:creationId xmlns:a16="http://schemas.microsoft.com/office/drawing/2014/main" id="{A34E6DE5-18DF-4299-BB4C-146BA2889C80}"/>
            </a:ext>
          </a:extLst>
        </xdr:cNvPr>
        <xdr:cNvSpPr txBox="1">
          <a:spLocks noChangeArrowheads="1"/>
        </xdr:cNvSpPr>
      </xdr:nvSpPr>
      <xdr:spPr bwMode="auto">
        <a:xfrm>
          <a:off x="83334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0" name="文字 1">
          <a:extLst>
            <a:ext uri="{FF2B5EF4-FFF2-40B4-BE49-F238E27FC236}">
              <a16:creationId xmlns:a16="http://schemas.microsoft.com/office/drawing/2014/main" id="{8A960455-D6DA-4906-A587-3B8956416CEA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1" name="文字 1">
          <a:extLst>
            <a:ext uri="{FF2B5EF4-FFF2-40B4-BE49-F238E27FC236}">
              <a16:creationId xmlns:a16="http://schemas.microsoft.com/office/drawing/2014/main" id="{0A001D40-7E30-4C7F-B1FD-857E323700AB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2" name="文字 1">
          <a:extLst>
            <a:ext uri="{FF2B5EF4-FFF2-40B4-BE49-F238E27FC236}">
              <a16:creationId xmlns:a16="http://schemas.microsoft.com/office/drawing/2014/main" id="{B1A7856E-3855-48D2-B0CE-E85532950182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3" name="文字 1">
          <a:extLst>
            <a:ext uri="{FF2B5EF4-FFF2-40B4-BE49-F238E27FC236}">
              <a16:creationId xmlns:a16="http://schemas.microsoft.com/office/drawing/2014/main" id="{4BF268AF-D524-448E-A0A8-476FB8AB1D81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4" name="文字 1">
          <a:extLst>
            <a:ext uri="{FF2B5EF4-FFF2-40B4-BE49-F238E27FC236}">
              <a16:creationId xmlns:a16="http://schemas.microsoft.com/office/drawing/2014/main" id="{179EDF11-19F1-47B8-A76B-47217A49951C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5" name="文字 1">
          <a:extLst>
            <a:ext uri="{FF2B5EF4-FFF2-40B4-BE49-F238E27FC236}">
              <a16:creationId xmlns:a16="http://schemas.microsoft.com/office/drawing/2014/main" id="{166A333C-1D47-4CA8-8AAC-DDD4EB55C7B6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6" name="文字 1">
          <a:extLst>
            <a:ext uri="{FF2B5EF4-FFF2-40B4-BE49-F238E27FC236}">
              <a16:creationId xmlns:a16="http://schemas.microsoft.com/office/drawing/2014/main" id="{3CB90F0D-12FE-482D-925D-D7E556DD08BD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7" name="文字 1">
          <a:extLst>
            <a:ext uri="{FF2B5EF4-FFF2-40B4-BE49-F238E27FC236}">
              <a16:creationId xmlns:a16="http://schemas.microsoft.com/office/drawing/2014/main" id="{4AEF6B4C-7259-4060-971C-C4EB62978C3E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28" name="文字 1">
          <a:extLst>
            <a:ext uri="{FF2B5EF4-FFF2-40B4-BE49-F238E27FC236}">
              <a16:creationId xmlns:a16="http://schemas.microsoft.com/office/drawing/2014/main" id="{DDBEDE08-6F37-41EE-9B71-765B8B51C9E3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880017</xdr:colOff>
      <xdr:row>0</xdr:row>
      <xdr:rowOff>0</xdr:rowOff>
    </xdr:to>
    <xdr:sp macro="" textlink="">
      <xdr:nvSpPr>
        <xdr:cNvPr id="3129" name="文字 1">
          <a:extLst>
            <a:ext uri="{FF2B5EF4-FFF2-40B4-BE49-F238E27FC236}">
              <a16:creationId xmlns:a16="http://schemas.microsoft.com/office/drawing/2014/main" id="{39B4F75B-456C-4427-886A-F707C4D27F7C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872663</xdr:colOff>
      <xdr:row>0</xdr:row>
      <xdr:rowOff>0</xdr:rowOff>
    </xdr:to>
    <xdr:sp macro="" textlink="">
      <xdr:nvSpPr>
        <xdr:cNvPr id="3130" name="文字 1">
          <a:extLst>
            <a:ext uri="{FF2B5EF4-FFF2-40B4-BE49-F238E27FC236}">
              <a16:creationId xmlns:a16="http://schemas.microsoft.com/office/drawing/2014/main" id="{17FD9E93-A05A-457E-A822-C5BAADBFB28E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131" name="文字 1">
          <a:extLst>
            <a:ext uri="{FF2B5EF4-FFF2-40B4-BE49-F238E27FC236}">
              <a16:creationId xmlns:a16="http://schemas.microsoft.com/office/drawing/2014/main" id="{4D2AF637-12B1-4F30-88E4-5C7F5F230F61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132" name="文字 1">
          <a:extLst>
            <a:ext uri="{FF2B5EF4-FFF2-40B4-BE49-F238E27FC236}">
              <a16:creationId xmlns:a16="http://schemas.microsoft.com/office/drawing/2014/main" id="{372B0FAA-0D7A-455E-8D43-E00C98955DDB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133" name="文字 1">
          <a:extLst>
            <a:ext uri="{FF2B5EF4-FFF2-40B4-BE49-F238E27FC236}">
              <a16:creationId xmlns:a16="http://schemas.microsoft.com/office/drawing/2014/main" id="{33F5CD4C-9536-4F50-AA3B-C8601EE137B4}"/>
            </a:ext>
          </a:extLst>
        </xdr:cNvPr>
        <xdr:cNvSpPr txBox="1">
          <a:spLocks noChangeArrowheads="1"/>
        </xdr:cNvSpPr>
      </xdr:nvSpPr>
      <xdr:spPr bwMode="auto">
        <a:xfrm>
          <a:off x="162306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872642</xdr:colOff>
      <xdr:row>0</xdr:row>
      <xdr:rowOff>0</xdr:rowOff>
    </xdr:to>
    <xdr:sp macro="" textlink="">
      <xdr:nvSpPr>
        <xdr:cNvPr id="3134" name="文字 1">
          <a:extLst>
            <a:ext uri="{FF2B5EF4-FFF2-40B4-BE49-F238E27FC236}">
              <a16:creationId xmlns:a16="http://schemas.microsoft.com/office/drawing/2014/main" id="{77F49E1A-9A52-4964-BEDE-3D20BAA66064}"/>
            </a:ext>
          </a:extLst>
        </xdr:cNvPr>
        <xdr:cNvSpPr txBox="1">
          <a:spLocks noChangeArrowheads="1"/>
        </xdr:cNvSpPr>
      </xdr:nvSpPr>
      <xdr:spPr bwMode="auto">
        <a:xfrm>
          <a:off x="18754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880017</xdr:colOff>
      <xdr:row>0</xdr:row>
      <xdr:rowOff>0</xdr:rowOff>
    </xdr:to>
    <xdr:sp macro="" textlink="">
      <xdr:nvSpPr>
        <xdr:cNvPr id="3135" name="文字 1">
          <a:extLst>
            <a:ext uri="{FF2B5EF4-FFF2-40B4-BE49-F238E27FC236}">
              <a16:creationId xmlns:a16="http://schemas.microsoft.com/office/drawing/2014/main" id="{F78E079D-B7E2-4605-9E7A-62005E1CE52E}"/>
            </a:ext>
          </a:extLst>
        </xdr:cNvPr>
        <xdr:cNvSpPr txBox="1">
          <a:spLocks noChangeArrowheads="1"/>
        </xdr:cNvSpPr>
      </xdr:nvSpPr>
      <xdr:spPr bwMode="auto">
        <a:xfrm>
          <a:off x="23060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872663</xdr:colOff>
      <xdr:row>0</xdr:row>
      <xdr:rowOff>0</xdr:rowOff>
    </xdr:to>
    <xdr:sp macro="" textlink="">
      <xdr:nvSpPr>
        <xdr:cNvPr id="3136" name="文字 1">
          <a:extLst>
            <a:ext uri="{FF2B5EF4-FFF2-40B4-BE49-F238E27FC236}">
              <a16:creationId xmlns:a16="http://schemas.microsoft.com/office/drawing/2014/main" id="{32C5D548-D0E6-48E2-9105-FCF2EE86B9CA}"/>
            </a:ext>
          </a:extLst>
        </xdr:cNvPr>
        <xdr:cNvSpPr txBox="1">
          <a:spLocks noChangeArrowheads="1"/>
        </xdr:cNvSpPr>
      </xdr:nvSpPr>
      <xdr:spPr bwMode="auto">
        <a:xfrm>
          <a:off x="27365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872642</xdr:colOff>
      <xdr:row>0</xdr:row>
      <xdr:rowOff>0</xdr:rowOff>
    </xdr:to>
    <xdr:sp macro="" textlink="">
      <xdr:nvSpPr>
        <xdr:cNvPr id="3137" name="文字 1">
          <a:extLst>
            <a:ext uri="{FF2B5EF4-FFF2-40B4-BE49-F238E27FC236}">
              <a16:creationId xmlns:a16="http://schemas.microsoft.com/office/drawing/2014/main" id="{FCBB8692-57C2-457D-A48F-C1CF6A972A1D}"/>
            </a:ext>
          </a:extLst>
        </xdr:cNvPr>
        <xdr:cNvSpPr txBox="1">
          <a:spLocks noChangeArrowheads="1"/>
        </xdr:cNvSpPr>
      </xdr:nvSpPr>
      <xdr:spPr bwMode="auto">
        <a:xfrm>
          <a:off x="31670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880017</xdr:colOff>
      <xdr:row>0</xdr:row>
      <xdr:rowOff>0</xdr:rowOff>
    </xdr:to>
    <xdr:sp macro="" textlink="">
      <xdr:nvSpPr>
        <xdr:cNvPr id="3138" name="文字 1">
          <a:extLst>
            <a:ext uri="{FF2B5EF4-FFF2-40B4-BE49-F238E27FC236}">
              <a16:creationId xmlns:a16="http://schemas.microsoft.com/office/drawing/2014/main" id="{033646E9-43EC-4395-9666-9390D0A386AB}"/>
            </a:ext>
          </a:extLst>
        </xdr:cNvPr>
        <xdr:cNvSpPr txBox="1">
          <a:spLocks noChangeArrowheads="1"/>
        </xdr:cNvSpPr>
      </xdr:nvSpPr>
      <xdr:spPr bwMode="auto">
        <a:xfrm>
          <a:off x="35975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872663</xdr:colOff>
      <xdr:row>0</xdr:row>
      <xdr:rowOff>0</xdr:rowOff>
    </xdr:to>
    <xdr:sp macro="" textlink="">
      <xdr:nvSpPr>
        <xdr:cNvPr id="3139" name="文字 1">
          <a:extLst>
            <a:ext uri="{FF2B5EF4-FFF2-40B4-BE49-F238E27FC236}">
              <a16:creationId xmlns:a16="http://schemas.microsoft.com/office/drawing/2014/main" id="{97839CE5-7B86-4289-A84F-F56FCE9830ED}"/>
            </a:ext>
          </a:extLst>
        </xdr:cNvPr>
        <xdr:cNvSpPr txBox="1">
          <a:spLocks noChangeArrowheads="1"/>
        </xdr:cNvSpPr>
      </xdr:nvSpPr>
      <xdr:spPr bwMode="auto">
        <a:xfrm>
          <a:off x="4028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872642</xdr:colOff>
      <xdr:row>0</xdr:row>
      <xdr:rowOff>0</xdr:rowOff>
    </xdr:to>
    <xdr:sp macro="" textlink="">
      <xdr:nvSpPr>
        <xdr:cNvPr id="3140" name="文字 1">
          <a:extLst>
            <a:ext uri="{FF2B5EF4-FFF2-40B4-BE49-F238E27FC236}">
              <a16:creationId xmlns:a16="http://schemas.microsoft.com/office/drawing/2014/main" id="{FEA421D1-F54A-44E4-A1EF-632C50516786}"/>
            </a:ext>
          </a:extLst>
        </xdr:cNvPr>
        <xdr:cNvSpPr txBox="1">
          <a:spLocks noChangeArrowheads="1"/>
        </xdr:cNvSpPr>
      </xdr:nvSpPr>
      <xdr:spPr bwMode="auto">
        <a:xfrm>
          <a:off x="44586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880017</xdr:colOff>
      <xdr:row>0</xdr:row>
      <xdr:rowOff>0</xdr:rowOff>
    </xdr:to>
    <xdr:sp macro="" textlink="">
      <xdr:nvSpPr>
        <xdr:cNvPr id="3141" name="文字 1">
          <a:extLst>
            <a:ext uri="{FF2B5EF4-FFF2-40B4-BE49-F238E27FC236}">
              <a16:creationId xmlns:a16="http://schemas.microsoft.com/office/drawing/2014/main" id="{67F7EF0B-1830-48B9-AC19-D8BEC27909CD}"/>
            </a:ext>
          </a:extLst>
        </xdr:cNvPr>
        <xdr:cNvSpPr txBox="1">
          <a:spLocks noChangeArrowheads="1"/>
        </xdr:cNvSpPr>
      </xdr:nvSpPr>
      <xdr:spPr bwMode="auto">
        <a:xfrm>
          <a:off x="48891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872663</xdr:colOff>
      <xdr:row>0</xdr:row>
      <xdr:rowOff>0</xdr:rowOff>
    </xdr:to>
    <xdr:sp macro="" textlink="">
      <xdr:nvSpPr>
        <xdr:cNvPr id="3142" name="文字 1">
          <a:extLst>
            <a:ext uri="{FF2B5EF4-FFF2-40B4-BE49-F238E27FC236}">
              <a16:creationId xmlns:a16="http://schemas.microsoft.com/office/drawing/2014/main" id="{99AEAF57-59CE-49FA-BC7B-FCCFC91A211B}"/>
            </a:ext>
          </a:extLst>
        </xdr:cNvPr>
        <xdr:cNvSpPr txBox="1">
          <a:spLocks noChangeArrowheads="1"/>
        </xdr:cNvSpPr>
      </xdr:nvSpPr>
      <xdr:spPr bwMode="auto">
        <a:xfrm>
          <a:off x="5319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872642</xdr:colOff>
      <xdr:row>0</xdr:row>
      <xdr:rowOff>0</xdr:rowOff>
    </xdr:to>
    <xdr:sp macro="" textlink="">
      <xdr:nvSpPr>
        <xdr:cNvPr id="3143" name="文字 1">
          <a:extLst>
            <a:ext uri="{FF2B5EF4-FFF2-40B4-BE49-F238E27FC236}">
              <a16:creationId xmlns:a16="http://schemas.microsoft.com/office/drawing/2014/main" id="{5324475D-1EE7-4727-B130-6CC9D319CDA3}"/>
            </a:ext>
          </a:extLst>
        </xdr:cNvPr>
        <xdr:cNvSpPr txBox="1">
          <a:spLocks noChangeArrowheads="1"/>
        </xdr:cNvSpPr>
      </xdr:nvSpPr>
      <xdr:spPr bwMode="auto">
        <a:xfrm>
          <a:off x="57502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880017</xdr:colOff>
      <xdr:row>0</xdr:row>
      <xdr:rowOff>0</xdr:rowOff>
    </xdr:to>
    <xdr:sp macro="" textlink="">
      <xdr:nvSpPr>
        <xdr:cNvPr id="3144" name="文字 1">
          <a:extLst>
            <a:ext uri="{FF2B5EF4-FFF2-40B4-BE49-F238E27FC236}">
              <a16:creationId xmlns:a16="http://schemas.microsoft.com/office/drawing/2014/main" id="{B193126C-1669-4951-914C-889CD010F9F0}"/>
            </a:ext>
          </a:extLst>
        </xdr:cNvPr>
        <xdr:cNvSpPr txBox="1">
          <a:spLocks noChangeArrowheads="1"/>
        </xdr:cNvSpPr>
      </xdr:nvSpPr>
      <xdr:spPr bwMode="auto">
        <a:xfrm>
          <a:off x="61807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872663</xdr:colOff>
      <xdr:row>0</xdr:row>
      <xdr:rowOff>0</xdr:rowOff>
    </xdr:to>
    <xdr:sp macro="" textlink="">
      <xdr:nvSpPr>
        <xdr:cNvPr id="3145" name="文字 1">
          <a:extLst>
            <a:ext uri="{FF2B5EF4-FFF2-40B4-BE49-F238E27FC236}">
              <a16:creationId xmlns:a16="http://schemas.microsoft.com/office/drawing/2014/main" id="{E6F21A88-EA97-4BF6-A4A3-FEB03E7B5C76}"/>
            </a:ext>
          </a:extLst>
        </xdr:cNvPr>
        <xdr:cNvSpPr txBox="1">
          <a:spLocks noChangeArrowheads="1"/>
        </xdr:cNvSpPr>
      </xdr:nvSpPr>
      <xdr:spPr bwMode="auto">
        <a:xfrm>
          <a:off x="6611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872642</xdr:colOff>
      <xdr:row>0</xdr:row>
      <xdr:rowOff>0</xdr:rowOff>
    </xdr:to>
    <xdr:sp macro="" textlink="">
      <xdr:nvSpPr>
        <xdr:cNvPr id="3146" name="文字 1">
          <a:extLst>
            <a:ext uri="{FF2B5EF4-FFF2-40B4-BE49-F238E27FC236}">
              <a16:creationId xmlns:a16="http://schemas.microsoft.com/office/drawing/2014/main" id="{2315FDBC-AE46-4A2D-8A7B-12F51C7BE1E4}"/>
            </a:ext>
          </a:extLst>
        </xdr:cNvPr>
        <xdr:cNvSpPr txBox="1">
          <a:spLocks noChangeArrowheads="1"/>
        </xdr:cNvSpPr>
      </xdr:nvSpPr>
      <xdr:spPr bwMode="auto">
        <a:xfrm>
          <a:off x="70418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880017</xdr:colOff>
      <xdr:row>0</xdr:row>
      <xdr:rowOff>0</xdr:rowOff>
    </xdr:to>
    <xdr:sp macro="" textlink="">
      <xdr:nvSpPr>
        <xdr:cNvPr id="3147" name="文字 1">
          <a:extLst>
            <a:ext uri="{FF2B5EF4-FFF2-40B4-BE49-F238E27FC236}">
              <a16:creationId xmlns:a16="http://schemas.microsoft.com/office/drawing/2014/main" id="{E5445D35-4552-4F85-A28A-97FCA16645E5}"/>
            </a:ext>
          </a:extLst>
        </xdr:cNvPr>
        <xdr:cNvSpPr txBox="1">
          <a:spLocks noChangeArrowheads="1"/>
        </xdr:cNvSpPr>
      </xdr:nvSpPr>
      <xdr:spPr bwMode="auto">
        <a:xfrm>
          <a:off x="74723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872663</xdr:colOff>
      <xdr:row>0</xdr:row>
      <xdr:rowOff>0</xdr:rowOff>
    </xdr:to>
    <xdr:sp macro="" textlink="">
      <xdr:nvSpPr>
        <xdr:cNvPr id="3148" name="文字 1">
          <a:extLst>
            <a:ext uri="{FF2B5EF4-FFF2-40B4-BE49-F238E27FC236}">
              <a16:creationId xmlns:a16="http://schemas.microsoft.com/office/drawing/2014/main" id="{A5D061C0-C0BE-4F23-8EE0-09D53DF5283D}"/>
            </a:ext>
          </a:extLst>
        </xdr:cNvPr>
        <xdr:cNvSpPr txBox="1">
          <a:spLocks noChangeArrowheads="1"/>
        </xdr:cNvSpPr>
      </xdr:nvSpPr>
      <xdr:spPr bwMode="auto">
        <a:xfrm>
          <a:off x="79028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872642</xdr:colOff>
      <xdr:row>0</xdr:row>
      <xdr:rowOff>0</xdr:rowOff>
    </xdr:to>
    <xdr:sp macro="" textlink="">
      <xdr:nvSpPr>
        <xdr:cNvPr id="3149" name="文字 1">
          <a:extLst>
            <a:ext uri="{FF2B5EF4-FFF2-40B4-BE49-F238E27FC236}">
              <a16:creationId xmlns:a16="http://schemas.microsoft.com/office/drawing/2014/main" id="{A4FCC9B5-1C57-4851-B1EC-A3072734021C}"/>
            </a:ext>
          </a:extLst>
        </xdr:cNvPr>
        <xdr:cNvSpPr txBox="1">
          <a:spLocks noChangeArrowheads="1"/>
        </xdr:cNvSpPr>
      </xdr:nvSpPr>
      <xdr:spPr bwMode="auto">
        <a:xfrm>
          <a:off x="83334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0" name="文字 1">
          <a:extLst>
            <a:ext uri="{FF2B5EF4-FFF2-40B4-BE49-F238E27FC236}">
              <a16:creationId xmlns:a16="http://schemas.microsoft.com/office/drawing/2014/main" id="{A4A3651F-4529-4F94-AFFE-F00D2071CE4F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1" name="文字 1">
          <a:extLst>
            <a:ext uri="{FF2B5EF4-FFF2-40B4-BE49-F238E27FC236}">
              <a16:creationId xmlns:a16="http://schemas.microsoft.com/office/drawing/2014/main" id="{F69CEE5F-6C96-411E-BCDC-F522BB4A2CF6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2" name="文字 1">
          <a:extLst>
            <a:ext uri="{FF2B5EF4-FFF2-40B4-BE49-F238E27FC236}">
              <a16:creationId xmlns:a16="http://schemas.microsoft.com/office/drawing/2014/main" id="{03CA6023-B2D7-44D8-975E-9E1A2CAF24A1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3" name="文字 1">
          <a:extLst>
            <a:ext uri="{FF2B5EF4-FFF2-40B4-BE49-F238E27FC236}">
              <a16:creationId xmlns:a16="http://schemas.microsoft.com/office/drawing/2014/main" id="{E4D4839E-4E04-448A-A352-DD29DF21C99A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4" name="文字 1">
          <a:extLst>
            <a:ext uri="{FF2B5EF4-FFF2-40B4-BE49-F238E27FC236}">
              <a16:creationId xmlns:a16="http://schemas.microsoft.com/office/drawing/2014/main" id="{1FDF0E9B-E22B-4B66-B28C-2C2774BEF9EC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5" name="文字 1">
          <a:extLst>
            <a:ext uri="{FF2B5EF4-FFF2-40B4-BE49-F238E27FC236}">
              <a16:creationId xmlns:a16="http://schemas.microsoft.com/office/drawing/2014/main" id="{DA5A1922-2A0D-402A-8BBF-CE67AA9E5543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56" name="文字 1">
          <a:extLst>
            <a:ext uri="{FF2B5EF4-FFF2-40B4-BE49-F238E27FC236}">
              <a16:creationId xmlns:a16="http://schemas.microsoft.com/office/drawing/2014/main" id="{5D80E170-5693-4B43-979B-E1048F67B7DF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1038225</xdr:colOff>
      <xdr:row>0</xdr:row>
      <xdr:rowOff>0</xdr:rowOff>
    </xdr:from>
    <xdr:to>
      <xdr:col>6</xdr:col>
      <xdr:colOff>1085930</xdr:colOff>
      <xdr:row>0</xdr:row>
      <xdr:rowOff>0</xdr:rowOff>
    </xdr:to>
    <xdr:sp macro="" textlink="">
      <xdr:nvSpPr>
        <xdr:cNvPr id="3157" name="文字 1">
          <a:extLst>
            <a:ext uri="{FF2B5EF4-FFF2-40B4-BE49-F238E27FC236}">
              <a16:creationId xmlns:a16="http://schemas.microsoft.com/office/drawing/2014/main" id="{CA9C232C-6FCD-413A-B423-E442B5AF43FC}"/>
            </a:ext>
          </a:extLst>
        </xdr:cNvPr>
        <xdr:cNvSpPr txBox="1">
          <a:spLocks noChangeArrowheads="1"/>
        </xdr:cNvSpPr>
      </xdr:nvSpPr>
      <xdr:spPr bwMode="auto">
        <a:xfrm>
          <a:off x="4953000" y="0"/>
          <a:ext cx="2390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1371600</xdr:colOff>
      <xdr:row>0</xdr:row>
      <xdr:rowOff>0</xdr:rowOff>
    </xdr:from>
    <xdr:to>
      <xdr:col>10</xdr:col>
      <xdr:colOff>1800225</xdr:colOff>
      <xdr:row>0</xdr:row>
      <xdr:rowOff>0</xdr:rowOff>
    </xdr:to>
    <xdr:sp macro="" textlink="">
      <xdr:nvSpPr>
        <xdr:cNvPr id="3158" name="文字 3">
          <a:extLst>
            <a:ext uri="{FF2B5EF4-FFF2-40B4-BE49-F238E27FC236}">
              <a16:creationId xmlns:a16="http://schemas.microsoft.com/office/drawing/2014/main" id="{61140988-6680-4F66-AF61-B0FBF1BA8383}"/>
            </a:ext>
          </a:extLst>
        </xdr:cNvPr>
        <xdr:cNvSpPr txBox="1">
          <a:spLocks noChangeArrowheads="1"/>
        </xdr:cNvSpPr>
      </xdr:nvSpPr>
      <xdr:spPr bwMode="auto">
        <a:xfrm>
          <a:off x="10848975" y="0"/>
          <a:ext cx="1076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22</xdr:col>
      <xdr:colOff>165735</xdr:colOff>
      <xdr:row>0</xdr:row>
      <xdr:rowOff>0</xdr:rowOff>
    </xdr:from>
    <xdr:to>
      <xdr:col>23</xdr:col>
      <xdr:colOff>4372</xdr:colOff>
      <xdr:row>0</xdr:row>
      <xdr:rowOff>0</xdr:rowOff>
    </xdr:to>
    <xdr:sp macro="" textlink="">
      <xdr:nvSpPr>
        <xdr:cNvPr id="3159" name="文字 1">
          <a:extLst>
            <a:ext uri="{FF2B5EF4-FFF2-40B4-BE49-F238E27FC236}">
              <a16:creationId xmlns:a16="http://schemas.microsoft.com/office/drawing/2014/main" id="{BB90EEED-8ADF-41CC-8248-A31ED71D3711}"/>
            </a:ext>
          </a:extLst>
        </xdr:cNvPr>
        <xdr:cNvSpPr txBox="1">
          <a:spLocks noChangeArrowheads="1"/>
        </xdr:cNvSpPr>
      </xdr:nvSpPr>
      <xdr:spPr bwMode="auto">
        <a:xfrm>
          <a:off x="23945850" y="0"/>
          <a:ext cx="8953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18</xdr:col>
      <xdr:colOff>295275</xdr:colOff>
      <xdr:row>0</xdr:row>
      <xdr:rowOff>0</xdr:rowOff>
    </xdr:from>
    <xdr:to>
      <xdr:col>19</xdr:col>
      <xdr:colOff>4675</xdr:colOff>
      <xdr:row>0</xdr:row>
      <xdr:rowOff>0</xdr:rowOff>
    </xdr:to>
    <xdr:sp macro="" textlink="">
      <xdr:nvSpPr>
        <xdr:cNvPr id="3160" name="文字 3">
          <a:extLst>
            <a:ext uri="{FF2B5EF4-FFF2-40B4-BE49-F238E27FC236}">
              <a16:creationId xmlns:a16="http://schemas.microsoft.com/office/drawing/2014/main" id="{6A9829A0-1039-40BD-B9E9-76A44F8E29C3}"/>
            </a:ext>
          </a:extLst>
        </xdr:cNvPr>
        <xdr:cNvSpPr txBox="1">
          <a:spLocks noChangeArrowheads="1"/>
        </xdr:cNvSpPr>
      </xdr:nvSpPr>
      <xdr:spPr bwMode="auto">
        <a:xfrm>
          <a:off x="19792950" y="0"/>
          <a:ext cx="7429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30</xdr:col>
      <xdr:colOff>205740</xdr:colOff>
      <xdr:row>0</xdr:row>
      <xdr:rowOff>0</xdr:rowOff>
    </xdr:from>
    <xdr:to>
      <xdr:col>31</xdr:col>
      <xdr:colOff>4504</xdr:colOff>
      <xdr:row>0</xdr:row>
      <xdr:rowOff>0</xdr:rowOff>
    </xdr:to>
    <xdr:sp macro="" textlink="">
      <xdr:nvSpPr>
        <xdr:cNvPr id="3161" name="文字 1">
          <a:extLst>
            <a:ext uri="{FF2B5EF4-FFF2-40B4-BE49-F238E27FC236}">
              <a16:creationId xmlns:a16="http://schemas.microsoft.com/office/drawing/2014/main" id="{6EF87168-CAE8-4562-B5D9-76EEF07E8CBD}"/>
            </a:ext>
          </a:extLst>
        </xdr:cNvPr>
        <xdr:cNvSpPr txBox="1">
          <a:spLocks noChangeArrowheads="1"/>
        </xdr:cNvSpPr>
      </xdr:nvSpPr>
      <xdr:spPr bwMode="auto">
        <a:xfrm>
          <a:off x="32604075" y="0"/>
          <a:ext cx="8477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304800</xdr:colOff>
      <xdr:row>0</xdr:row>
      <xdr:rowOff>0</xdr:rowOff>
    </xdr:from>
    <xdr:to>
      <xdr:col>47</xdr:col>
      <xdr:colOff>4561</xdr:colOff>
      <xdr:row>0</xdr:row>
      <xdr:rowOff>0</xdr:rowOff>
    </xdr:to>
    <xdr:sp macro="" textlink="">
      <xdr:nvSpPr>
        <xdr:cNvPr id="3162" name="文字 1">
          <a:extLst>
            <a:ext uri="{FF2B5EF4-FFF2-40B4-BE49-F238E27FC236}">
              <a16:creationId xmlns:a16="http://schemas.microsoft.com/office/drawing/2014/main" id="{1D892BA5-694D-47EA-9D09-C25E7AB76429}"/>
            </a:ext>
          </a:extLst>
        </xdr:cNvPr>
        <xdr:cNvSpPr txBox="1">
          <a:spLocks noChangeArrowheads="1"/>
        </xdr:cNvSpPr>
      </xdr:nvSpPr>
      <xdr:spPr bwMode="auto">
        <a:xfrm>
          <a:off x="49939575" y="0"/>
          <a:ext cx="7334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459105</xdr:colOff>
      <xdr:row>0</xdr:row>
      <xdr:rowOff>0</xdr:rowOff>
    </xdr:from>
    <xdr:to>
      <xdr:col>71</xdr:col>
      <xdr:colOff>4445</xdr:colOff>
      <xdr:row>0</xdr:row>
      <xdr:rowOff>0</xdr:rowOff>
    </xdr:to>
    <xdr:sp macro="" textlink="">
      <xdr:nvSpPr>
        <xdr:cNvPr id="3163" name="文字 1">
          <a:extLst>
            <a:ext uri="{FF2B5EF4-FFF2-40B4-BE49-F238E27FC236}">
              <a16:creationId xmlns:a16="http://schemas.microsoft.com/office/drawing/2014/main" id="{0E640C2B-94AA-4A41-927D-909FEC904F0D}"/>
            </a:ext>
          </a:extLst>
        </xdr:cNvPr>
        <xdr:cNvSpPr txBox="1">
          <a:spLocks noChangeArrowheads="1"/>
        </xdr:cNvSpPr>
      </xdr:nvSpPr>
      <xdr:spPr bwMode="auto">
        <a:xfrm>
          <a:off x="75933300" y="0"/>
          <a:ext cx="5715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64" name="文字 1">
          <a:extLst>
            <a:ext uri="{FF2B5EF4-FFF2-40B4-BE49-F238E27FC236}">
              <a16:creationId xmlns:a16="http://schemas.microsoft.com/office/drawing/2014/main" id="{68E4D73C-1C9E-4A61-B15B-4F1DFBF76E9D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65" name="文字 1">
          <a:extLst>
            <a:ext uri="{FF2B5EF4-FFF2-40B4-BE49-F238E27FC236}">
              <a16:creationId xmlns:a16="http://schemas.microsoft.com/office/drawing/2014/main" id="{5EA99282-25F9-4812-860F-EF6788D6B97D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1076325</xdr:colOff>
      <xdr:row>0</xdr:row>
      <xdr:rowOff>0</xdr:rowOff>
    </xdr:to>
    <xdr:sp macro="" textlink="">
      <xdr:nvSpPr>
        <xdr:cNvPr id="3166" name="文字 3">
          <a:extLst>
            <a:ext uri="{FF2B5EF4-FFF2-40B4-BE49-F238E27FC236}">
              <a16:creationId xmlns:a16="http://schemas.microsoft.com/office/drawing/2014/main" id="{EF85DB9F-4140-4A5C-A4F2-85841EC6B171}"/>
            </a:ext>
          </a:extLst>
        </xdr:cNvPr>
        <xdr:cNvSpPr txBox="1">
          <a:spLocks noChangeArrowheads="1"/>
        </xdr:cNvSpPr>
      </xdr:nvSpPr>
      <xdr:spPr bwMode="auto">
        <a:xfrm>
          <a:off x="36680775" y="0"/>
          <a:ext cx="1076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58</xdr:col>
      <xdr:colOff>352425</xdr:colOff>
      <xdr:row>0</xdr:row>
      <xdr:rowOff>0</xdr:rowOff>
    </xdr:from>
    <xdr:to>
      <xdr:col>59</xdr:col>
      <xdr:colOff>4445</xdr:colOff>
      <xdr:row>0</xdr:row>
      <xdr:rowOff>0</xdr:rowOff>
    </xdr:to>
    <xdr:sp macro="" textlink="">
      <xdr:nvSpPr>
        <xdr:cNvPr id="3167" name="文字 3">
          <a:extLst>
            <a:ext uri="{FF2B5EF4-FFF2-40B4-BE49-F238E27FC236}">
              <a16:creationId xmlns:a16="http://schemas.microsoft.com/office/drawing/2014/main" id="{14577167-EECA-4CFA-A769-0A6D66DBF8D5}"/>
            </a:ext>
          </a:extLst>
        </xdr:cNvPr>
        <xdr:cNvSpPr txBox="1">
          <a:spLocks noChangeArrowheads="1"/>
        </xdr:cNvSpPr>
      </xdr:nvSpPr>
      <xdr:spPr bwMode="auto">
        <a:xfrm>
          <a:off x="62903100" y="0"/>
          <a:ext cx="6858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Unit:Person,NT$</a:t>
          </a:r>
        </a:p>
      </xdr:txBody>
    </xdr:sp>
    <xdr:clientData/>
  </xdr:twoCellAnchor>
  <xdr:twoCellAnchor>
    <xdr:from>
      <xdr:col>78</xdr:col>
      <xdr:colOff>373380</xdr:colOff>
      <xdr:row>0</xdr:row>
      <xdr:rowOff>0</xdr:rowOff>
    </xdr:from>
    <xdr:to>
      <xdr:col>79</xdr:col>
      <xdr:colOff>4604</xdr:colOff>
      <xdr:row>0</xdr:row>
      <xdr:rowOff>0</xdr:rowOff>
    </xdr:to>
    <xdr:sp macro="" textlink="">
      <xdr:nvSpPr>
        <xdr:cNvPr id="3168" name="文字 3">
          <a:extLst>
            <a:ext uri="{FF2B5EF4-FFF2-40B4-BE49-F238E27FC236}">
              <a16:creationId xmlns:a16="http://schemas.microsoft.com/office/drawing/2014/main" id="{055F9493-D840-40B9-BFCD-652ACAE78873}"/>
            </a:ext>
          </a:extLst>
        </xdr:cNvPr>
        <xdr:cNvSpPr txBox="1">
          <a:spLocks noChangeArrowheads="1"/>
        </xdr:cNvSpPr>
      </xdr:nvSpPr>
      <xdr:spPr bwMode="auto">
        <a:xfrm>
          <a:off x="84458175" y="0"/>
          <a:ext cx="6572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69" name="文字 3">
          <a:extLst>
            <a:ext uri="{FF2B5EF4-FFF2-40B4-BE49-F238E27FC236}">
              <a16:creationId xmlns:a16="http://schemas.microsoft.com/office/drawing/2014/main" id="{66B732EC-4A21-4F9A-9674-7DBA92619A38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3170" name="文字 3">
          <a:extLst>
            <a:ext uri="{FF2B5EF4-FFF2-40B4-BE49-F238E27FC236}">
              <a16:creationId xmlns:a16="http://schemas.microsoft.com/office/drawing/2014/main" id="{8E44E54F-FF39-427E-AB3F-85E889243372}"/>
            </a:ext>
          </a:extLst>
        </xdr:cNvPr>
        <xdr:cNvSpPr txBox="1">
          <a:spLocks noChangeArrowheads="1"/>
        </xdr:cNvSpPr>
      </xdr:nvSpPr>
      <xdr:spPr bwMode="auto">
        <a:xfrm>
          <a:off x="851154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50</xdr:col>
      <xdr:colOff>640080</xdr:colOff>
      <xdr:row>0</xdr:row>
      <xdr:rowOff>0</xdr:rowOff>
    </xdr:from>
    <xdr:to>
      <xdr:col>50</xdr:col>
      <xdr:colOff>708660</xdr:colOff>
      <xdr:row>0</xdr:row>
      <xdr:rowOff>259080</xdr:rowOff>
    </xdr:to>
    <xdr:sp macro="" textlink="">
      <xdr:nvSpPr>
        <xdr:cNvPr id="130194" name="Text Box 101">
          <a:extLst>
            <a:ext uri="{FF2B5EF4-FFF2-40B4-BE49-F238E27FC236}">
              <a16:creationId xmlns:a16="http://schemas.microsoft.com/office/drawing/2014/main" id="{604F15B1-6A99-45EE-A6D3-129372C51D7E}"/>
            </a:ext>
          </a:extLst>
        </xdr:cNvPr>
        <xdr:cNvSpPr txBox="1">
          <a:spLocks noChangeArrowheads="1"/>
        </xdr:cNvSpPr>
      </xdr:nvSpPr>
      <xdr:spPr bwMode="auto">
        <a:xfrm>
          <a:off x="49110900" y="0"/>
          <a:ext cx="685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50</xdr:col>
      <xdr:colOff>470535</xdr:colOff>
      <xdr:row>0</xdr:row>
      <xdr:rowOff>0</xdr:rowOff>
    </xdr:from>
    <xdr:to>
      <xdr:col>50</xdr:col>
      <xdr:colOff>655173</xdr:colOff>
      <xdr:row>0</xdr:row>
      <xdr:rowOff>266700</xdr:rowOff>
    </xdr:to>
    <xdr:sp macro="" textlink="">
      <xdr:nvSpPr>
        <xdr:cNvPr id="3174" name="Text Box 102">
          <a:extLst>
            <a:ext uri="{FF2B5EF4-FFF2-40B4-BE49-F238E27FC236}">
              <a16:creationId xmlns:a16="http://schemas.microsoft.com/office/drawing/2014/main" id="{5D2B8958-2BF9-4A6D-B8F3-2DED23CF83D0}"/>
            </a:ext>
          </a:extLst>
        </xdr:cNvPr>
        <xdr:cNvSpPr txBox="1">
          <a:spLocks noChangeArrowheads="1"/>
        </xdr:cNvSpPr>
      </xdr:nvSpPr>
      <xdr:spPr bwMode="auto">
        <a:xfrm>
          <a:off x="54425850" y="0"/>
          <a:ext cx="200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Unit:Person,NT$</a:t>
          </a:r>
        </a:p>
      </xdr:txBody>
    </xdr:sp>
    <xdr:clientData/>
  </xdr:twoCellAnchor>
  <xdr:twoCellAnchor editAs="oneCell">
    <xdr:from>
      <xdr:col>54</xdr:col>
      <xdr:colOff>596265</xdr:colOff>
      <xdr:row>0</xdr:row>
      <xdr:rowOff>0</xdr:rowOff>
    </xdr:from>
    <xdr:to>
      <xdr:col>54</xdr:col>
      <xdr:colOff>617696</xdr:colOff>
      <xdr:row>0</xdr:row>
      <xdr:rowOff>266700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30A96BAD-EA9E-4D28-8803-5D520E40B359}"/>
            </a:ext>
          </a:extLst>
        </xdr:cNvPr>
        <xdr:cNvSpPr txBox="1">
          <a:spLocks noChangeArrowheads="1"/>
        </xdr:cNvSpPr>
      </xdr:nvSpPr>
      <xdr:spPr bwMode="auto">
        <a:xfrm>
          <a:off x="58864500" y="0"/>
          <a:ext cx="285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880017</xdr:colOff>
      <xdr:row>3</xdr:row>
      <xdr:rowOff>4763</xdr:rowOff>
    </xdr:to>
    <xdr:sp macro="" textlink="">
      <xdr:nvSpPr>
        <xdr:cNvPr id="3181" name="文字 1">
          <a:extLst>
            <a:ext uri="{FF2B5EF4-FFF2-40B4-BE49-F238E27FC236}">
              <a16:creationId xmlns:a16="http://schemas.microsoft.com/office/drawing/2014/main" id="{EC5E8E2D-C1D1-4646-BB31-22446A535996}"/>
            </a:ext>
          </a:extLst>
        </xdr:cNvPr>
        <xdr:cNvSpPr txBox="1">
          <a:spLocks noChangeArrowheads="1"/>
        </xdr:cNvSpPr>
      </xdr:nvSpPr>
      <xdr:spPr bwMode="auto">
        <a:xfrm>
          <a:off x="101441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3</xdr:row>
      <xdr:rowOff>0</xdr:rowOff>
    </xdr:from>
    <xdr:to>
      <xdr:col>14</xdr:col>
      <xdr:colOff>872663</xdr:colOff>
      <xdr:row>3</xdr:row>
      <xdr:rowOff>4763</xdr:rowOff>
    </xdr:to>
    <xdr:sp macro="" textlink="">
      <xdr:nvSpPr>
        <xdr:cNvPr id="3182" name="文字 1">
          <a:extLst>
            <a:ext uri="{FF2B5EF4-FFF2-40B4-BE49-F238E27FC236}">
              <a16:creationId xmlns:a16="http://schemas.microsoft.com/office/drawing/2014/main" id="{8700088F-7F16-4820-A938-E6DE46FA9CEF}"/>
            </a:ext>
          </a:extLst>
        </xdr:cNvPr>
        <xdr:cNvSpPr txBox="1">
          <a:spLocks noChangeArrowheads="1"/>
        </xdr:cNvSpPr>
      </xdr:nvSpPr>
      <xdr:spPr bwMode="auto">
        <a:xfrm>
          <a:off x="144494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3183" name="文字 1">
          <a:extLst>
            <a:ext uri="{FF2B5EF4-FFF2-40B4-BE49-F238E27FC236}">
              <a16:creationId xmlns:a16="http://schemas.microsoft.com/office/drawing/2014/main" id="{E1F6BFDF-9C4B-4B2F-8C1A-D1BFBEAA5918}"/>
            </a:ext>
          </a:extLst>
        </xdr:cNvPr>
        <xdr:cNvSpPr txBox="1">
          <a:spLocks noChangeArrowheads="1"/>
        </xdr:cNvSpPr>
      </xdr:nvSpPr>
      <xdr:spPr bwMode="auto">
        <a:xfrm>
          <a:off x="162306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872642</xdr:colOff>
      <xdr:row>3</xdr:row>
      <xdr:rowOff>4763</xdr:rowOff>
    </xdr:to>
    <xdr:sp macro="" textlink="">
      <xdr:nvSpPr>
        <xdr:cNvPr id="3184" name="文字 1">
          <a:extLst>
            <a:ext uri="{FF2B5EF4-FFF2-40B4-BE49-F238E27FC236}">
              <a16:creationId xmlns:a16="http://schemas.microsoft.com/office/drawing/2014/main" id="{6AE4228B-331C-4603-81EF-DBF8F41CECA4}"/>
            </a:ext>
          </a:extLst>
        </xdr:cNvPr>
        <xdr:cNvSpPr txBox="1">
          <a:spLocks noChangeArrowheads="1"/>
        </xdr:cNvSpPr>
      </xdr:nvSpPr>
      <xdr:spPr bwMode="auto">
        <a:xfrm>
          <a:off x="187547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880017</xdr:colOff>
      <xdr:row>3</xdr:row>
      <xdr:rowOff>4763</xdr:rowOff>
    </xdr:to>
    <xdr:sp macro="" textlink="">
      <xdr:nvSpPr>
        <xdr:cNvPr id="3185" name="文字 1">
          <a:extLst>
            <a:ext uri="{FF2B5EF4-FFF2-40B4-BE49-F238E27FC236}">
              <a16:creationId xmlns:a16="http://schemas.microsoft.com/office/drawing/2014/main" id="{3CC9625A-ED9A-4A3B-80B9-8E83ED41B0A9}"/>
            </a:ext>
          </a:extLst>
        </xdr:cNvPr>
        <xdr:cNvSpPr txBox="1">
          <a:spLocks noChangeArrowheads="1"/>
        </xdr:cNvSpPr>
      </xdr:nvSpPr>
      <xdr:spPr bwMode="auto">
        <a:xfrm>
          <a:off x="230600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3</xdr:row>
      <xdr:rowOff>0</xdr:rowOff>
    </xdr:from>
    <xdr:to>
      <xdr:col>26</xdr:col>
      <xdr:colOff>872663</xdr:colOff>
      <xdr:row>3</xdr:row>
      <xdr:rowOff>4763</xdr:rowOff>
    </xdr:to>
    <xdr:sp macro="" textlink="">
      <xdr:nvSpPr>
        <xdr:cNvPr id="3186" name="文字 1">
          <a:extLst>
            <a:ext uri="{FF2B5EF4-FFF2-40B4-BE49-F238E27FC236}">
              <a16:creationId xmlns:a16="http://schemas.microsoft.com/office/drawing/2014/main" id="{A674EBAC-F5B7-405C-ADF1-B7A9A89FAD5B}"/>
            </a:ext>
          </a:extLst>
        </xdr:cNvPr>
        <xdr:cNvSpPr txBox="1">
          <a:spLocks noChangeArrowheads="1"/>
        </xdr:cNvSpPr>
      </xdr:nvSpPr>
      <xdr:spPr bwMode="auto">
        <a:xfrm>
          <a:off x="273653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3</xdr:row>
      <xdr:rowOff>0</xdr:rowOff>
    </xdr:from>
    <xdr:to>
      <xdr:col>30</xdr:col>
      <xdr:colOff>872642</xdr:colOff>
      <xdr:row>3</xdr:row>
      <xdr:rowOff>4763</xdr:rowOff>
    </xdr:to>
    <xdr:sp macro="" textlink="">
      <xdr:nvSpPr>
        <xdr:cNvPr id="3187" name="文字 1">
          <a:extLst>
            <a:ext uri="{FF2B5EF4-FFF2-40B4-BE49-F238E27FC236}">
              <a16:creationId xmlns:a16="http://schemas.microsoft.com/office/drawing/2014/main" id="{9F3C66E1-9681-4109-949D-742370B533B1}"/>
            </a:ext>
          </a:extLst>
        </xdr:cNvPr>
        <xdr:cNvSpPr txBox="1">
          <a:spLocks noChangeArrowheads="1"/>
        </xdr:cNvSpPr>
      </xdr:nvSpPr>
      <xdr:spPr bwMode="auto">
        <a:xfrm>
          <a:off x="316706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3</xdr:row>
      <xdr:rowOff>0</xdr:rowOff>
    </xdr:from>
    <xdr:to>
      <xdr:col>34</xdr:col>
      <xdr:colOff>880017</xdr:colOff>
      <xdr:row>3</xdr:row>
      <xdr:rowOff>4763</xdr:rowOff>
    </xdr:to>
    <xdr:sp macro="" textlink="">
      <xdr:nvSpPr>
        <xdr:cNvPr id="3188" name="文字 1">
          <a:extLst>
            <a:ext uri="{FF2B5EF4-FFF2-40B4-BE49-F238E27FC236}">
              <a16:creationId xmlns:a16="http://schemas.microsoft.com/office/drawing/2014/main" id="{0EB8364F-0F29-4BB9-BDFD-E178C4E89A6A}"/>
            </a:ext>
          </a:extLst>
        </xdr:cNvPr>
        <xdr:cNvSpPr txBox="1">
          <a:spLocks noChangeArrowheads="1"/>
        </xdr:cNvSpPr>
      </xdr:nvSpPr>
      <xdr:spPr bwMode="auto">
        <a:xfrm>
          <a:off x="359759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3</xdr:row>
      <xdr:rowOff>0</xdr:rowOff>
    </xdr:from>
    <xdr:to>
      <xdr:col>38</xdr:col>
      <xdr:colOff>872663</xdr:colOff>
      <xdr:row>3</xdr:row>
      <xdr:rowOff>4763</xdr:rowOff>
    </xdr:to>
    <xdr:sp macro="" textlink="">
      <xdr:nvSpPr>
        <xdr:cNvPr id="3189" name="文字 1">
          <a:extLst>
            <a:ext uri="{FF2B5EF4-FFF2-40B4-BE49-F238E27FC236}">
              <a16:creationId xmlns:a16="http://schemas.microsoft.com/office/drawing/2014/main" id="{0377D6F6-F6DA-440F-9FCB-F67914B94785}"/>
            </a:ext>
          </a:extLst>
        </xdr:cNvPr>
        <xdr:cNvSpPr txBox="1">
          <a:spLocks noChangeArrowheads="1"/>
        </xdr:cNvSpPr>
      </xdr:nvSpPr>
      <xdr:spPr bwMode="auto">
        <a:xfrm>
          <a:off x="402812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872642</xdr:colOff>
      <xdr:row>3</xdr:row>
      <xdr:rowOff>4763</xdr:rowOff>
    </xdr:to>
    <xdr:sp macro="" textlink="">
      <xdr:nvSpPr>
        <xdr:cNvPr id="3190" name="文字 1">
          <a:extLst>
            <a:ext uri="{FF2B5EF4-FFF2-40B4-BE49-F238E27FC236}">
              <a16:creationId xmlns:a16="http://schemas.microsoft.com/office/drawing/2014/main" id="{43CCE879-BD2B-42D9-A7B2-AD3FC078D275}"/>
            </a:ext>
          </a:extLst>
        </xdr:cNvPr>
        <xdr:cNvSpPr txBox="1">
          <a:spLocks noChangeArrowheads="1"/>
        </xdr:cNvSpPr>
      </xdr:nvSpPr>
      <xdr:spPr bwMode="auto">
        <a:xfrm>
          <a:off x="445865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880017</xdr:colOff>
      <xdr:row>3</xdr:row>
      <xdr:rowOff>4763</xdr:rowOff>
    </xdr:to>
    <xdr:sp macro="" textlink="">
      <xdr:nvSpPr>
        <xdr:cNvPr id="3191" name="文字 1">
          <a:extLst>
            <a:ext uri="{FF2B5EF4-FFF2-40B4-BE49-F238E27FC236}">
              <a16:creationId xmlns:a16="http://schemas.microsoft.com/office/drawing/2014/main" id="{EA750F14-777A-4F81-AEF9-F2846B4BD819}"/>
            </a:ext>
          </a:extLst>
        </xdr:cNvPr>
        <xdr:cNvSpPr txBox="1">
          <a:spLocks noChangeArrowheads="1"/>
        </xdr:cNvSpPr>
      </xdr:nvSpPr>
      <xdr:spPr bwMode="auto">
        <a:xfrm>
          <a:off x="488918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3</xdr:row>
      <xdr:rowOff>0</xdr:rowOff>
    </xdr:from>
    <xdr:to>
      <xdr:col>50</xdr:col>
      <xdr:colOff>872663</xdr:colOff>
      <xdr:row>3</xdr:row>
      <xdr:rowOff>4763</xdr:rowOff>
    </xdr:to>
    <xdr:sp macro="" textlink="">
      <xdr:nvSpPr>
        <xdr:cNvPr id="3192" name="文字 1">
          <a:extLst>
            <a:ext uri="{FF2B5EF4-FFF2-40B4-BE49-F238E27FC236}">
              <a16:creationId xmlns:a16="http://schemas.microsoft.com/office/drawing/2014/main" id="{5B22D225-E0C3-43BC-AC40-CA57700C7B5E}"/>
            </a:ext>
          </a:extLst>
        </xdr:cNvPr>
        <xdr:cNvSpPr txBox="1">
          <a:spLocks noChangeArrowheads="1"/>
        </xdr:cNvSpPr>
      </xdr:nvSpPr>
      <xdr:spPr bwMode="auto">
        <a:xfrm>
          <a:off x="531971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872642</xdr:colOff>
      <xdr:row>3</xdr:row>
      <xdr:rowOff>4763</xdr:rowOff>
    </xdr:to>
    <xdr:sp macro="" textlink="">
      <xdr:nvSpPr>
        <xdr:cNvPr id="3193" name="文字 1">
          <a:extLst>
            <a:ext uri="{FF2B5EF4-FFF2-40B4-BE49-F238E27FC236}">
              <a16:creationId xmlns:a16="http://schemas.microsoft.com/office/drawing/2014/main" id="{E71CA06E-9E2F-4D14-BD84-3C4CB02C8A0C}"/>
            </a:ext>
          </a:extLst>
        </xdr:cNvPr>
        <xdr:cNvSpPr txBox="1">
          <a:spLocks noChangeArrowheads="1"/>
        </xdr:cNvSpPr>
      </xdr:nvSpPr>
      <xdr:spPr bwMode="auto">
        <a:xfrm>
          <a:off x="575024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880017</xdr:colOff>
      <xdr:row>3</xdr:row>
      <xdr:rowOff>4763</xdr:rowOff>
    </xdr:to>
    <xdr:sp macro="" textlink="">
      <xdr:nvSpPr>
        <xdr:cNvPr id="3194" name="文字 1">
          <a:extLst>
            <a:ext uri="{FF2B5EF4-FFF2-40B4-BE49-F238E27FC236}">
              <a16:creationId xmlns:a16="http://schemas.microsoft.com/office/drawing/2014/main" id="{43BF339B-8CFA-4698-9106-0DB0096D7FBC}"/>
            </a:ext>
          </a:extLst>
        </xdr:cNvPr>
        <xdr:cNvSpPr txBox="1">
          <a:spLocks noChangeArrowheads="1"/>
        </xdr:cNvSpPr>
      </xdr:nvSpPr>
      <xdr:spPr bwMode="auto">
        <a:xfrm>
          <a:off x="618077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3</xdr:row>
      <xdr:rowOff>0</xdr:rowOff>
    </xdr:from>
    <xdr:to>
      <xdr:col>62</xdr:col>
      <xdr:colOff>872663</xdr:colOff>
      <xdr:row>3</xdr:row>
      <xdr:rowOff>4763</xdr:rowOff>
    </xdr:to>
    <xdr:sp macro="" textlink="">
      <xdr:nvSpPr>
        <xdr:cNvPr id="3195" name="文字 1">
          <a:extLst>
            <a:ext uri="{FF2B5EF4-FFF2-40B4-BE49-F238E27FC236}">
              <a16:creationId xmlns:a16="http://schemas.microsoft.com/office/drawing/2014/main" id="{7D6C9BF3-9D69-441F-A946-5C2377F6E173}"/>
            </a:ext>
          </a:extLst>
        </xdr:cNvPr>
        <xdr:cNvSpPr txBox="1">
          <a:spLocks noChangeArrowheads="1"/>
        </xdr:cNvSpPr>
      </xdr:nvSpPr>
      <xdr:spPr bwMode="auto">
        <a:xfrm>
          <a:off x="661130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872642</xdr:colOff>
      <xdr:row>3</xdr:row>
      <xdr:rowOff>4763</xdr:rowOff>
    </xdr:to>
    <xdr:sp macro="" textlink="">
      <xdr:nvSpPr>
        <xdr:cNvPr id="3196" name="文字 1">
          <a:extLst>
            <a:ext uri="{FF2B5EF4-FFF2-40B4-BE49-F238E27FC236}">
              <a16:creationId xmlns:a16="http://schemas.microsoft.com/office/drawing/2014/main" id="{20D14752-6295-42F0-A1B5-4683C2D77827}"/>
            </a:ext>
          </a:extLst>
        </xdr:cNvPr>
        <xdr:cNvSpPr txBox="1">
          <a:spLocks noChangeArrowheads="1"/>
        </xdr:cNvSpPr>
      </xdr:nvSpPr>
      <xdr:spPr bwMode="auto">
        <a:xfrm>
          <a:off x="704183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880017</xdr:colOff>
      <xdr:row>3</xdr:row>
      <xdr:rowOff>4763</xdr:rowOff>
    </xdr:to>
    <xdr:sp macro="" textlink="">
      <xdr:nvSpPr>
        <xdr:cNvPr id="3197" name="文字 1">
          <a:extLst>
            <a:ext uri="{FF2B5EF4-FFF2-40B4-BE49-F238E27FC236}">
              <a16:creationId xmlns:a16="http://schemas.microsoft.com/office/drawing/2014/main" id="{8D1FB9ED-32A7-4C6B-AA58-87495C813D59}"/>
            </a:ext>
          </a:extLst>
        </xdr:cNvPr>
        <xdr:cNvSpPr txBox="1">
          <a:spLocks noChangeArrowheads="1"/>
        </xdr:cNvSpPr>
      </xdr:nvSpPr>
      <xdr:spPr bwMode="auto">
        <a:xfrm>
          <a:off x="747236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3</xdr:row>
      <xdr:rowOff>0</xdr:rowOff>
    </xdr:from>
    <xdr:to>
      <xdr:col>74</xdr:col>
      <xdr:colOff>872663</xdr:colOff>
      <xdr:row>3</xdr:row>
      <xdr:rowOff>4763</xdr:rowOff>
    </xdr:to>
    <xdr:sp macro="" textlink="">
      <xdr:nvSpPr>
        <xdr:cNvPr id="3198" name="文字 1">
          <a:extLst>
            <a:ext uri="{FF2B5EF4-FFF2-40B4-BE49-F238E27FC236}">
              <a16:creationId xmlns:a16="http://schemas.microsoft.com/office/drawing/2014/main" id="{B10F893B-882B-4BA5-B304-43865733CAD1}"/>
            </a:ext>
          </a:extLst>
        </xdr:cNvPr>
        <xdr:cNvSpPr txBox="1">
          <a:spLocks noChangeArrowheads="1"/>
        </xdr:cNvSpPr>
      </xdr:nvSpPr>
      <xdr:spPr bwMode="auto">
        <a:xfrm>
          <a:off x="790289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3</xdr:row>
      <xdr:rowOff>0</xdr:rowOff>
    </xdr:from>
    <xdr:to>
      <xdr:col>78</xdr:col>
      <xdr:colOff>872642</xdr:colOff>
      <xdr:row>3</xdr:row>
      <xdr:rowOff>4763</xdr:rowOff>
    </xdr:to>
    <xdr:sp macro="" textlink="">
      <xdr:nvSpPr>
        <xdr:cNvPr id="3199" name="文字 1">
          <a:extLst>
            <a:ext uri="{FF2B5EF4-FFF2-40B4-BE49-F238E27FC236}">
              <a16:creationId xmlns:a16="http://schemas.microsoft.com/office/drawing/2014/main" id="{8FCC9A30-06C4-4E9F-A064-F9AB9AB54217}"/>
            </a:ext>
          </a:extLst>
        </xdr:cNvPr>
        <xdr:cNvSpPr txBox="1">
          <a:spLocks noChangeArrowheads="1"/>
        </xdr:cNvSpPr>
      </xdr:nvSpPr>
      <xdr:spPr bwMode="auto">
        <a:xfrm>
          <a:off x="833342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0" name="文字 1">
          <a:extLst>
            <a:ext uri="{FF2B5EF4-FFF2-40B4-BE49-F238E27FC236}">
              <a16:creationId xmlns:a16="http://schemas.microsoft.com/office/drawing/2014/main" id="{ADC9FB56-1DA6-42D4-9A32-4EFBE2064DE2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1" name="文字 1">
          <a:extLst>
            <a:ext uri="{FF2B5EF4-FFF2-40B4-BE49-F238E27FC236}">
              <a16:creationId xmlns:a16="http://schemas.microsoft.com/office/drawing/2014/main" id="{2C516850-46B1-43CD-8F1D-D14EC3DB79A9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2" name="文字 1">
          <a:extLst>
            <a:ext uri="{FF2B5EF4-FFF2-40B4-BE49-F238E27FC236}">
              <a16:creationId xmlns:a16="http://schemas.microsoft.com/office/drawing/2014/main" id="{A95DA7AD-B6CE-4044-BFFD-559DEE69B6F9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3" name="文字 1">
          <a:extLst>
            <a:ext uri="{FF2B5EF4-FFF2-40B4-BE49-F238E27FC236}">
              <a16:creationId xmlns:a16="http://schemas.microsoft.com/office/drawing/2014/main" id="{0EC5E2AA-C933-4515-8129-7A44514DCF8A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4" name="文字 1">
          <a:extLst>
            <a:ext uri="{FF2B5EF4-FFF2-40B4-BE49-F238E27FC236}">
              <a16:creationId xmlns:a16="http://schemas.microsoft.com/office/drawing/2014/main" id="{6FB064B3-F0D0-4B2D-B906-5459A2E1ADFB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5" name="文字 1">
          <a:extLst>
            <a:ext uri="{FF2B5EF4-FFF2-40B4-BE49-F238E27FC236}">
              <a16:creationId xmlns:a16="http://schemas.microsoft.com/office/drawing/2014/main" id="{CE62BC14-E188-462B-8D94-1AEAB5269534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6" name="文字 1">
          <a:extLst>
            <a:ext uri="{FF2B5EF4-FFF2-40B4-BE49-F238E27FC236}">
              <a16:creationId xmlns:a16="http://schemas.microsoft.com/office/drawing/2014/main" id="{D720ED35-EDE4-4DEF-A33F-EDCB164C3789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7" name="文字 1">
          <a:extLst>
            <a:ext uri="{FF2B5EF4-FFF2-40B4-BE49-F238E27FC236}">
              <a16:creationId xmlns:a16="http://schemas.microsoft.com/office/drawing/2014/main" id="{EB60CEB5-9DE0-4EB6-80F8-C29F117C4E64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08" name="文字 1">
          <a:extLst>
            <a:ext uri="{FF2B5EF4-FFF2-40B4-BE49-F238E27FC236}">
              <a16:creationId xmlns:a16="http://schemas.microsoft.com/office/drawing/2014/main" id="{307CE780-B2AE-410E-BA4B-0094B3C46BBD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880017</xdr:colOff>
      <xdr:row>3</xdr:row>
      <xdr:rowOff>4763</xdr:rowOff>
    </xdr:to>
    <xdr:sp macro="" textlink="">
      <xdr:nvSpPr>
        <xdr:cNvPr id="3209" name="文字 1">
          <a:extLst>
            <a:ext uri="{FF2B5EF4-FFF2-40B4-BE49-F238E27FC236}">
              <a16:creationId xmlns:a16="http://schemas.microsoft.com/office/drawing/2014/main" id="{367F3C5E-4CB9-42E4-A753-9179BDCEEFCC}"/>
            </a:ext>
          </a:extLst>
        </xdr:cNvPr>
        <xdr:cNvSpPr txBox="1">
          <a:spLocks noChangeArrowheads="1"/>
        </xdr:cNvSpPr>
      </xdr:nvSpPr>
      <xdr:spPr bwMode="auto">
        <a:xfrm>
          <a:off x="101441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3</xdr:row>
      <xdr:rowOff>0</xdr:rowOff>
    </xdr:from>
    <xdr:to>
      <xdr:col>14</xdr:col>
      <xdr:colOff>872663</xdr:colOff>
      <xdr:row>3</xdr:row>
      <xdr:rowOff>4763</xdr:rowOff>
    </xdr:to>
    <xdr:sp macro="" textlink="">
      <xdr:nvSpPr>
        <xdr:cNvPr id="3210" name="文字 1">
          <a:extLst>
            <a:ext uri="{FF2B5EF4-FFF2-40B4-BE49-F238E27FC236}">
              <a16:creationId xmlns:a16="http://schemas.microsoft.com/office/drawing/2014/main" id="{4745B6A0-4E86-4B0E-9EE3-1F851939075D}"/>
            </a:ext>
          </a:extLst>
        </xdr:cNvPr>
        <xdr:cNvSpPr txBox="1">
          <a:spLocks noChangeArrowheads="1"/>
        </xdr:cNvSpPr>
      </xdr:nvSpPr>
      <xdr:spPr bwMode="auto">
        <a:xfrm>
          <a:off x="144494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3211" name="文字 1">
          <a:extLst>
            <a:ext uri="{FF2B5EF4-FFF2-40B4-BE49-F238E27FC236}">
              <a16:creationId xmlns:a16="http://schemas.microsoft.com/office/drawing/2014/main" id="{1A1636D2-FAC4-4617-B4CB-8F610F83E0BF}"/>
            </a:ext>
          </a:extLst>
        </xdr:cNvPr>
        <xdr:cNvSpPr txBox="1">
          <a:spLocks noChangeArrowheads="1"/>
        </xdr:cNvSpPr>
      </xdr:nvSpPr>
      <xdr:spPr bwMode="auto">
        <a:xfrm>
          <a:off x="162306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3212" name="文字 1">
          <a:extLst>
            <a:ext uri="{FF2B5EF4-FFF2-40B4-BE49-F238E27FC236}">
              <a16:creationId xmlns:a16="http://schemas.microsoft.com/office/drawing/2014/main" id="{71921255-72DA-420E-8963-6D99FC2F462D}"/>
            </a:ext>
          </a:extLst>
        </xdr:cNvPr>
        <xdr:cNvSpPr txBox="1">
          <a:spLocks noChangeArrowheads="1"/>
        </xdr:cNvSpPr>
      </xdr:nvSpPr>
      <xdr:spPr bwMode="auto">
        <a:xfrm>
          <a:off x="162306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3213" name="文字 1">
          <a:extLst>
            <a:ext uri="{FF2B5EF4-FFF2-40B4-BE49-F238E27FC236}">
              <a16:creationId xmlns:a16="http://schemas.microsoft.com/office/drawing/2014/main" id="{3983E791-F92D-4A2E-A78A-11A01EBE8DE8}"/>
            </a:ext>
          </a:extLst>
        </xdr:cNvPr>
        <xdr:cNvSpPr txBox="1">
          <a:spLocks noChangeArrowheads="1"/>
        </xdr:cNvSpPr>
      </xdr:nvSpPr>
      <xdr:spPr bwMode="auto">
        <a:xfrm>
          <a:off x="162306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872642</xdr:colOff>
      <xdr:row>3</xdr:row>
      <xdr:rowOff>4763</xdr:rowOff>
    </xdr:to>
    <xdr:sp macro="" textlink="">
      <xdr:nvSpPr>
        <xdr:cNvPr id="3214" name="文字 1">
          <a:extLst>
            <a:ext uri="{FF2B5EF4-FFF2-40B4-BE49-F238E27FC236}">
              <a16:creationId xmlns:a16="http://schemas.microsoft.com/office/drawing/2014/main" id="{1EF6FFDF-D2BD-4245-B9C6-9724603C8CFA}"/>
            </a:ext>
          </a:extLst>
        </xdr:cNvPr>
        <xdr:cNvSpPr txBox="1">
          <a:spLocks noChangeArrowheads="1"/>
        </xdr:cNvSpPr>
      </xdr:nvSpPr>
      <xdr:spPr bwMode="auto">
        <a:xfrm>
          <a:off x="187547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880017</xdr:colOff>
      <xdr:row>3</xdr:row>
      <xdr:rowOff>4763</xdr:rowOff>
    </xdr:to>
    <xdr:sp macro="" textlink="">
      <xdr:nvSpPr>
        <xdr:cNvPr id="3215" name="文字 1">
          <a:extLst>
            <a:ext uri="{FF2B5EF4-FFF2-40B4-BE49-F238E27FC236}">
              <a16:creationId xmlns:a16="http://schemas.microsoft.com/office/drawing/2014/main" id="{C1FF846F-FCC6-4150-B113-09FA93EAA328}"/>
            </a:ext>
          </a:extLst>
        </xdr:cNvPr>
        <xdr:cNvSpPr txBox="1">
          <a:spLocks noChangeArrowheads="1"/>
        </xdr:cNvSpPr>
      </xdr:nvSpPr>
      <xdr:spPr bwMode="auto">
        <a:xfrm>
          <a:off x="230600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3</xdr:row>
      <xdr:rowOff>0</xdr:rowOff>
    </xdr:from>
    <xdr:to>
      <xdr:col>26</xdr:col>
      <xdr:colOff>872663</xdr:colOff>
      <xdr:row>3</xdr:row>
      <xdr:rowOff>4763</xdr:rowOff>
    </xdr:to>
    <xdr:sp macro="" textlink="">
      <xdr:nvSpPr>
        <xdr:cNvPr id="3216" name="文字 1">
          <a:extLst>
            <a:ext uri="{FF2B5EF4-FFF2-40B4-BE49-F238E27FC236}">
              <a16:creationId xmlns:a16="http://schemas.microsoft.com/office/drawing/2014/main" id="{A047B4A0-9E66-432C-97C3-ABDDB3992373}"/>
            </a:ext>
          </a:extLst>
        </xdr:cNvPr>
        <xdr:cNvSpPr txBox="1">
          <a:spLocks noChangeArrowheads="1"/>
        </xdr:cNvSpPr>
      </xdr:nvSpPr>
      <xdr:spPr bwMode="auto">
        <a:xfrm>
          <a:off x="273653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3</xdr:row>
      <xdr:rowOff>0</xdr:rowOff>
    </xdr:from>
    <xdr:to>
      <xdr:col>30</xdr:col>
      <xdr:colOff>872642</xdr:colOff>
      <xdr:row>3</xdr:row>
      <xdr:rowOff>4763</xdr:rowOff>
    </xdr:to>
    <xdr:sp macro="" textlink="">
      <xdr:nvSpPr>
        <xdr:cNvPr id="3217" name="文字 1">
          <a:extLst>
            <a:ext uri="{FF2B5EF4-FFF2-40B4-BE49-F238E27FC236}">
              <a16:creationId xmlns:a16="http://schemas.microsoft.com/office/drawing/2014/main" id="{56BAE56C-9D76-4267-AC93-B374BEE6D63E}"/>
            </a:ext>
          </a:extLst>
        </xdr:cNvPr>
        <xdr:cNvSpPr txBox="1">
          <a:spLocks noChangeArrowheads="1"/>
        </xdr:cNvSpPr>
      </xdr:nvSpPr>
      <xdr:spPr bwMode="auto">
        <a:xfrm>
          <a:off x="316706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3</xdr:row>
      <xdr:rowOff>0</xdr:rowOff>
    </xdr:from>
    <xdr:to>
      <xdr:col>34</xdr:col>
      <xdr:colOff>880017</xdr:colOff>
      <xdr:row>3</xdr:row>
      <xdr:rowOff>4763</xdr:rowOff>
    </xdr:to>
    <xdr:sp macro="" textlink="">
      <xdr:nvSpPr>
        <xdr:cNvPr id="3218" name="文字 1">
          <a:extLst>
            <a:ext uri="{FF2B5EF4-FFF2-40B4-BE49-F238E27FC236}">
              <a16:creationId xmlns:a16="http://schemas.microsoft.com/office/drawing/2014/main" id="{96123831-5FDA-4692-AE0B-680FBC32D1FF}"/>
            </a:ext>
          </a:extLst>
        </xdr:cNvPr>
        <xdr:cNvSpPr txBox="1">
          <a:spLocks noChangeArrowheads="1"/>
        </xdr:cNvSpPr>
      </xdr:nvSpPr>
      <xdr:spPr bwMode="auto">
        <a:xfrm>
          <a:off x="359759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3</xdr:row>
      <xdr:rowOff>0</xdr:rowOff>
    </xdr:from>
    <xdr:to>
      <xdr:col>38</xdr:col>
      <xdr:colOff>872663</xdr:colOff>
      <xdr:row>3</xdr:row>
      <xdr:rowOff>4763</xdr:rowOff>
    </xdr:to>
    <xdr:sp macro="" textlink="">
      <xdr:nvSpPr>
        <xdr:cNvPr id="3219" name="文字 1">
          <a:extLst>
            <a:ext uri="{FF2B5EF4-FFF2-40B4-BE49-F238E27FC236}">
              <a16:creationId xmlns:a16="http://schemas.microsoft.com/office/drawing/2014/main" id="{33DB8F6E-878C-487C-B149-831CC598BE7E}"/>
            </a:ext>
          </a:extLst>
        </xdr:cNvPr>
        <xdr:cNvSpPr txBox="1">
          <a:spLocks noChangeArrowheads="1"/>
        </xdr:cNvSpPr>
      </xdr:nvSpPr>
      <xdr:spPr bwMode="auto">
        <a:xfrm>
          <a:off x="402812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872642</xdr:colOff>
      <xdr:row>3</xdr:row>
      <xdr:rowOff>4763</xdr:rowOff>
    </xdr:to>
    <xdr:sp macro="" textlink="">
      <xdr:nvSpPr>
        <xdr:cNvPr id="3220" name="文字 1">
          <a:extLst>
            <a:ext uri="{FF2B5EF4-FFF2-40B4-BE49-F238E27FC236}">
              <a16:creationId xmlns:a16="http://schemas.microsoft.com/office/drawing/2014/main" id="{94A37650-4747-4BDA-9F5D-07B179EF12D3}"/>
            </a:ext>
          </a:extLst>
        </xdr:cNvPr>
        <xdr:cNvSpPr txBox="1">
          <a:spLocks noChangeArrowheads="1"/>
        </xdr:cNvSpPr>
      </xdr:nvSpPr>
      <xdr:spPr bwMode="auto">
        <a:xfrm>
          <a:off x="445865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880017</xdr:colOff>
      <xdr:row>3</xdr:row>
      <xdr:rowOff>4763</xdr:rowOff>
    </xdr:to>
    <xdr:sp macro="" textlink="">
      <xdr:nvSpPr>
        <xdr:cNvPr id="3221" name="文字 1">
          <a:extLst>
            <a:ext uri="{FF2B5EF4-FFF2-40B4-BE49-F238E27FC236}">
              <a16:creationId xmlns:a16="http://schemas.microsoft.com/office/drawing/2014/main" id="{23C71852-2CC4-4F0E-8129-86E509264DC2}"/>
            </a:ext>
          </a:extLst>
        </xdr:cNvPr>
        <xdr:cNvSpPr txBox="1">
          <a:spLocks noChangeArrowheads="1"/>
        </xdr:cNvSpPr>
      </xdr:nvSpPr>
      <xdr:spPr bwMode="auto">
        <a:xfrm>
          <a:off x="488918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3</xdr:row>
      <xdr:rowOff>0</xdr:rowOff>
    </xdr:from>
    <xdr:to>
      <xdr:col>50</xdr:col>
      <xdr:colOff>872663</xdr:colOff>
      <xdr:row>3</xdr:row>
      <xdr:rowOff>4763</xdr:rowOff>
    </xdr:to>
    <xdr:sp macro="" textlink="">
      <xdr:nvSpPr>
        <xdr:cNvPr id="3222" name="文字 1">
          <a:extLst>
            <a:ext uri="{FF2B5EF4-FFF2-40B4-BE49-F238E27FC236}">
              <a16:creationId xmlns:a16="http://schemas.microsoft.com/office/drawing/2014/main" id="{9EBC9BFC-8E29-455A-8A15-A70D4CC1875A}"/>
            </a:ext>
          </a:extLst>
        </xdr:cNvPr>
        <xdr:cNvSpPr txBox="1">
          <a:spLocks noChangeArrowheads="1"/>
        </xdr:cNvSpPr>
      </xdr:nvSpPr>
      <xdr:spPr bwMode="auto">
        <a:xfrm>
          <a:off x="531971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872642</xdr:colOff>
      <xdr:row>3</xdr:row>
      <xdr:rowOff>4763</xdr:rowOff>
    </xdr:to>
    <xdr:sp macro="" textlink="">
      <xdr:nvSpPr>
        <xdr:cNvPr id="3223" name="文字 1">
          <a:extLst>
            <a:ext uri="{FF2B5EF4-FFF2-40B4-BE49-F238E27FC236}">
              <a16:creationId xmlns:a16="http://schemas.microsoft.com/office/drawing/2014/main" id="{12FA4037-FAD1-447C-851D-FE0112789FEC}"/>
            </a:ext>
          </a:extLst>
        </xdr:cNvPr>
        <xdr:cNvSpPr txBox="1">
          <a:spLocks noChangeArrowheads="1"/>
        </xdr:cNvSpPr>
      </xdr:nvSpPr>
      <xdr:spPr bwMode="auto">
        <a:xfrm>
          <a:off x="575024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880017</xdr:colOff>
      <xdr:row>3</xdr:row>
      <xdr:rowOff>4763</xdr:rowOff>
    </xdr:to>
    <xdr:sp macro="" textlink="">
      <xdr:nvSpPr>
        <xdr:cNvPr id="3224" name="文字 1">
          <a:extLst>
            <a:ext uri="{FF2B5EF4-FFF2-40B4-BE49-F238E27FC236}">
              <a16:creationId xmlns:a16="http://schemas.microsoft.com/office/drawing/2014/main" id="{F7E3181C-DDD5-4AF9-A022-5900396A8BE3}"/>
            </a:ext>
          </a:extLst>
        </xdr:cNvPr>
        <xdr:cNvSpPr txBox="1">
          <a:spLocks noChangeArrowheads="1"/>
        </xdr:cNvSpPr>
      </xdr:nvSpPr>
      <xdr:spPr bwMode="auto">
        <a:xfrm>
          <a:off x="618077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3</xdr:row>
      <xdr:rowOff>0</xdr:rowOff>
    </xdr:from>
    <xdr:to>
      <xdr:col>62</xdr:col>
      <xdr:colOff>872663</xdr:colOff>
      <xdr:row>3</xdr:row>
      <xdr:rowOff>4763</xdr:rowOff>
    </xdr:to>
    <xdr:sp macro="" textlink="">
      <xdr:nvSpPr>
        <xdr:cNvPr id="3225" name="文字 1">
          <a:extLst>
            <a:ext uri="{FF2B5EF4-FFF2-40B4-BE49-F238E27FC236}">
              <a16:creationId xmlns:a16="http://schemas.microsoft.com/office/drawing/2014/main" id="{10DF51C2-D533-4C8D-8627-65C171396CB5}"/>
            </a:ext>
          </a:extLst>
        </xdr:cNvPr>
        <xdr:cNvSpPr txBox="1">
          <a:spLocks noChangeArrowheads="1"/>
        </xdr:cNvSpPr>
      </xdr:nvSpPr>
      <xdr:spPr bwMode="auto">
        <a:xfrm>
          <a:off x="661130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872642</xdr:colOff>
      <xdr:row>3</xdr:row>
      <xdr:rowOff>4763</xdr:rowOff>
    </xdr:to>
    <xdr:sp macro="" textlink="">
      <xdr:nvSpPr>
        <xdr:cNvPr id="3226" name="文字 1">
          <a:extLst>
            <a:ext uri="{FF2B5EF4-FFF2-40B4-BE49-F238E27FC236}">
              <a16:creationId xmlns:a16="http://schemas.microsoft.com/office/drawing/2014/main" id="{0731757C-3D91-446B-A316-4091306AA303}"/>
            </a:ext>
          </a:extLst>
        </xdr:cNvPr>
        <xdr:cNvSpPr txBox="1">
          <a:spLocks noChangeArrowheads="1"/>
        </xdr:cNvSpPr>
      </xdr:nvSpPr>
      <xdr:spPr bwMode="auto">
        <a:xfrm>
          <a:off x="704183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880017</xdr:colOff>
      <xdr:row>3</xdr:row>
      <xdr:rowOff>4763</xdr:rowOff>
    </xdr:to>
    <xdr:sp macro="" textlink="">
      <xdr:nvSpPr>
        <xdr:cNvPr id="3227" name="文字 1">
          <a:extLst>
            <a:ext uri="{FF2B5EF4-FFF2-40B4-BE49-F238E27FC236}">
              <a16:creationId xmlns:a16="http://schemas.microsoft.com/office/drawing/2014/main" id="{F70C3ED5-68A3-405F-ADE3-D3FC52EF1D4A}"/>
            </a:ext>
          </a:extLst>
        </xdr:cNvPr>
        <xdr:cNvSpPr txBox="1">
          <a:spLocks noChangeArrowheads="1"/>
        </xdr:cNvSpPr>
      </xdr:nvSpPr>
      <xdr:spPr bwMode="auto">
        <a:xfrm>
          <a:off x="747236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3</xdr:row>
      <xdr:rowOff>0</xdr:rowOff>
    </xdr:from>
    <xdr:to>
      <xdr:col>74</xdr:col>
      <xdr:colOff>872663</xdr:colOff>
      <xdr:row>3</xdr:row>
      <xdr:rowOff>4763</xdr:rowOff>
    </xdr:to>
    <xdr:sp macro="" textlink="">
      <xdr:nvSpPr>
        <xdr:cNvPr id="3228" name="文字 1">
          <a:extLst>
            <a:ext uri="{FF2B5EF4-FFF2-40B4-BE49-F238E27FC236}">
              <a16:creationId xmlns:a16="http://schemas.microsoft.com/office/drawing/2014/main" id="{368B8272-DC2F-46A1-BF4F-104C74D52D2D}"/>
            </a:ext>
          </a:extLst>
        </xdr:cNvPr>
        <xdr:cNvSpPr txBox="1">
          <a:spLocks noChangeArrowheads="1"/>
        </xdr:cNvSpPr>
      </xdr:nvSpPr>
      <xdr:spPr bwMode="auto">
        <a:xfrm>
          <a:off x="790289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3</xdr:row>
      <xdr:rowOff>0</xdr:rowOff>
    </xdr:from>
    <xdr:to>
      <xdr:col>78</xdr:col>
      <xdr:colOff>872642</xdr:colOff>
      <xdr:row>3</xdr:row>
      <xdr:rowOff>4763</xdr:rowOff>
    </xdr:to>
    <xdr:sp macro="" textlink="">
      <xdr:nvSpPr>
        <xdr:cNvPr id="3229" name="文字 1">
          <a:extLst>
            <a:ext uri="{FF2B5EF4-FFF2-40B4-BE49-F238E27FC236}">
              <a16:creationId xmlns:a16="http://schemas.microsoft.com/office/drawing/2014/main" id="{98BD82D5-E013-415E-AB79-183016B47430}"/>
            </a:ext>
          </a:extLst>
        </xdr:cNvPr>
        <xdr:cNvSpPr txBox="1">
          <a:spLocks noChangeArrowheads="1"/>
        </xdr:cNvSpPr>
      </xdr:nvSpPr>
      <xdr:spPr bwMode="auto">
        <a:xfrm>
          <a:off x="83334225" y="962025"/>
          <a:ext cx="1676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0" name="文字 1">
          <a:extLst>
            <a:ext uri="{FF2B5EF4-FFF2-40B4-BE49-F238E27FC236}">
              <a16:creationId xmlns:a16="http://schemas.microsoft.com/office/drawing/2014/main" id="{941A62D2-801A-44A0-8308-2005D9776AE6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1" name="文字 1">
          <a:extLst>
            <a:ext uri="{FF2B5EF4-FFF2-40B4-BE49-F238E27FC236}">
              <a16:creationId xmlns:a16="http://schemas.microsoft.com/office/drawing/2014/main" id="{5855AFC9-D6D2-4A57-B705-E848C00AB9E9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2" name="文字 1">
          <a:extLst>
            <a:ext uri="{FF2B5EF4-FFF2-40B4-BE49-F238E27FC236}">
              <a16:creationId xmlns:a16="http://schemas.microsoft.com/office/drawing/2014/main" id="{747A4399-61B2-4F4A-AEB5-0F2654499CE7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3" name="文字 1">
          <a:extLst>
            <a:ext uri="{FF2B5EF4-FFF2-40B4-BE49-F238E27FC236}">
              <a16:creationId xmlns:a16="http://schemas.microsoft.com/office/drawing/2014/main" id="{AC1092F8-4F7C-43F2-A351-3B097AB3B8BA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4" name="文字 1">
          <a:extLst>
            <a:ext uri="{FF2B5EF4-FFF2-40B4-BE49-F238E27FC236}">
              <a16:creationId xmlns:a16="http://schemas.microsoft.com/office/drawing/2014/main" id="{FE2BC871-104C-4E10-B6A4-229660CF0B14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5" name="文字 1">
          <a:extLst>
            <a:ext uri="{FF2B5EF4-FFF2-40B4-BE49-F238E27FC236}">
              <a16:creationId xmlns:a16="http://schemas.microsoft.com/office/drawing/2014/main" id="{B09CE365-B5B1-4C9D-B25A-C0A288C72740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3236" name="文字 1">
          <a:extLst>
            <a:ext uri="{FF2B5EF4-FFF2-40B4-BE49-F238E27FC236}">
              <a16:creationId xmlns:a16="http://schemas.microsoft.com/office/drawing/2014/main" id="{6E261BD6-BFAE-49E4-BD33-CF8729D32121}"/>
            </a:ext>
          </a:extLst>
        </xdr:cNvPr>
        <xdr:cNvSpPr txBox="1">
          <a:spLocks noChangeArrowheads="1"/>
        </xdr:cNvSpPr>
      </xdr:nvSpPr>
      <xdr:spPr bwMode="auto">
        <a:xfrm>
          <a:off x="8511540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1038225</xdr:colOff>
      <xdr:row>2</xdr:row>
      <xdr:rowOff>66675</xdr:rowOff>
    </xdr:from>
    <xdr:to>
      <xdr:col>6</xdr:col>
      <xdr:colOff>1085930</xdr:colOff>
      <xdr:row>2</xdr:row>
      <xdr:rowOff>316286</xdr:rowOff>
    </xdr:to>
    <xdr:sp macro="" textlink="">
      <xdr:nvSpPr>
        <xdr:cNvPr id="3237" name="文字 1">
          <a:extLst>
            <a:ext uri="{FF2B5EF4-FFF2-40B4-BE49-F238E27FC236}">
              <a16:creationId xmlns:a16="http://schemas.microsoft.com/office/drawing/2014/main" id="{A562A038-8EF4-463B-B12F-39C9CCC1A156}"/>
            </a:ext>
          </a:extLst>
        </xdr:cNvPr>
        <xdr:cNvSpPr txBox="1">
          <a:spLocks noChangeArrowheads="1"/>
        </xdr:cNvSpPr>
      </xdr:nvSpPr>
      <xdr:spPr bwMode="auto">
        <a:xfrm>
          <a:off x="4953000" y="695325"/>
          <a:ext cx="239077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</xdr:col>
      <xdr:colOff>0</xdr:colOff>
      <xdr:row>2</xdr:row>
      <xdr:rowOff>104775</xdr:rowOff>
    </xdr:from>
    <xdr:to>
      <xdr:col>11</xdr:col>
      <xdr:colOff>0</xdr:colOff>
      <xdr:row>2</xdr:row>
      <xdr:rowOff>268771</xdr:rowOff>
    </xdr:to>
    <xdr:sp macro="" textlink="">
      <xdr:nvSpPr>
        <xdr:cNvPr id="3238" name="文字 3">
          <a:extLst>
            <a:ext uri="{FF2B5EF4-FFF2-40B4-BE49-F238E27FC236}">
              <a16:creationId xmlns:a16="http://schemas.microsoft.com/office/drawing/2014/main" id="{C124FC94-23EE-4846-98C2-9DDC72868CFE}"/>
            </a:ext>
          </a:extLst>
        </xdr:cNvPr>
        <xdr:cNvSpPr txBox="1">
          <a:spLocks noChangeArrowheads="1"/>
        </xdr:cNvSpPr>
      </xdr:nvSpPr>
      <xdr:spPr bwMode="auto">
        <a:xfrm>
          <a:off x="10848975" y="733425"/>
          <a:ext cx="10763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oneCellAnchor>
    <xdr:from>
      <xdr:col>22</xdr:col>
      <xdr:colOff>173355</xdr:colOff>
      <xdr:row>2</xdr:row>
      <xdr:rowOff>85725</xdr:rowOff>
    </xdr:from>
    <xdr:ext cx="1335133" cy="185179"/>
    <xdr:sp macro="" textlink="">
      <xdr:nvSpPr>
        <xdr:cNvPr id="3239" name="文字 1">
          <a:extLst>
            <a:ext uri="{FF2B5EF4-FFF2-40B4-BE49-F238E27FC236}">
              <a16:creationId xmlns:a16="http://schemas.microsoft.com/office/drawing/2014/main" id="{14143153-4A16-4A91-A7BE-F4D3E3EBE687}"/>
            </a:ext>
          </a:extLst>
        </xdr:cNvPr>
        <xdr:cNvSpPr txBox="1">
          <a:spLocks noChangeArrowheads="1"/>
        </xdr:cNvSpPr>
      </xdr:nvSpPr>
      <xdr:spPr bwMode="auto">
        <a:xfrm>
          <a:off x="21529675" y="705485"/>
          <a:ext cx="120468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oneCellAnchor>
    <xdr:from>
      <xdr:col>18</xdr:col>
      <xdr:colOff>295458</xdr:colOff>
      <xdr:row>2</xdr:row>
      <xdr:rowOff>114300</xdr:rowOff>
    </xdr:from>
    <xdr:ext cx="947349" cy="188572"/>
    <xdr:sp macro="" textlink="">
      <xdr:nvSpPr>
        <xdr:cNvPr id="3240" name="文字 3">
          <a:extLst>
            <a:ext uri="{FF2B5EF4-FFF2-40B4-BE49-F238E27FC236}">
              <a16:creationId xmlns:a16="http://schemas.microsoft.com/office/drawing/2014/main" id="{56425E68-A678-46A3-904F-7BB2D93606FB}"/>
            </a:ext>
          </a:extLst>
        </xdr:cNvPr>
        <xdr:cNvSpPr txBox="1">
          <a:spLocks noChangeArrowheads="1"/>
        </xdr:cNvSpPr>
      </xdr:nvSpPr>
      <xdr:spPr bwMode="auto">
        <a:xfrm>
          <a:off x="17790978" y="734060"/>
          <a:ext cx="916789" cy="165943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0" anchor="t" upright="1">
          <a:spAutoFit/>
        </a:bodyPr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oneCellAnchor>
  <xdr:oneCellAnchor>
    <xdr:from>
      <xdr:col>30</xdr:col>
      <xdr:colOff>205740</xdr:colOff>
      <xdr:row>2</xdr:row>
      <xdr:rowOff>66675</xdr:rowOff>
    </xdr:from>
    <xdr:ext cx="1334307" cy="200611"/>
    <xdr:sp macro="" textlink="">
      <xdr:nvSpPr>
        <xdr:cNvPr id="3241" name="文字 1">
          <a:extLst>
            <a:ext uri="{FF2B5EF4-FFF2-40B4-BE49-F238E27FC236}">
              <a16:creationId xmlns:a16="http://schemas.microsoft.com/office/drawing/2014/main" id="{6EDCDFE6-1223-478B-8A84-9927C1494D3D}"/>
            </a:ext>
          </a:extLst>
        </xdr:cNvPr>
        <xdr:cNvSpPr txBox="1">
          <a:spLocks noChangeArrowheads="1"/>
        </xdr:cNvSpPr>
      </xdr:nvSpPr>
      <xdr:spPr bwMode="auto">
        <a:xfrm>
          <a:off x="29283660" y="686435"/>
          <a:ext cx="120468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oneCellAnchor>
    <xdr:from>
      <xdr:col>46</xdr:col>
      <xdr:colOff>304800</xdr:colOff>
      <xdr:row>2</xdr:row>
      <xdr:rowOff>66675</xdr:rowOff>
    </xdr:from>
    <xdr:ext cx="1327504" cy="200611"/>
    <xdr:sp macro="" textlink="">
      <xdr:nvSpPr>
        <xdr:cNvPr id="3242" name="文字 1">
          <a:extLst>
            <a:ext uri="{FF2B5EF4-FFF2-40B4-BE49-F238E27FC236}">
              <a16:creationId xmlns:a16="http://schemas.microsoft.com/office/drawing/2014/main" id="{37B7705F-E948-4C72-B181-AFD5A4B567E2}"/>
            </a:ext>
          </a:extLst>
        </xdr:cNvPr>
        <xdr:cNvSpPr txBox="1">
          <a:spLocks noChangeArrowheads="1"/>
        </xdr:cNvSpPr>
      </xdr:nvSpPr>
      <xdr:spPr bwMode="auto">
        <a:xfrm>
          <a:off x="44825920" y="686435"/>
          <a:ext cx="120468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oneCellAnchor>
    <xdr:from>
      <xdr:col>70</xdr:col>
      <xdr:colOff>459105</xdr:colOff>
      <xdr:row>2</xdr:row>
      <xdr:rowOff>66675</xdr:rowOff>
    </xdr:from>
    <xdr:ext cx="1327504" cy="200611"/>
    <xdr:sp macro="" textlink="">
      <xdr:nvSpPr>
        <xdr:cNvPr id="3243" name="文字 1">
          <a:extLst>
            <a:ext uri="{FF2B5EF4-FFF2-40B4-BE49-F238E27FC236}">
              <a16:creationId xmlns:a16="http://schemas.microsoft.com/office/drawing/2014/main" id="{3A5295B7-A544-41EB-BC14-AC770936F246}"/>
            </a:ext>
          </a:extLst>
        </xdr:cNvPr>
        <xdr:cNvSpPr txBox="1">
          <a:spLocks noChangeArrowheads="1"/>
        </xdr:cNvSpPr>
      </xdr:nvSpPr>
      <xdr:spPr bwMode="auto">
        <a:xfrm>
          <a:off x="68145025" y="686435"/>
          <a:ext cx="1204689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0" tIns="18288" rIns="18288" bIns="0" anchor="t" upright="1">
          <a:spAutoFit/>
        </a:bodyPr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3244" name="文字 1">
          <a:extLst>
            <a:ext uri="{FF2B5EF4-FFF2-40B4-BE49-F238E27FC236}">
              <a16:creationId xmlns:a16="http://schemas.microsoft.com/office/drawing/2014/main" id="{D0A48DE3-A987-4E8F-9F98-B6C9F873BE50}"/>
            </a:ext>
          </a:extLst>
        </xdr:cNvPr>
        <xdr:cNvSpPr txBox="1">
          <a:spLocks noChangeArrowheads="1"/>
        </xdr:cNvSpPr>
      </xdr:nvSpPr>
      <xdr:spPr bwMode="auto">
        <a:xfrm>
          <a:off x="85115400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3245" name="文字 1">
          <a:extLst>
            <a:ext uri="{FF2B5EF4-FFF2-40B4-BE49-F238E27FC236}">
              <a16:creationId xmlns:a16="http://schemas.microsoft.com/office/drawing/2014/main" id="{255A63D4-CDEB-4D9D-AB0C-2029B2C8A65B}"/>
            </a:ext>
          </a:extLst>
        </xdr:cNvPr>
        <xdr:cNvSpPr txBox="1">
          <a:spLocks noChangeArrowheads="1"/>
        </xdr:cNvSpPr>
      </xdr:nvSpPr>
      <xdr:spPr bwMode="auto">
        <a:xfrm>
          <a:off x="85115400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0</xdr:colOff>
      <xdr:row>2</xdr:row>
      <xdr:rowOff>66675</xdr:rowOff>
    </xdr:from>
    <xdr:to>
      <xdr:col>34</xdr:col>
      <xdr:colOff>1076325</xdr:colOff>
      <xdr:row>2</xdr:row>
      <xdr:rowOff>238125</xdr:rowOff>
    </xdr:to>
    <xdr:sp macro="" textlink="">
      <xdr:nvSpPr>
        <xdr:cNvPr id="3246" name="文字 3">
          <a:extLst>
            <a:ext uri="{FF2B5EF4-FFF2-40B4-BE49-F238E27FC236}">
              <a16:creationId xmlns:a16="http://schemas.microsoft.com/office/drawing/2014/main" id="{3A4B9F92-0D73-47F9-ACB4-17AAD0FC7898}"/>
            </a:ext>
          </a:extLst>
        </xdr:cNvPr>
        <xdr:cNvSpPr txBox="1">
          <a:spLocks noChangeArrowheads="1"/>
        </xdr:cNvSpPr>
      </xdr:nvSpPr>
      <xdr:spPr bwMode="auto">
        <a:xfrm>
          <a:off x="36680775" y="695325"/>
          <a:ext cx="10763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58</xdr:col>
      <xdr:colOff>352425</xdr:colOff>
      <xdr:row>2</xdr:row>
      <xdr:rowOff>66675</xdr:rowOff>
    </xdr:from>
    <xdr:to>
      <xdr:col>59</xdr:col>
      <xdr:colOff>4445</xdr:colOff>
      <xdr:row>2</xdr:row>
      <xdr:rowOff>257175</xdr:rowOff>
    </xdr:to>
    <xdr:sp macro="" textlink="">
      <xdr:nvSpPr>
        <xdr:cNvPr id="3247" name="文字 3">
          <a:extLst>
            <a:ext uri="{FF2B5EF4-FFF2-40B4-BE49-F238E27FC236}">
              <a16:creationId xmlns:a16="http://schemas.microsoft.com/office/drawing/2014/main" id="{39C297FB-E0FF-47B0-9195-DE7C0AA0E090}"/>
            </a:ext>
          </a:extLst>
        </xdr:cNvPr>
        <xdr:cNvSpPr txBox="1">
          <a:spLocks noChangeArrowheads="1"/>
        </xdr:cNvSpPr>
      </xdr:nvSpPr>
      <xdr:spPr bwMode="auto">
        <a:xfrm>
          <a:off x="62903100" y="695325"/>
          <a:ext cx="6858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Unit:Person,NT$</a:t>
          </a:r>
        </a:p>
      </xdr:txBody>
    </xdr:sp>
    <xdr:clientData/>
  </xdr:twoCellAnchor>
  <xdr:oneCellAnchor>
    <xdr:from>
      <xdr:col>77</xdr:col>
      <xdr:colOff>816501</xdr:colOff>
      <xdr:row>2</xdr:row>
      <xdr:rowOff>114300</xdr:rowOff>
    </xdr:from>
    <xdr:ext cx="1384582" cy="192895"/>
    <xdr:sp macro="" textlink="">
      <xdr:nvSpPr>
        <xdr:cNvPr id="3248" name="文字 3">
          <a:extLst>
            <a:ext uri="{FF2B5EF4-FFF2-40B4-BE49-F238E27FC236}">
              <a16:creationId xmlns:a16="http://schemas.microsoft.com/office/drawing/2014/main" id="{EB2184E8-9D88-4BC3-947D-C4B769280641}"/>
            </a:ext>
          </a:extLst>
        </xdr:cNvPr>
        <xdr:cNvSpPr txBox="1">
          <a:spLocks noChangeArrowheads="1"/>
        </xdr:cNvSpPr>
      </xdr:nvSpPr>
      <xdr:spPr bwMode="auto">
        <a:xfrm>
          <a:off x="75258821" y="734060"/>
          <a:ext cx="1255215" cy="18517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wrap="none" lIns="18288" tIns="18288" rIns="18288" bIns="0" anchor="t" upright="1">
          <a:spAutoFit/>
        </a:bodyPr>
        <a:lstStyle/>
        <a:p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one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3249" name="文字 3">
          <a:extLst>
            <a:ext uri="{FF2B5EF4-FFF2-40B4-BE49-F238E27FC236}">
              <a16:creationId xmlns:a16="http://schemas.microsoft.com/office/drawing/2014/main" id="{184AA2AB-0F2E-404B-A724-7CAD52EFA943}"/>
            </a:ext>
          </a:extLst>
        </xdr:cNvPr>
        <xdr:cNvSpPr txBox="1">
          <a:spLocks noChangeArrowheads="1"/>
        </xdr:cNvSpPr>
      </xdr:nvSpPr>
      <xdr:spPr bwMode="auto">
        <a:xfrm>
          <a:off x="85115400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3250" name="文字 3">
          <a:extLst>
            <a:ext uri="{FF2B5EF4-FFF2-40B4-BE49-F238E27FC236}">
              <a16:creationId xmlns:a16="http://schemas.microsoft.com/office/drawing/2014/main" id="{70AFCA91-53DC-4147-BB8B-724DDD1C8780}"/>
            </a:ext>
          </a:extLst>
        </xdr:cNvPr>
        <xdr:cNvSpPr txBox="1">
          <a:spLocks noChangeArrowheads="1"/>
        </xdr:cNvSpPr>
      </xdr:nvSpPr>
      <xdr:spPr bwMode="auto">
        <a:xfrm>
          <a:off x="85115400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14</xdr:col>
      <xdr:colOff>344805</xdr:colOff>
      <xdr:row>2</xdr:row>
      <xdr:rowOff>76200</xdr:rowOff>
    </xdr:from>
    <xdr:to>
      <xdr:col>15</xdr:col>
      <xdr:colOff>735347</xdr:colOff>
      <xdr:row>2</xdr:row>
      <xdr:rowOff>306884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48DBE6CF-1138-44D8-AEB1-836F46F775DB}"/>
            </a:ext>
          </a:extLst>
        </xdr:cNvPr>
        <xdr:cNvSpPr txBox="1">
          <a:spLocks noChangeArrowheads="1"/>
        </xdr:cNvSpPr>
      </xdr:nvSpPr>
      <xdr:spPr bwMode="auto">
        <a:xfrm>
          <a:off x="15544800" y="704850"/>
          <a:ext cx="15049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25</xdr:col>
      <xdr:colOff>922020</xdr:colOff>
      <xdr:row>2</xdr:row>
      <xdr:rowOff>66675</xdr:rowOff>
    </xdr:from>
    <xdr:to>
      <xdr:col>27</xdr:col>
      <xdr:colOff>253447</xdr:colOff>
      <xdr:row>2</xdr:row>
      <xdr:rowOff>306820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A099EB76-96E1-44E9-B0F0-89139868526D}"/>
            </a:ext>
          </a:extLst>
        </xdr:cNvPr>
        <xdr:cNvSpPr txBox="1">
          <a:spLocks noChangeArrowheads="1"/>
        </xdr:cNvSpPr>
      </xdr:nvSpPr>
      <xdr:spPr bwMode="auto">
        <a:xfrm>
          <a:off x="28022550" y="695325"/>
          <a:ext cx="14001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50</xdr:col>
      <xdr:colOff>640080</xdr:colOff>
      <xdr:row>2</xdr:row>
      <xdr:rowOff>121920</xdr:rowOff>
    </xdr:from>
    <xdr:to>
      <xdr:col>51</xdr:col>
      <xdr:colOff>899160</xdr:colOff>
      <xdr:row>2</xdr:row>
      <xdr:rowOff>312420</xdr:rowOff>
    </xdr:to>
    <xdr:sp macro="" textlink="">
      <xdr:nvSpPr>
        <xdr:cNvPr id="130269" name="Text Box 181">
          <a:extLst>
            <a:ext uri="{FF2B5EF4-FFF2-40B4-BE49-F238E27FC236}">
              <a16:creationId xmlns:a16="http://schemas.microsoft.com/office/drawing/2014/main" id="{0C9DAE0E-F399-414D-A406-80410591FEF7}"/>
            </a:ext>
          </a:extLst>
        </xdr:cNvPr>
        <xdr:cNvSpPr txBox="1">
          <a:spLocks noChangeArrowheads="1"/>
        </xdr:cNvSpPr>
      </xdr:nvSpPr>
      <xdr:spPr bwMode="auto">
        <a:xfrm>
          <a:off x="49110900" y="739140"/>
          <a:ext cx="122682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50</xdr:col>
      <xdr:colOff>470535</xdr:colOff>
      <xdr:row>2</xdr:row>
      <xdr:rowOff>66675</xdr:rowOff>
    </xdr:from>
    <xdr:to>
      <xdr:col>51</xdr:col>
      <xdr:colOff>853461</xdr:colOff>
      <xdr:row>2</xdr:row>
      <xdr:rowOff>266700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4416EB78-200D-4FA2-B144-51D7F9D12F1B}"/>
            </a:ext>
          </a:extLst>
        </xdr:cNvPr>
        <xdr:cNvSpPr txBox="1">
          <a:spLocks noChangeArrowheads="1"/>
        </xdr:cNvSpPr>
      </xdr:nvSpPr>
      <xdr:spPr bwMode="auto">
        <a:xfrm>
          <a:off x="54425850" y="695325"/>
          <a:ext cx="15049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Unit:Person,NT$</a:t>
          </a:r>
        </a:p>
      </xdr:txBody>
    </xdr:sp>
    <xdr:clientData/>
  </xdr:twoCellAnchor>
  <xdr:twoCellAnchor editAs="oneCell">
    <xdr:from>
      <xdr:col>42</xdr:col>
      <xdr:colOff>489585</xdr:colOff>
      <xdr:row>2</xdr:row>
      <xdr:rowOff>66675</xdr:rowOff>
    </xdr:from>
    <xdr:to>
      <xdr:col>43</xdr:col>
      <xdr:colOff>773445</xdr:colOff>
      <xdr:row>2</xdr:row>
      <xdr:rowOff>268741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742E4E1E-51AF-4651-9A4E-4535569F7931}"/>
            </a:ext>
          </a:extLst>
        </xdr:cNvPr>
        <xdr:cNvSpPr txBox="1">
          <a:spLocks noChangeArrowheads="1"/>
        </xdr:cNvSpPr>
      </xdr:nvSpPr>
      <xdr:spPr bwMode="auto">
        <a:xfrm>
          <a:off x="45834300" y="695325"/>
          <a:ext cx="13906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Unit:Person,NT$</a:t>
          </a:r>
        </a:p>
      </xdr:txBody>
    </xdr:sp>
    <xdr:clientData/>
  </xdr:twoCellAnchor>
  <xdr:twoCellAnchor editAs="oneCell">
    <xdr:from>
      <xdr:col>38</xdr:col>
      <xdr:colOff>441960</xdr:colOff>
      <xdr:row>2</xdr:row>
      <xdr:rowOff>38100</xdr:rowOff>
    </xdr:from>
    <xdr:to>
      <xdr:col>39</xdr:col>
      <xdr:colOff>765991</xdr:colOff>
      <xdr:row>2</xdr:row>
      <xdr:rowOff>266700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73B2931E-966B-42F0-9D67-E5D95F7F5942}"/>
            </a:ext>
          </a:extLst>
        </xdr:cNvPr>
        <xdr:cNvSpPr txBox="1">
          <a:spLocks noChangeArrowheads="1"/>
        </xdr:cNvSpPr>
      </xdr:nvSpPr>
      <xdr:spPr bwMode="auto">
        <a:xfrm>
          <a:off x="41481375" y="666750"/>
          <a:ext cx="14382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54</xdr:col>
      <xdr:colOff>596265</xdr:colOff>
      <xdr:row>2</xdr:row>
      <xdr:rowOff>66675</xdr:rowOff>
    </xdr:from>
    <xdr:to>
      <xdr:col>55</xdr:col>
      <xdr:colOff>821031</xdr:colOff>
      <xdr:row>2</xdr:row>
      <xdr:rowOff>266700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DF4EB73B-311F-400E-AC04-AEF4C7376452}"/>
            </a:ext>
          </a:extLst>
        </xdr:cNvPr>
        <xdr:cNvSpPr txBox="1">
          <a:spLocks noChangeArrowheads="1"/>
        </xdr:cNvSpPr>
      </xdr:nvSpPr>
      <xdr:spPr bwMode="auto">
        <a:xfrm>
          <a:off x="58864500" y="695325"/>
          <a:ext cx="1323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62</xdr:col>
      <xdr:colOff>470535</xdr:colOff>
      <xdr:row>2</xdr:row>
      <xdr:rowOff>76200</xdr:rowOff>
    </xdr:from>
    <xdr:to>
      <xdr:col>63</xdr:col>
      <xdr:colOff>853461</xdr:colOff>
      <xdr:row>2</xdr:row>
      <xdr:rowOff>268817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3B7828F1-E532-4FB8-9D76-8A6DE9C94342}"/>
            </a:ext>
          </a:extLst>
        </xdr:cNvPr>
        <xdr:cNvSpPr txBox="1">
          <a:spLocks noChangeArrowheads="1"/>
        </xdr:cNvSpPr>
      </xdr:nvSpPr>
      <xdr:spPr bwMode="auto">
        <a:xfrm>
          <a:off x="67341750" y="704850"/>
          <a:ext cx="15049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74</xdr:col>
      <xdr:colOff>470535</xdr:colOff>
      <xdr:row>2</xdr:row>
      <xdr:rowOff>66675</xdr:rowOff>
    </xdr:from>
    <xdr:to>
      <xdr:col>75</xdr:col>
      <xdr:colOff>813507</xdr:colOff>
      <xdr:row>2</xdr:row>
      <xdr:rowOff>268741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399D8860-90DC-4D7C-915E-0B80B8F44536}"/>
            </a:ext>
          </a:extLst>
        </xdr:cNvPr>
        <xdr:cNvSpPr txBox="1">
          <a:spLocks noChangeArrowheads="1"/>
        </xdr:cNvSpPr>
      </xdr:nvSpPr>
      <xdr:spPr bwMode="auto">
        <a:xfrm>
          <a:off x="80257650" y="695325"/>
          <a:ext cx="14573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Unit:Person,NT$</a:t>
          </a:r>
        </a:p>
      </xdr:txBody>
    </xdr:sp>
    <xdr:clientData/>
  </xdr:twoCellAnchor>
  <xdr:twoCellAnchor editAs="oneCell">
    <xdr:from>
      <xdr:col>66</xdr:col>
      <xdr:colOff>342900</xdr:colOff>
      <xdr:row>2</xdr:row>
      <xdr:rowOff>40005</xdr:rowOff>
    </xdr:from>
    <xdr:to>
      <xdr:col>67</xdr:col>
      <xdr:colOff>811491</xdr:colOff>
      <xdr:row>2</xdr:row>
      <xdr:rowOff>266904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FD7E9BC4-7620-4104-BF91-C7A09191798F}"/>
            </a:ext>
          </a:extLst>
        </xdr:cNvPr>
        <xdr:cNvSpPr txBox="1">
          <a:spLocks noChangeArrowheads="1"/>
        </xdr:cNvSpPr>
      </xdr:nvSpPr>
      <xdr:spPr bwMode="auto">
        <a:xfrm>
          <a:off x="71504175" y="676275"/>
          <a:ext cx="1590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Unit:Person,NT$</a:t>
          </a:r>
        </a:p>
      </xdr:txBody>
    </xdr:sp>
    <xdr:clientData/>
  </xdr:twoCellAnchor>
  <xdr:twoCellAnchor editAs="oneCell">
    <xdr:from>
      <xdr:col>57</xdr:col>
      <xdr:colOff>716280</xdr:colOff>
      <xdr:row>2</xdr:row>
      <xdr:rowOff>66675</xdr:rowOff>
    </xdr:from>
    <xdr:to>
      <xdr:col>59</xdr:col>
      <xdr:colOff>137296</xdr:colOff>
      <xdr:row>2</xdr:row>
      <xdr:rowOff>266700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16E13907-4D06-4882-8BF1-F41FF7CF0E6F}"/>
            </a:ext>
          </a:extLst>
        </xdr:cNvPr>
        <xdr:cNvSpPr txBox="1">
          <a:spLocks noChangeArrowheads="1"/>
        </xdr:cNvSpPr>
      </xdr:nvSpPr>
      <xdr:spPr bwMode="auto">
        <a:xfrm>
          <a:off x="62236350" y="695325"/>
          <a:ext cx="15049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Unit:Person,NT$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025" name="文字 1">
          <a:extLst>
            <a:ext uri="{FF2B5EF4-FFF2-40B4-BE49-F238E27FC236}">
              <a16:creationId xmlns:a16="http://schemas.microsoft.com/office/drawing/2014/main" id="{96227FBC-6CAD-440E-AF29-57FAE19A2AF4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026" name="文字 1">
          <a:extLst>
            <a:ext uri="{FF2B5EF4-FFF2-40B4-BE49-F238E27FC236}">
              <a16:creationId xmlns:a16="http://schemas.microsoft.com/office/drawing/2014/main" id="{159FB4E2-64EE-46DE-8E0D-21750B7D3811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F53E222F-F305-4B35-BC6D-8E225DF6FED8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028" name="文字 1">
          <a:extLst>
            <a:ext uri="{FF2B5EF4-FFF2-40B4-BE49-F238E27FC236}">
              <a16:creationId xmlns:a16="http://schemas.microsoft.com/office/drawing/2014/main" id="{D4F8BB02-8DCE-4A2A-B078-2E5054AC06C4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D893B0BA-34BF-4C58-B965-45DE44AD5B37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030" name="文字 1">
          <a:extLst>
            <a:ext uri="{FF2B5EF4-FFF2-40B4-BE49-F238E27FC236}">
              <a16:creationId xmlns:a16="http://schemas.microsoft.com/office/drawing/2014/main" id="{F40B9013-1BF6-45E8-B4C8-FEF8266C9591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031" name="文字 1">
          <a:extLst>
            <a:ext uri="{FF2B5EF4-FFF2-40B4-BE49-F238E27FC236}">
              <a16:creationId xmlns:a16="http://schemas.microsoft.com/office/drawing/2014/main" id="{3F0151F2-A0DA-4E56-8F97-DD96B68DB84B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032" name="文字 1">
          <a:extLst>
            <a:ext uri="{FF2B5EF4-FFF2-40B4-BE49-F238E27FC236}">
              <a16:creationId xmlns:a16="http://schemas.microsoft.com/office/drawing/2014/main" id="{8F86D61B-9637-4D38-8765-7FCE5A9696C9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033" name="文字 1">
          <a:extLst>
            <a:ext uri="{FF2B5EF4-FFF2-40B4-BE49-F238E27FC236}">
              <a16:creationId xmlns:a16="http://schemas.microsoft.com/office/drawing/2014/main" id="{0F10ACFD-BA49-471A-9DF4-78208678736F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034" name="文字 1">
          <a:extLst>
            <a:ext uri="{FF2B5EF4-FFF2-40B4-BE49-F238E27FC236}">
              <a16:creationId xmlns:a16="http://schemas.microsoft.com/office/drawing/2014/main" id="{4F96F74F-D67A-4522-9929-9FED6479FEF7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035" name="文字 1">
          <a:extLst>
            <a:ext uri="{FF2B5EF4-FFF2-40B4-BE49-F238E27FC236}">
              <a16:creationId xmlns:a16="http://schemas.microsoft.com/office/drawing/2014/main" id="{E4C5C683-931C-4640-A249-17FBCA0226F0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036" name="文字 1">
          <a:extLst>
            <a:ext uri="{FF2B5EF4-FFF2-40B4-BE49-F238E27FC236}">
              <a16:creationId xmlns:a16="http://schemas.microsoft.com/office/drawing/2014/main" id="{08925381-7E4A-4308-8533-1F70309BE2B1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037" name="文字 1">
          <a:extLst>
            <a:ext uri="{FF2B5EF4-FFF2-40B4-BE49-F238E27FC236}">
              <a16:creationId xmlns:a16="http://schemas.microsoft.com/office/drawing/2014/main" id="{F436FD5C-7E32-4947-A47F-C6ECEA309B40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038" name="文字 1">
          <a:extLst>
            <a:ext uri="{FF2B5EF4-FFF2-40B4-BE49-F238E27FC236}">
              <a16:creationId xmlns:a16="http://schemas.microsoft.com/office/drawing/2014/main" id="{014D64D9-DE1E-4B98-B4FD-322D300DD48F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039" name="文字 1">
          <a:extLst>
            <a:ext uri="{FF2B5EF4-FFF2-40B4-BE49-F238E27FC236}">
              <a16:creationId xmlns:a16="http://schemas.microsoft.com/office/drawing/2014/main" id="{20D01E1C-273B-4A89-9038-6D0EC0516181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040" name="文字 1">
          <a:extLst>
            <a:ext uri="{FF2B5EF4-FFF2-40B4-BE49-F238E27FC236}">
              <a16:creationId xmlns:a16="http://schemas.microsoft.com/office/drawing/2014/main" id="{FB5EE72E-B72A-4F31-873E-51A24F698297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041" name="文字 1">
          <a:extLst>
            <a:ext uri="{FF2B5EF4-FFF2-40B4-BE49-F238E27FC236}">
              <a16:creationId xmlns:a16="http://schemas.microsoft.com/office/drawing/2014/main" id="{139EC1D9-5470-4CCE-A53F-98A7926FC0A5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042" name="文字 1">
          <a:extLst>
            <a:ext uri="{FF2B5EF4-FFF2-40B4-BE49-F238E27FC236}">
              <a16:creationId xmlns:a16="http://schemas.microsoft.com/office/drawing/2014/main" id="{94870AF6-53E0-421C-BF15-3F62C3147BBD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043" name="文字 1">
          <a:extLst>
            <a:ext uri="{FF2B5EF4-FFF2-40B4-BE49-F238E27FC236}">
              <a16:creationId xmlns:a16="http://schemas.microsoft.com/office/drawing/2014/main" id="{1614B53C-918A-466A-886E-DAE42F382E8A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044" name="文字 1">
          <a:extLst>
            <a:ext uri="{FF2B5EF4-FFF2-40B4-BE49-F238E27FC236}">
              <a16:creationId xmlns:a16="http://schemas.microsoft.com/office/drawing/2014/main" id="{572C3693-9285-4C2D-89FA-9A311373F097}"/>
            </a:ext>
          </a:extLst>
        </xdr:cNvPr>
        <xdr:cNvSpPr txBox="1">
          <a:spLocks noChangeArrowheads="1"/>
        </xdr:cNvSpPr>
      </xdr:nvSpPr>
      <xdr:spPr bwMode="auto">
        <a:xfrm>
          <a:off x="92840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045" name="文字 1">
          <a:extLst>
            <a:ext uri="{FF2B5EF4-FFF2-40B4-BE49-F238E27FC236}">
              <a16:creationId xmlns:a16="http://schemas.microsoft.com/office/drawing/2014/main" id="{BEBA731A-F2A5-4F7B-AAEA-7541F41BA828}"/>
            </a:ext>
          </a:extLst>
        </xdr:cNvPr>
        <xdr:cNvSpPr txBox="1">
          <a:spLocks noChangeArrowheads="1"/>
        </xdr:cNvSpPr>
      </xdr:nvSpPr>
      <xdr:spPr bwMode="auto">
        <a:xfrm>
          <a:off x="95583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046" name="文字 1">
          <a:extLst>
            <a:ext uri="{FF2B5EF4-FFF2-40B4-BE49-F238E27FC236}">
              <a16:creationId xmlns:a16="http://schemas.microsoft.com/office/drawing/2014/main" id="{5C7E5BD8-334D-4FA7-B201-F9B427A78391}"/>
            </a:ext>
          </a:extLst>
        </xdr:cNvPr>
        <xdr:cNvSpPr txBox="1">
          <a:spLocks noChangeArrowheads="1"/>
        </xdr:cNvSpPr>
      </xdr:nvSpPr>
      <xdr:spPr bwMode="auto">
        <a:xfrm>
          <a:off x="983265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047" name="文字 1">
          <a:extLst>
            <a:ext uri="{FF2B5EF4-FFF2-40B4-BE49-F238E27FC236}">
              <a16:creationId xmlns:a16="http://schemas.microsoft.com/office/drawing/2014/main" id="{4A180517-AFB1-454A-880D-254703542EA8}"/>
            </a:ext>
          </a:extLst>
        </xdr:cNvPr>
        <xdr:cNvSpPr txBox="1">
          <a:spLocks noChangeArrowheads="1"/>
        </xdr:cNvSpPr>
      </xdr:nvSpPr>
      <xdr:spPr bwMode="auto">
        <a:xfrm>
          <a:off x="1010697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048" name="文字 1">
          <a:extLst>
            <a:ext uri="{FF2B5EF4-FFF2-40B4-BE49-F238E27FC236}">
              <a16:creationId xmlns:a16="http://schemas.microsoft.com/office/drawing/2014/main" id="{C03A8EA4-9EBC-4E77-9B45-C073411CE806}"/>
            </a:ext>
          </a:extLst>
        </xdr:cNvPr>
        <xdr:cNvSpPr txBox="1">
          <a:spLocks noChangeArrowheads="1"/>
        </xdr:cNvSpPr>
      </xdr:nvSpPr>
      <xdr:spPr bwMode="auto">
        <a:xfrm>
          <a:off x="1038129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049" name="文字 1">
          <a:extLst>
            <a:ext uri="{FF2B5EF4-FFF2-40B4-BE49-F238E27FC236}">
              <a16:creationId xmlns:a16="http://schemas.microsoft.com/office/drawing/2014/main" id="{C6769F6D-881F-414E-A43C-C087E09C2D51}"/>
            </a:ext>
          </a:extLst>
        </xdr:cNvPr>
        <xdr:cNvSpPr txBox="1">
          <a:spLocks noChangeArrowheads="1"/>
        </xdr:cNvSpPr>
      </xdr:nvSpPr>
      <xdr:spPr bwMode="auto">
        <a:xfrm>
          <a:off x="106556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050" name="文字 1">
          <a:extLst>
            <a:ext uri="{FF2B5EF4-FFF2-40B4-BE49-F238E27FC236}">
              <a16:creationId xmlns:a16="http://schemas.microsoft.com/office/drawing/2014/main" id="{C77AA025-2DA2-4B65-B767-7F7B3F016762}"/>
            </a:ext>
          </a:extLst>
        </xdr:cNvPr>
        <xdr:cNvSpPr txBox="1">
          <a:spLocks noChangeArrowheads="1"/>
        </xdr:cNvSpPr>
      </xdr:nvSpPr>
      <xdr:spPr bwMode="auto">
        <a:xfrm>
          <a:off x="109299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109</xdr:col>
      <xdr:colOff>333375</xdr:colOff>
      <xdr:row>0</xdr:row>
      <xdr:rowOff>0</xdr:rowOff>
    </xdr:from>
    <xdr:to>
      <xdr:col>111</xdr:col>
      <xdr:colOff>1304</xdr:colOff>
      <xdr:row>0</xdr:row>
      <xdr:rowOff>0</xdr:rowOff>
    </xdr:to>
    <xdr:sp macro="" textlink="">
      <xdr:nvSpPr>
        <xdr:cNvPr id="1051" name="文字 1">
          <a:extLst>
            <a:ext uri="{FF2B5EF4-FFF2-40B4-BE49-F238E27FC236}">
              <a16:creationId xmlns:a16="http://schemas.microsoft.com/office/drawing/2014/main" id="{42EDE2E0-DF79-4E38-8BD7-2F019975F8E3}"/>
            </a:ext>
          </a:extLst>
        </xdr:cNvPr>
        <xdr:cNvSpPr txBox="1">
          <a:spLocks noChangeArrowheads="1"/>
        </xdr:cNvSpPr>
      </xdr:nvSpPr>
      <xdr:spPr bwMode="auto">
        <a:xfrm>
          <a:off x="1120425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113</xdr:col>
      <xdr:colOff>340995</xdr:colOff>
      <xdr:row>0</xdr:row>
      <xdr:rowOff>0</xdr:rowOff>
    </xdr:from>
    <xdr:to>
      <xdr:col>114</xdr:col>
      <xdr:colOff>613165</xdr:colOff>
      <xdr:row>0</xdr:row>
      <xdr:rowOff>0</xdr:rowOff>
    </xdr:to>
    <xdr:sp macro="" textlink="">
      <xdr:nvSpPr>
        <xdr:cNvPr id="1052" name="文字 1">
          <a:extLst>
            <a:ext uri="{FF2B5EF4-FFF2-40B4-BE49-F238E27FC236}">
              <a16:creationId xmlns:a16="http://schemas.microsoft.com/office/drawing/2014/main" id="{243203F1-71B7-4A8E-8BDA-5B102DBAEE1C}"/>
            </a:ext>
          </a:extLst>
        </xdr:cNvPr>
        <xdr:cNvSpPr txBox="1">
          <a:spLocks noChangeArrowheads="1"/>
        </xdr:cNvSpPr>
      </xdr:nvSpPr>
      <xdr:spPr bwMode="auto">
        <a:xfrm>
          <a:off x="1147857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053" name="文字 1">
          <a:extLst>
            <a:ext uri="{FF2B5EF4-FFF2-40B4-BE49-F238E27FC236}">
              <a16:creationId xmlns:a16="http://schemas.microsoft.com/office/drawing/2014/main" id="{85D04E65-29BC-42A8-B45C-331792976E0E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054" name="文字 1">
          <a:extLst>
            <a:ext uri="{FF2B5EF4-FFF2-40B4-BE49-F238E27FC236}">
              <a16:creationId xmlns:a16="http://schemas.microsoft.com/office/drawing/2014/main" id="{B55A36B3-44BC-40FC-9C9C-4198DE3F93DD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55" name="文字 1">
          <a:extLst>
            <a:ext uri="{FF2B5EF4-FFF2-40B4-BE49-F238E27FC236}">
              <a16:creationId xmlns:a16="http://schemas.microsoft.com/office/drawing/2014/main" id="{2759ACDE-73E8-4370-9D96-5F522F2B0EC1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056" name="文字 1">
          <a:extLst>
            <a:ext uri="{FF2B5EF4-FFF2-40B4-BE49-F238E27FC236}">
              <a16:creationId xmlns:a16="http://schemas.microsoft.com/office/drawing/2014/main" id="{006A28A4-FEBA-4A46-9A91-9C857A0B483D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057" name="文字 1">
          <a:extLst>
            <a:ext uri="{FF2B5EF4-FFF2-40B4-BE49-F238E27FC236}">
              <a16:creationId xmlns:a16="http://schemas.microsoft.com/office/drawing/2014/main" id="{5A395996-5296-4C48-9D95-61435909B9E8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058" name="文字 1">
          <a:extLst>
            <a:ext uri="{FF2B5EF4-FFF2-40B4-BE49-F238E27FC236}">
              <a16:creationId xmlns:a16="http://schemas.microsoft.com/office/drawing/2014/main" id="{EA6F820A-5810-42B9-8D13-56E48047A251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059" name="文字 1">
          <a:extLst>
            <a:ext uri="{FF2B5EF4-FFF2-40B4-BE49-F238E27FC236}">
              <a16:creationId xmlns:a16="http://schemas.microsoft.com/office/drawing/2014/main" id="{8A645573-FBF2-407E-B43B-BE1B030A6CAD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060" name="文字 1">
          <a:extLst>
            <a:ext uri="{FF2B5EF4-FFF2-40B4-BE49-F238E27FC236}">
              <a16:creationId xmlns:a16="http://schemas.microsoft.com/office/drawing/2014/main" id="{D7DA9C1C-AA5B-4FBA-8838-CDA87D79DCC9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061" name="文字 1">
          <a:extLst>
            <a:ext uri="{FF2B5EF4-FFF2-40B4-BE49-F238E27FC236}">
              <a16:creationId xmlns:a16="http://schemas.microsoft.com/office/drawing/2014/main" id="{2462E55B-5774-410D-B708-E971C47BC3E6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062" name="文字 1">
          <a:extLst>
            <a:ext uri="{FF2B5EF4-FFF2-40B4-BE49-F238E27FC236}">
              <a16:creationId xmlns:a16="http://schemas.microsoft.com/office/drawing/2014/main" id="{1ABE323E-BB08-4193-9007-9A899CFDDBFE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063" name="文字 1">
          <a:extLst>
            <a:ext uri="{FF2B5EF4-FFF2-40B4-BE49-F238E27FC236}">
              <a16:creationId xmlns:a16="http://schemas.microsoft.com/office/drawing/2014/main" id="{2AF87747-40B2-400F-84A7-C34440831058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064" name="文字 1">
          <a:extLst>
            <a:ext uri="{FF2B5EF4-FFF2-40B4-BE49-F238E27FC236}">
              <a16:creationId xmlns:a16="http://schemas.microsoft.com/office/drawing/2014/main" id="{419CCC63-0BFF-4668-AA24-8682D1128969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065" name="文字 1">
          <a:extLst>
            <a:ext uri="{FF2B5EF4-FFF2-40B4-BE49-F238E27FC236}">
              <a16:creationId xmlns:a16="http://schemas.microsoft.com/office/drawing/2014/main" id="{3F3A6341-E627-44CD-A4AA-79A356030FE6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066" name="文字 1">
          <a:extLst>
            <a:ext uri="{FF2B5EF4-FFF2-40B4-BE49-F238E27FC236}">
              <a16:creationId xmlns:a16="http://schemas.microsoft.com/office/drawing/2014/main" id="{7ABAD30C-A7DB-4021-A628-1AC39DF4C98F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067" name="文字 1">
          <a:extLst>
            <a:ext uri="{FF2B5EF4-FFF2-40B4-BE49-F238E27FC236}">
              <a16:creationId xmlns:a16="http://schemas.microsoft.com/office/drawing/2014/main" id="{CE65968E-AAC2-485E-B6F7-0E52A9AEE43C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068" name="文字 1">
          <a:extLst>
            <a:ext uri="{FF2B5EF4-FFF2-40B4-BE49-F238E27FC236}">
              <a16:creationId xmlns:a16="http://schemas.microsoft.com/office/drawing/2014/main" id="{4A8BFFB3-6D38-415A-98AC-741569736E30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069" name="文字 1">
          <a:extLst>
            <a:ext uri="{FF2B5EF4-FFF2-40B4-BE49-F238E27FC236}">
              <a16:creationId xmlns:a16="http://schemas.microsoft.com/office/drawing/2014/main" id="{042E0585-31FE-440E-A323-4CAFB21CD903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070" name="文字 1">
          <a:extLst>
            <a:ext uri="{FF2B5EF4-FFF2-40B4-BE49-F238E27FC236}">
              <a16:creationId xmlns:a16="http://schemas.microsoft.com/office/drawing/2014/main" id="{54B0876F-EC0C-483E-AC89-0C701E704427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071" name="文字 1">
          <a:extLst>
            <a:ext uri="{FF2B5EF4-FFF2-40B4-BE49-F238E27FC236}">
              <a16:creationId xmlns:a16="http://schemas.microsoft.com/office/drawing/2014/main" id="{1514CC89-08C9-44B0-A9A2-21381CBB1DDC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072" name="文字 1">
          <a:extLst>
            <a:ext uri="{FF2B5EF4-FFF2-40B4-BE49-F238E27FC236}">
              <a16:creationId xmlns:a16="http://schemas.microsoft.com/office/drawing/2014/main" id="{3276A387-3954-435B-91B0-1058E2B8F86B}"/>
            </a:ext>
          </a:extLst>
        </xdr:cNvPr>
        <xdr:cNvSpPr txBox="1">
          <a:spLocks noChangeArrowheads="1"/>
        </xdr:cNvSpPr>
      </xdr:nvSpPr>
      <xdr:spPr bwMode="auto">
        <a:xfrm>
          <a:off x="92840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073" name="文字 1">
          <a:extLst>
            <a:ext uri="{FF2B5EF4-FFF2-40B4-BE49-F238E27FC236}">
              <a16:creationId xmlns:a16="http://schemas.microsoft.com/office/drawing/2014/main" id="{617909EC-37E1-44FA-853B-5E48B2656C1B}"/>
            </a:ext>
          </a:extLst>
        </xdr:cNvPr>
        <xdr:cNvSpPr txBox="1">
          <a:spLocks noChangeArrowheads="1"/>
        </xdr:cNvSpPr>
      </xdr:nvSpPr>
      <xdr:spPr bwMode="auto">
        <a:xfrm>
          <a:off x="95583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074" name="文字 1">
          <a:extLst>
            <a:ext uri="{FF2B5EF4-FFF2-40B4-BE49-F238E27FC236}">
              <a16:creationId xmlns:a16="http://schemas.microsoft.com/office/drawing/2014/main" id="{16DBDEF5-8715-4F70-A561-F2BD0581B1A9}"/>
            </a:ext>
          </a:extLst>
        </xdr:cNvPr>
        <xdr:cNvSpPr txBox="1">
          <a:spLocks noChangeArrowheads="1"/>
        </xdr:cNvSpPr>
      </xdr:nvSpPr>
      <xdr:spPr bwMode="auto">
        <a:xfrm>
          <a:off x="983265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075" name="文字 1">
          <a:extLst>
            <a:ext uri="{FF2B5EF4-FFF2-40B4-BE49-F238E27FC236}">
              <a16:creationId xmlns:a16="http://schemas.microsoft.com/office/drawing/2014/main" id="{510958FA-BBF1-4C74-8161-1EF48B88022D}"/>
            </a:ext>
          </a:extLst>
        </xdr:cNvPr>
        <xdr:cNvSpPr txBox="1">
          <a:spLocks noChangeArrowheads="1"/>
        </xdr:cNvSpPr>
      </xdr:nvSpPr>
      <xdr:spPr bwMode="auto">
        <a:xfrm>
          <a:off x="1010697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076" name="文字 1">
          <a:extLst>
            <a:ext uri="{FF2B5EF4-FFF2-40B4-BE49-F238E27FC236}">
              <a16:creationId xmlns:a16="http://schemas.microsoft.com/office/drawing/2014/main" id="{A586AE03-94B8-4D36-A051-CB96C3D64D79}"/>
            </a:ext>
          </a:extLst>
        </xdr:cNvPr>
        <xdr:cNvSpPr txBox="1">
          <a:spLocks noChangeArrowheads="1"/>
        </xdr:cNvSpPr>
      </xdr:nvSpPr>
      <xdr:spPr bwMode="auto">
        <a:xfrm>
          <a:off x="1038129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077" name="文字 1">
          <a:extLst>
            <a:ext uri="{FF2B5EF4-FFF2-40B4-BE49-F238E27FC236}">
              <a16:creationId xmlns:a16="http://schemas.microsoft.com/office/drawing/2014/main" id="{614C82AD-7A44-4BA5-8AC1-0E56D0F6EB3F}"/>
            </a:ext>
          </a:extLst>
        </xdr:cNvPr>
        <xdr:cNvSpPr txBox="1">
          <a:spLocks noChangeArrowheads="1"/>
        </xdr:cNvSpPr>
      </xdr:nvSpPr>
      <xdr:spPr bwMode="auto">
        <a:xfrm>
          <a:off x="106556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078" name="文字 1">
          <a:extLst>
            <a:ext uri="{FF2B5EF4-FFF2-40B4-BE49-F238E27FC236}">
              <a16:creationId xmlns:a16="http://schemas.microsoft.com/office/drawing/2014/main" id="{556262CB-902E-464A-A698-5E5B93B58F6C}"/>
            </a:ext>
          </a:extLst>
        </xdr:cNvPr>
        <xdr:cNvSpPr txBox="1">
          <a:spLocks noChangeArrowheads="1"/>
        </xdr:cNvSpPr>
      </xdr:nvSpPr>
      <xdr:spPr bwMode="auto">
        <a:xfrm>
          <a:off x="109299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109</xdr:col>
      <xdr:colOff>333375</xdr:colOff>
      <xdr:row>0</xdr:row>
      <xdr:rowOff>0</xdr:rowOff>
    </xdr:from>
    <xdr:to>
      <xdr:col>111</xdr:col>
      <xdr:colOff>1304</xdr:colOff>
      <xdr:row>0</xdr:row>
      <xdr:rowOff>0</xdr:rowOff>
    </xdr:to>
    <xdr:sp macro="" textlink="">
      <xdr:nvSpPr>
        <xdr:cNvPr id="1079" name="文字 1">
          <a:extLst>
            <a:ext uri="{FF2B5EF4-FFF2-40B4-BE49-F238E27FC236}">
              <a16:creationId xmlns:a16="http://schemas.microsoft.com/office/drawing/2014/main" id="{85B2CDEB-51FD-4693-8A45-54A5522DBC8A}"/>
            </a:ext>
          </a:extLst>
        </xdr:cNvPr>
        <xdr:cNvSpPr txBox="1">
          <a:spLocks noChangeArrowheads="1"/>
        </xdr:cNvSpPr>
      </xdr:nvSpPr>
      <xdr:spPr bwMode="auto">
        <a:xfrm>
          <a:off x="1120425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113</xdr:col>
      <xdr:colOff>340995</xdr:colOff>
      <xdr:row>0</xdr:row>
      <xdr:rowOff>0</xdr:rowOff>
    </xdr:from>
    <xdr:to>
      <xdr:col>114</xdr:col>
      <xdr:colOff>613165</xdr:colOff>
      <xdr:row>0</xdr:row>
      <xdr:rowOff>0</xdr:rowOff>
    </xdr:to>
    <xdr:sp macro="" textlink="">
      <xdr:nvSpPr>
        <xdr:cNvPr id="1080" name="文字 1">
          <a:extLst>
            <a:ext uri="{FF2B5EF4-FFF2-40B4-BE49-F238E27FC236}">
              <a16:creationId xmlns:a16="http://schemas.microsoft.com/office/drawing/2014/main" id="{401F15FD-E653-4334-88D4-6A151B1CB7C5}"/>
            </a:ext>
          </a:extLst>
        </xdr:cNvPr>
        <xdr:cNvSpPr txBox="1">
          <a:spLocks noChangeArrowheads="1"/>
        </xdr:cNvSpPr>
      </xdr:nvSpPr>
      <xdr:spPr bwMode="auto">
        <a:xfrm>
          <a:off x="1147857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081" name="文字 1">
          <a:extLst>
            <a:ext uri="{FF2B5EF4-FFF2-40B4-BE49-F238E27FC236}">
              <a16:creationId xmlns:a16="http://schemas.microsoft.com/office/drawing/2014/main" id="{ADEF44E7-0C5A-4F47-8255-9A21C4C45A5A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082" name="文字 1">
          <a:extLst>
            <a:ext uri="{FF2B5EF4-FFF2-40B4-BE49-F238E27FC236}">
              <a16:creationId xmlns:a16="http://schemas.microsoft.com/office/drawing/2014/main" id="{39A97597-5488-452C-803D-972E8AEB19F0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3" name="文字 1">
          <a:extLst>
            <a:ext uri="{FF2B5EF4-FFF2-40B4-BE49-F238E27FC236}">
              <a16:creationId xmlns:a16="http://schemas.microsoft.com/office/drawing/2014/main" id="{DBAA028F-3FE1-4298-ADAD-CDEEEC9F55C6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4" name="文字 1">
          <a:extLst>
            <a:ext uri="{FF2B5EF4-FFF2-40B4-BE49-F238E27FC236}">
              <a16:creationId xmlns:a16="http://schemas.microsoft.com/office/drawing/2014/main" id="{60E5778E-B819-4467-ACD3-F971CB5DBC22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5" name="文字 1">
          <a:extLst>
            <a:ext uri="{FF2B5EF4-FFF2-40B4-BE49-F238E27FC236}">
              <a16:creationId xmlns:a16="http://schemas.microsoft.com/office/drawing/2014/main" id="{64C57436-6890-4E19-8784-4A7CEBC4E560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086" name="文字 1">
          <a:extLst>
            <a:ext uri="{FF2B5EF4-FFF2-40B4-BE49-F238E27FC236}">
              <a16:creationId xmlns:a16="http://schemas.microsoft.com/office/drawing/2014/main" id="{F898078B-39B4-4A36-8D9F-0A7E887C1BD7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087" name="文字 1">
          <a:extLst>
            <a:ext uri="{FF2B5EF4-FFF2-40B4-BE49-F238E27FC236}">
              <a16:creationId xmlns:a16="http://schemas.microsoft.com/office/drawing/2014/main" id="{705ED4F9-E8B8-4A83-93F7-9DD47F717148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088" name="文字 1">
          <a:extLst>
            <a:ext uri="{FF2B5EF4-FFF2-40B4-BE49-F238E27FC236}">
              <a16:creationId xmlns:a16="http://schemas.microsoft.com/office/drawing/2014/main" id="{35EFA18D-2B0C-4BF6-A5D6-AC2A7E5B1A0A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089" name="文字 1">
          <a:extLst>
            <a:ext uri="{FF2B5EF4-FFF2-40B4-BE49-F238E27FC236}">
              <a16:creationId xmlns:a16="http://schemas.microsoft.com/office/drawing/2014/main" id="{3C7094C6-ADD9-4174-B529-E156945A634B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090" name="文字 1">
          <a:extLst>
            <a:ext uri="{FF2B5EF4-FFF2-40B4-BE49-F238E27FC236}">
              <a16:creationId xmlns:a16="http://schemas.microsoft.com/office/drawing/2014/main" id="{3FE0496C-7C1D-4104-B047-A26888D0874D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091" name="文字 1">
          <a:extLst>
            <a:ext uri="{FF2B5EF4-FFF2-40B4-BE49-F238E27FC236}">
              <a16:creationId xmlns:a16="http://schemas.microsoft.com/office/drawing/2014/main" id="{343EEC95-7DC1-4944-96A4-93BF5A1B8E07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092" name="文字 1">
          <a:extLst>
            <a:ext uri="{FF2B5EF4-FFF2-40B4-BE49-F238E27FC236}">
              <a16:creationId xmlns:a16="http://schemas.microsoft.com/office/drawing/2014/main" id="{AE056258-E562-4078-8A2D-B42804A740DC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093" name="文字 1">
          <a:extLst>
            <a:ext uri="{FF2B5EF4-FFF2-40B4-BE49-F238E27FC236}">
              <a16:creationId xmlns:a16="http://schemas.microsoft.com/office/drawing/2014/main" id="{59EDABD8-0533-42F5-808A-F6B2A905C58A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094" name="文字 1">
          <a:extLst>
            <a:ext uri="{FF2B5EF4-FFF2-40B4-BE49-F238E27FC236}">
              <a16:creationId xmlns:a16="http://schemas.microsoft.com/office/drawing/2014/main" id="{1783ECD0-845D-4BF5-9D6E-7AB3DB927A30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095" name="文字 1">
          <a:extLst>
            <a:ext uri="{FF2B5EF4-FFF2-40B4-BE49-F238E27FC236}">
              <a16:creationId xmlns:a16="http://schemas.microsoft.com/office/drawing/2014/main" id="{4A141E64-9C09-4AC8-AAFD-FB336E134B9A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096" name="文字 1">
          <a:extLst>
            <a:ext uri="{FF2B5EF4-FFF2-40B4-BE49-F238E27FC236}">
              <a16:creationId xmlns:a16="http://schemas.microsoft.com/office/drawing/2014/main" id="{54704584-78A8-4669-994B-2BB96DB64A65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097" name="文字 1">
          <a:extLst>
            <a:ext uri="{FF2B5EF4-FFF2-40B4-BE49-F238E27FC236}">
              <a16:creationId xmlns:a16="http://schemas.microsoft.com/office/drawing/2014/main" id="{47CCE7C2-DA97-4272-B51B-72E6BB885102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098" name="文字 1">
          <a:extLst>
            <a:ext uri="{FF2B5EF4-FFF2-40B4-BE49-F238E27FC236}">
              <a16:creationId xmlns:a16="http://schemas.microsoft.com/office/drawing/2014/main" id="{FBE107A9-A8A7-4A02-B8A2-79A8A73CFD18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099" name="文字 1">
          <a:extLst>
            <a:ext uri="{FF2B5EF4-FFF2-40B4-BE49-F238E27FC236}">
              <a16:creationId xmlns:a16="http://schemas.microsoft.com/office/drawing/2014/main" id="{98484145-64D1-4BC5-9AA0-9DA1098C211E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100" name="文字 1">
          <a:extLst>
            <a:ext uri="{FF2B5EF4-FFF2-40B4-BE49-F238E27FC236}">
              <a16:creationId xmlns:a16="http://schemas.microsoft.com/office/drawing/2014/main" id="{47922383-C768-4F53-A829-D9E7ECEB59FD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101" name="文字 1">
          <a:extLst>
            <a:ext uri="{FF2B5EF4-FFF2-40B4-BE49-F238E27FC236}">
              <a16:creationId xmlns:a16="http://schemas.microsoft.com/office/drawing/2014/main" id="{14E6A1AD-B4FF-45E8-B18F-D96B286A7211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102" name="文字 1">
          <a:extLst>
            <a:ext uri="{FF2B5EF4-FFF2-40B4-BE49-F238E27FC236}">
              <a16:creationId xmlns:a16="http://schemas.microsoft.com/office/drawing/2014/main" id="{6372868D-BA29-4C84-BFC2-6D8FC818966A}"/>
            </a:ext>
          </a:extLst>
        </xdr:cNvPr>
        <xdr:cNvSpPr txBox="1">
          <a:spLocks noChangeArrowheads="1"/>
        </xdr:cNvSpPr>
      </xdr:nvSpPr>
      <xdr:spPr bwMode="auto">
        <a:xfrm>
          <a:off x="92840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103" name="文字 1">
          <a:extLst>
            <a:ext uri="{FF2B5EF4-FFF2-40B4-BE49-F238E27FC236}">
              <a16:creationId xmlns:a16="http://schemas.microsoft.com/office/drawing/2014/main" id="{7593E4B3-744C-4B9F-9E4D-CC8EB8D63375}"/>
            </a:ext>
          </a:extLst>
        </xdr:cNvPr>
        <xdr:cNvSpPr txBox="1">
          <a:spLocks noChangeArrowheads="1"/>
        </xdr:cNvSpPr>
      </xdr:nvSpPr>
      <xdr:spPr bwMode="auto">
        <a:xfrm>
          <a:off x="95583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104" name="文字 1">
          <a:extLst>
            <a:ext uri="{FF2B5EF4-FFF2-40B4-BE49-F238E27FC236}">
              <a16:creationId xmlns:a16="http://schemas.microsoft.com/office/drawing/2014/main" id="{13333F4A-171F-49BD-8DE7-95CA394F5215}"/>
            </a:ext>
          </a:extLst>
        </xdr:cNvPr>
        <xdr:cNvSpPr txBox="1">
          <a:spLocks noChangeArrowheads="1"/>
        </xdr:cNvSpPr>
      </xdr:nvSpPr>
      <xdr:spPr bwMode="auto">
        <a:xfrm>
          <a:off x="983265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105" name="文字 1">
          <a:extLst>
            <a:ext uri="{FF2B5EF4-FFF2-40B4-BE49-F238E27FC236}">
              <a16:creationId xmlns:a16="http://schemas.microsoft.com/office/drawing/2014/main" id="{9FD6CA7A-C701-45E6-A01E-DA54B08D8B1F}"/>
            </a:ext>
          </a:extLst>
        </xdr:cNvPr>
        <xdr:cNvSpPr txBox="1">
          <a:spLocks noChangeArrowheads="1"/>
        </xdr:cNvSpPr>
      </xdr:nvSpPr>
      <xdr:spPr bwMode="auto">
        <a:xfrm>
          <a:off x="1010697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106" name="文字 1">
          <a:extLst>
            <a:ext uri="{FF2B5EF4-FFF2-40B4-BE49-F238E27FC236}">
              <a16:creationId xmlns:a16="http://schemas.microsoft.com/office/drawing/2014/main" id="{2FD47BFC-9FA4-4E3B-99D2-09070DEA32A9}"/>
            </a:ext>
          </a:extLst>
        </xdr:cNvPr>
        <xdr:cNvSpPr txBox="1">
          <a:spLocks noChangeArrowheads="1"/>
        </xdr:cNvSpPr>
      </xdr:nvSpPr>
      <xdr:spPr bwMode="auto">
        <a:xfrm>
          <a:off x="1038129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107" name="文字 1">
          <a:extLst>
            <a:ext uri="{FF2B5EF4-FFF2-40B4-BE49-F238E27FC236}">
              <a16:creationId xmlns:a16="http://schemas.microsoft.com/office/drawing/2014/main" id="{2ED4CC73-9233-4103-98FB-B7252C1FB3A9}"/>
            </a:ext>
          </a:extLst>
        </xdr:cNvPr>
        <xdr:cNvSpPr txBox="1">
          <a:spLocks noChangeArrowheads="1"/>
        </xdr:cNvSpPr>
      </xdr:nvSpPr>
      <xdr:spPr bwMode="auto">
        <a:xfrm>
          <a:off x="1065561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108" name="文字 1">
          <a:extLst>
            <a:ext uri="{FF2B5EF4-FFF2-40B4-BE49-F238E27FC236}">
              <a16:creationId xmlns:a16="http://schemas.microsoft.com/office/drawing/2014/main" id="{B29990CC-D9F9-4795-AF8B-97B4E8093D42}"/>
            </a:ext>
          </a:extLst>
        </xdr:cNvPr>
        <xdr:cNvSpPr txBox="1">
          <a:spLocks noChangeArrowheads="1"/>
        </xdr:cNvSpPr>
      </xdr:nvSpPr>
      <xdr:spPr bwMode="auto">
        <a:xfrm>
          <a:off x="10929937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109" name="文字 1">
          <a:extLst>
            <a:ext uri="{FF2B5EF4-FFF2-40B4-BE49-F238E27FC236}">
              <a16:creationId xmlns:a16="http://schemas.microsoft.com/office/drawing/2014/main" id="{46CA077F-360E-4123-9594-FD6DFDF2DD9A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110" name="文字 1">
          <a:extLst>
            <a:ext uri="{FF2B5EF4-FFF2-40B4-BE49-F238E27FC236}">
              <a16:creationId xmlns:a16="http://schemas.microsoft.com/office/drawing/2014/main" id="{B57E905D-1B0B-4B09-8055-DD2DAD0B1444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11" name="文字 1">
          <a:extLst>
            <a:ext uri="{FF2B5EF4-FFF2-40B4-BE49-F238E27FC236}">
              <a16:creationId xmlns:a16="http://schemas.microsoft.com/office/drawing/2014/main" id="{C46BAE6B-AFDA-435E-A1B1-89DC87C5DDFA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112" name="文字 1">
          <a:extLst>
            <a:ext uri="{FF2B5EF4-FFF2-40B4-BE49-F238E27FC236}">
              <a16:creationId xmlns:a16="http://schemas.microsoft.com/office/drawing/2014/main" id="{83620AAD-BB1F-4625-95FA-87B50F43E098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113" name="文字 1">
          <a:extLst>
            <a:ext uri="{FF2B5EF4-FFF2-40B4-BE49-F238E27FC236}">
              <a16:creationId xmlns:a16="http://schemas.microsoft.com/office/drawing/2014/main" id="{C96238DD-3003-4BE1-9D81-81E64EBE0513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114" name="文字 1">
          <a:extLst>
            <a:ext uri="{FF2B5EF4-FFF2-40B4-BE49-F238E27FC236}">
              <a16:creationId xmlns:a16="http://schemas.microsoft.com/office/drawing/2014/main" id="{B75A427E-0585-46A0-B0E4-8A6D6EB1BBFE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115" name="文字 1">
          <a:extLst>
            <a:ext uri="{FF2B5EF4-FFF2-40B4-BE49-F238E27FC236}">
              <a16:creationId xmlns:a16="http://schemas.microsoft.com/office/drawing/2014/main" id="{14BF1387-D86F-4080-A31D-9B0EFBEF6350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116" name="文字 1">
          <a:extLst>
            <a:ext uri="{FF2B5EF4-FFF2-40B4-BE49-F238E27FC236}">
              <a16:creationId xmlns:a16="http://schemas.microsoft.com/office/drawing/2014/main" id="{385CDBAE-369B-4B5A-9430-F56F0117B503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117" name="文字 1">
          <a:extLst>
            <a:ext uri="{FF2B5EF4-FFF2-40B4-BE49-F238E27FC236}">
              <a16:creationId xmlns:a16="http://schemas.microsoft.com/office/drawing/2014/main" id="{6B0FC5CF-5594-4D84-88FF-4F080110FCF7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118" name="文字 1">
          <a:extLst>
            <a:ext uri="{FF2B5EF4-FFF2-40B4-BE49-F238E27FC236}">
              <a16:creationId xmlns:a16="http://schemas.microsoft.com/office/drawing/2014/main" id="{36721F60-1208-4934-BB6C-086965A7371D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119" name="文字 1">
          <a:extLst>
            <a:ext uri="{FF2B5EF4-FFF2-40B4-BE49-F238E27FC236}">
              <a16:creationId xmlns:a16="http://schemas.microsoft.com/office/drawing/2014/main" id="{04A6FA05-DFAA-4376-9C5F-515016236C07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120" name="文字 1">
          <a:extLst>
            <a:ext uri="{FF2B5EF4-FFF2-40B4-BE49-F238E27FC236}">
              <a16:creationId xmlns:a16="http://schemas.microsoft.com/office/drawing/2014/main" id="{1731BA83-56A3-4FF7-8BD3-687DFA5F1794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121" name="文字 1">
          <a:extLst>
            <a:ext uri="{FF2B5EF4-FFF2-40B4-BE49-F238E27FC236}">
              <a16:creationId xmlns:a16="http://schemas.microsoft.com/office/drawing/2014/main" id="{2296A06B-389C-4A87-85A2-33A4E4EB6C39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122" name="文字 1">
          <a:extLst>
            <a:ext uri="{FF2B5EF4-FFF2-40B4-BE49-F238E27FC236}">
              <a16:creationId xmlns:a16="http://schemas.microsoft.com/office/drawing/2014/main" id="{38B8027F-EF47-4A4D-AC9E-E5E28593E919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123" name="文字 1">
          <a:extLst>
            <a:ext uri="{FF2B5EF4-FFF2-40B4-BE49-F238E27FC236}">
              <a16:creationId xmlns:a16="http://schemas.microsoft.com/office/drawing/2014/main" id="{B41B2C1D-7DF4-4FD9-97CE-56FD0E6AA9CB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124" name="文字 1">
          <a:extLst>
            <a:ext uri="{FF2B5EF4-FFF2-40B4-BE49-F238E27FC236}">
              <a16:creationId xmlns:a16="http://schemas.microsoft.com/office/drawing/2014/main" id="{A6433AF7-90C5-4DE7-BF6C-F5E47D94FF0D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125" name="文字 1">
          <a:extLst>
            <a:ext uri="{FF2B5EF4-FFF2-40B4-BE49-F238E27FC236}">
              <a16:creationId xmlns:a16="http://schemas.microsoft.com/office/drawing/2014/main" id="{3CC87BAD-B22A-42CE-BA56-F42792F24D07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126" name="文字 1">
          <a:extLst>
            <a:ext uri="{FF2B5EF4-FFF2-40B4-BE49-F238E27FC236}">
              <a16:creationId xmlns:a16="http://schemas.microsoft.com/office/drawing/2014/main" id="{8D907632-F3D1-4E2B-A4A5-1E99076FCB14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127" name="文字 1">
          <a:extLst>
            <a:ext uri="{FF2B5EF4-FFF2-40B4-BE49-F238E27FC236}">
              <a16:creationId xmlns:a16="http://schemas.microsoft.com/office/drawing/2014/main" id="{E700DC0F-9702-4735-873A-0F786CFB17EE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28" name="文字 1">
          <a:extLst>
            <a:ext uri="{FF2B5EF4-FFF2-40B4-BE49-F238E27FC236}">
              <a16:creationId xmlns:a16="http://schemas.microsoft.com/office/drawing/2014/main" id="{3C002DCE-57D4-4281-99BF-0C1DB4E63EC1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29" name="文字 1">
          <a:extLst>
            <a:ext uri="{FF2B5EF4-FFF2-40B4-BE49-F238E27FC236}">
              <a16:creationId xmlns:a16="http://schemas.microsoft.com/office/drawing/2014/main" id="{4EB2B589-8A49-4AAA-B167-86B5296CAC28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0" name="文字 1">
          <a:extLst>
            <a:ext uri="{FF2B5EF4-FFF2-40B4-BE49-F238E27FC236}">
              <a16:creationId xmlns:a16="http://schemas.microsoft.com/office/drawing/2014/main" id="{20377C8A-567C-4785-BBA6-9BB4C9530FD2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1" name="文字 1">
          <a:extLst>
            <a:ext uri="{FF2B5EF4-FFF2-40B4-BE49-F238E27FC236}">
              <a16:creationId xmlns:a16="http://schemas.microsoft.com/office/drawing/2014/main" id="{BBC97CE7-EE98-4C3D-A2ED-CB201267FDD6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2" name="文字 1">
          <a:extLst>
            <a:ext uri="{FF2B5EF4-FFF2-40B4-BE49-F238E27FC236}">
              <a16:creationId xmlns:a16="http://schemas.microsoft.com/office/drawing/2014/main" id="{68B01636-1923-4EDF-8408-983C42C7855A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3" name="文字 1">
          <a:extLst>
            <a:ext uri="{FF2B5EF4-FFF2-40B4-BE49-F238E27FC236}">
              <a16:creationId xmlns:a16="http://schemas.microsoft.com/office/drawing/2014/main" id="{20800D0C-57D6-436D-878B-352C99E28CAB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4" name="文字 1">
          <a:extLst>
            <a:ext uri="{FF2B5EF4-FFF2-40B4-BE49-F238E27FC236}">
              <a16:creationId xmlns:a16="http://schemas.microsoft.com/office/drawing/2014/main" id="{A0D22897-C03D-4904-8F95-BA27D91B3709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5" name="文字 1">
          <a:extLst>
            <a:ext uri="{FF2B5EF4-FFF2-40B4-BE49-F238E27FC236}">
              <a16:creationId xmlns:a16="http://schemas.microsoft.com/office/drawing/2014/main" id="{82C65BB6-795E-4E24-9BBC-33ADCCAA0BD6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36" name="文字 1">
          <a:extLst>
            <a:ext uri="{FF2B5EF4-FFF2-40B4-BE49-F238E27FC236}">
              <a16:creationId xmlns:a16="http://schemas.microsoft.com/office/drawing/2014/main" id="{9BDB0291-3490-4B20-9A10-2AEB3FD7384F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137" name="文字 1">
          <a:extLst>
            <a:ext uri="{FF2B5EF4-FFF2-40B4-BE49-F238E27FC236}">
              <a16:creationId xmlns:a16="http://schemas.microsoft.com/office/drawing/2014/main" id="{37A2186B-1C9C-439C-9F80-7375322E3EB2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138" name="文字 1">
          <a:extLst>
            <a:ext uri="{FF2B5EF4-FFF2-40B4-BE49-F238E27FC236}">
              <a16:creationId xmlns:a16="http://schemas.microsoft.com/office/drawing/2014/main" id="{10D24C1E-315D-4C98-A8C8-BE97E8D1AECE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39" name="文字 1">
          <a:extLst>
            <a:ext uri="{FF2B5EF4-FFF2-40B4-BE49-F238E27FC236}">
              <a16:creationId xmlns:a16="http://schemas.microsoft.com/office/drawing/2014/main" id="{31805410-26F8-4CCD-AB85-A3C47C13D71C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40" name="文字 1">
          <a:extLst>
            <a:ext uri="{FF2B5EF4-FFF2-40B4-BE49-F238E27FC236}">
              <a16:creationId xmlns:a16="http://schemas.microsoft.com/office/drawing/2014/main" id="{EED69CDF-3F98-4CB1-A722-E79EB1928013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41" name="文字 1">
          <a:extLst>
            <a:ext uri="{FF2B5EF4-FFF2-40B4-BE49-F238E27FC236}">
              <a16:creationId xmlns:a16="http://schemas.microsoft.com/office/drawing/2014/main" id="{F82015F0-3E99-4B83-9E79-8BF36A68E5EA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142" name="文字 1">
          <a:extLst>
            <a:ext uri="{FF2B5EF4-FFF2-40B4-BE49-F238E27FC236}">
              <a16:creationId xmlns:a16="http://schemas.microsoft.com/office/drawing/2014/main" id="{01402E2A-72E0-48F8-99BA-275CE306E43C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143" name="文字 1">
          <a:extLst>
            <a:ext uri="{FF2B5EF4-FFF2-40B4-BE49-F238E27FC236}">
              <a16:creationId xmlns:a16="http://schemas.microsoft.com/office/drawing/2014/main" id="{BE753A07-261D-4A0E-8BB0-6695FF58CE71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144" name="文字 1">
          <a:extLst>
            <a:ext uri="{FF2B5EF4-FFF2-40B4-BE49-F238E27FC236}">
              <a16:creationId xmlns:a16="http://schemas.microsoft.com/office/drawing/2014/main" id="{9E36B2C5-FFBA-415B-8395-5A0728150CD8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145" name="文字 1">
          <a:extLst>
            <a:ext uri="{FF2B5EF4-FFF2-40B4-BE49-F238E27FC236}">
              <a16:creationId xmlns:a16="http://schemas.microsoft.com/office/drawing/2014/main" id="{23B9B096-308E-4F9B-8323-953AE846A4E2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146" name="文字 1">
          <a:extLst>
            <a:ext uri="{FF2B5EF4-FFF2-40B4-BE49-F238E27FC236}">
              <a16:creationId xmlns:a16="http://schemas.microsoft.com/office/drawing/2014/main" id="{9EA19275-F78D-46CA-85E0-8BBC75AD541A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147" name="文字 1">
          <a:extLst>
            <a:ext uri="{FF2B5EF4-FFF2-40B4-BE49-F238E27FC236}">
              <a16:creationId xmlns:a16="http://schemas.microsoft.com/office/drawing/2014/main" id="{0F650818-28C6-4780-8C16-A9636311EE0A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148" name="文字 1">
          <a:extLst>
            <a:ext uri="{FF2B5EF4-FFF2-40B4-BE49-F238E27FC236}">
              <a16:creationId xmlns:a16="http://schemas.microsoft.com/office/drawing/2014/main" id="{CCE8FB0E-45B7-427D-8271-57C03E6B2A77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149" name="文字 1">
          <a:extLst>
            <a:ext uri="{FF2B5EF4-FFF2-40B4-BE49-F238E27FC236}">
              <a16:creationId xmlns:a16="http://schemas.microsoft.com/office/drawing/2014/main" id="{133A4D84-AAB5-481C-8759-D3EF2D738917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150" name="文字 1">
          <a:extLst>
            <a:ext uri="{FF2B5EF4-FFF2-40B4-BE49-F238E27FC236}">
              <a16:creationId xmlns:a16="http://schemas.microsoft.com/office/drawing/2014/main" id="{DD878FF4-25C0-4BB9-851E-693AECF23DE0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151" name="文字 1">
          <a:extLst>
            <a:ext uri="{FF2B5EF4-FFF2-40B4-BE49-F238E27FC236}">
              <a16:creationId xmlns:a16="http://schemas.microsoft.com/office/drawing/2014/main" id="{AD24E363-965D-4469-A3EC-6373BE2F7F08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152" name="文字 1">
          <a:extLst>
            <a:ext uri="{FF2B5EF4-FFF2-40B4-BE49-F238E27FC236}">
              <a16:creationId xmlns:a16="http://schemas.microsoft.com/office/drawing/2014/main" id="{EDE967EB-69B2-4D78-BA77-4195E3AF8245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153" name="文字 1">
          <a:extLst>
            <a:ext uri="{FF2B5EF4-FFF2-40B4-BE49-F238E27FC236}">
              <a16:creationId xmlns:a16="http://schemas.microsoft.com/office/drawing/2014/main" id="{7F96718B-0401-46C6-9765-D98DD5F55C7C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154" name="文字 1">
          <a:extLst>
            <a:ext uri="{FF2B5EF4-FFF2-40B4-BE49-F238E27FC236}">
              <a16:creationId xmlns:a16="http://schemas.microsoft.com/office/drawing/2014/main" id="{AE548078-75FE-4B6D-B4EC-5FFBE78E73FB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155" name="文字 1">
          <a:extLst>
            <a:ext uri="{FF2B5EF4-FFF2-40B4-BE49-F238E27FC236}">
              <a16:creationId xmlns:a16="http://schemas.microsoft.com/office/drawing/2014/main" id="{C0D5F679-6F2F-4DAB-959D-27A05E02D3B5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156" name="文字 1">
          <a:extLst>
            <a:ext uri="{FF2B5EF4-FFF2-40B4-BE49-F238E27FC236}">
              <a16:creationId xmlns:a16="http://schemas.microsoft.com/office/drawing/2014/main" id="{41CEDBBA-E5D8-4094-814A-7E23F638EFA9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157" name="文字 1">
          <a:extLst>
            <a:ext uri="{FF2B5EF4-FFF2-40B4-BE49-F238E27FC236}">
              <a16:creationId xmlns:a16="http://schemas.microsoft.com/office/drawing/2014/main" id="{36EA1899-AF1F-42F6-A4E7-9BF92422C4E6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58" name="文字 1">
          <a:extLst>
            <a:ext uri="{FF2B5EF4-FFF2-40B4-BE49-F238E27FC236}">
              <a16:creationId xmlns:a16="http://schemas.microsoft.com/office/drawing/2014/main" id="{A07827F4-F105-4791-A564-045E2D786139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59" name="文字 1">
          <a:extLst>
            <a:ext uri="{FF2B5EF4-FFF2-40B4-BE49-F238E27FC236}">
              <a16:creationId xmlns:a16="http://schemas.microsoft.com/office/drawing/2014/main" id="{45D50A24-7541-442A-8A0E-786083CCB501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60" name="文字 1">
          <a:extLst>
            <a:ext uri="{FF2B5EF4-FFF2-40B4-BE49-F238E27FC236}">
              <a16:creationId xmlns:a16="http://schemas.microsoft.com/office/drawing/2014/main" id="{5AA602AF-1ADF-4B01-8573-8855E64F5241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61" name="文字 1">
          <a:extLst>
            <a:ext uri="{FF2B5EF4-FFF2-40B4-BE49-F238E27FC236}">
              <a16:creationId xmlns:a16="http://schemas.microsoft.com/office/drawing/2014/main" id="{E45F0FE2-E00A-484F-B734-AD79A9C2E3E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62" name="文字 1">
          <a:extLst>
            <a:ext uri="{FF2B5EF4-FFF2-40B4-BE49-F238E27FC236}">
              <a16:creationId xmlns:a16="http://schemas.microsoft.com/office/drawing/2014/main" id="{29FFD262-0F9E-409F-ADB4-F840DA65766A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63" name="文字 1">
          <a:extLst>
            <a:ext uri="{FF2B5EF4-FFF2-40B4-BE49-F238E27FC236}">
              <a16:creationId xmlns:a16="http://schemas.microsoft.com/office/drawing/2014/main" id="{A4D40F6D-C9C9-4934-A790-2AF3F8E8E7E8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64" name="文字 1">
          <a:extLst>
            <a:ext uri="{FF2B5EF4-FFF2-40B4-BE49-F238E27FC236}">
              <a16:creationId xmlns:a16="http://schemas.microsoft.com/office/drawing/2014/main" id="{C3F3479F-FFFD-49D7-9CB8-F5B543A4B7A0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1038225</xdr:colOff>
      <xdr:row>0</xdr:row>
      <xdr:rowOff>0</xdr:rowOff>
    </xdr:from>
    <xdr:to>
      <xdr:col>6</xdr:col>
      <xdr:colOff>1085930</xdr:colOff>
      <xdr:row>0</xdr:row>
      <xdr:rowOff>0</xdr:rowOff>
    </xdr:to>
    <xdr:sp macro="" textlink="">
      <xdr:nvSpPr>
        <xdr:cNvPr id="1165" name="文字 1">
          <a:extLst>
            <a:ext uri="{FF2B5EF4-FFF2-40B4-BE49-F238E27FC236}">
              <a16:creationId xmlns:a16="http://schemas.microsoft.com/office/drawing/2014/main" id="{1EA1657F-A529-4CB9-A6D2-7ECD9E8D1D16}"/>
            </a:ext>
          </a:extLst>
        </xdr:cNvPr>
        <xdr:cNvSpPr txBox="1">
          <a:spLocks noChangeArrowheads="1"/>
        </xdr:cNvSpPr>
      </xdr:nvSpPr>
      <xdr:spPr bwMode="auto">
        <a:xfrm>
          <a:off x="4953000" y="0"/>
          <a:ext cx="2390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1371600</xdr:colOff>
      <xdr:row>0</xdr:row>
      <xdr:rowOff>0</xdr:rowOff>
    </xdr:from>
    <xdr:to>
      <xdr:col>10</xdr:col>
      <xdr:colOff>1800225</xdr:colOff>
      <xdr:row>0</xdr:row>
      <xdr:rowOff>0</xdr:rowOff>
    </xdr:to>
    <xdr:sp macro="" textlink="">
      <xdr:nvSpPr>
        <xdr:cNvPr id="1166" name="文字 3">
          <a:extLst>
            <a:ext uri="{FF2B5EF4-FFF2-40B4-BE49-F238E27FC236}">
              <a16:creationId xmlns:a16="http://schemas.microsoft.com/office/drawing/2014/main" id="{9192AAE0-D095-4CC0-82A8-6DFDCAAFD2E8}"/>
            </a:ext>
          </a:extLst>
        </xdr:cNvPr>
        <xdr:cNvSpPr txBox="1">
          <a:spLocks noChangeArrowheads="1"/>
        </xdr:cNvSpPr>
      </xdr:nvSpPr>
      <xdr:spPr bwMode="auto">
        <a:xfrm>
          <a:off x="10848975" y="0"/>
          <a:ext cx="12668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22</xdr:col>
      <xdr:colOff>165735</xdr:colOff>
      <xdr:row>0</xdr:row>
      <xdr:rowOff>0</xdr:rowOff>
    </xdr:from>
    <xdr:to>
      <xdr:col>22</xdr:col>
      <xdr:colOff>1144845</xdr:colOff>
      <xdr:row>0</xdr:row>
      <xdr:rowOff>0</xdr:rowOff>
    </xdr:to>
    <xdr:sp macro="" textlink="">
      <xdr:nvSpPr>
        <xdr:cNvPr id="1167" name="文字 1">
          <a:extLst>
            <a:ext uri="{FF2B5EF4-FFF2-40B4-BE49-F238E27FC236}">
              <a16:creationId xmlns:a16="http://schemas.microsoft.com/office/drawing/2014/main" id="{B140C291-73CC-48E1-A3C6-A9752C706A8E}"/>
            </a:ext>
          </a:extLst>
        </xdr:cNvPr>
        <xdr:cNvSpPr txBox="1">
          <a:spLocks noChangeArrowheads="1"/>
        </xdr:cNvSpPr>
      </xdr:nvSpPr>
      <xdr:spPr bwMode="auto">
        <a:xfrm>
          <a:off x="25088850" y="0"/>
          <a:ext cx="1085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18</xdr:col>
      <xdr:colOff>295275</xdr:colOff>
      <xdr:row>0</xdr:row>
      <xdr:rowOff>0</xdr:rowOff>
    </xdr:from>
    <xdr:to>
      <xdr:col>18</xdr:col>
      <xdr:colOff>1145085</xdr:colOff>
      <xdr:row>0</xdr:row>
      <xdr:rowOff>0</xdr:rowOff>
    </xdr:to>
    <xdr:sp macro="" textlink="">
      <xdr:nvSpPr>
        <xdr:cNvPr id="1168" name="文字 3">
          <a:extLst>
            <a:ext uri="{FF2B5EF4-FFF2-40B4-BE49-F238E27FC236}">
              <a16:creationId xmlns:a16="http://schemas.microsoft.com/office/drawing/2014/main" id="{FCE50E5C-D2ED-4942-97F1-59AB53667A9F}"/>
            </a:ext>
          </a:extLst>
        </xdr:cNvPr>
        <xdr:cNvSpPr txBox="1">
          <a:spLocks noChangeArrowheads="1"/>
        </xdr:cNvSpPr>
      </xdr:nvSpPr>
      <xdr:spPr bwMode="auto">
        <a:xfrm>
          <a:off x="20554950" y="0"/>
          <a:ext cx="933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30</xdr:col>
      <xdr:colOff>205740</xdr:colOff>
      <xdr:row>0</xdr:row>
      <xdr:rowOff>0</xdr:rowOff>
    </xdr:from>
    <xdr:to>
      <xdr:col>30</xdr:col>
      <xdr:colOff>1144953</xdr:colOff>
      <xdr:row>0</xdr:row>
      <xdr:rowOff>0</xdr:rowOff>
    </xdr:to>
    <xdr:sp macro="" textlink="">
      <xdr:nvSpPr>
        <xdr:cNvPr id="1169" name="文字 1">
          <a:extLst>
            <a:ext uri="{FF2B5EF4-FFF2-40B4-BE49-F238E27FC236}">
              <a16:creationId xmlns:a16="http://schemas.microsoft.com/office/drawing/2014/main" id="{B6EC7E48-C2E1-45B5-A360-7BFFDAC6A487}"/>
            </a:ext>
          </a:extLst>
        </xdr:cNvPr>
        <xdr:cNvSpPr txBox="1">
          <a:spLocks noChangeArrowheads="1"/>
        </xdr:cNvSpPr>
      </xdr:nvSpPr>
      <xdr:spPr bwMode="auto">
        <a:xfrm>
          <a:off x="34509075" y="0"/>
          <a:ext cx="10382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312420</xdr:colOff>
      <xdr:row>0</xdr:row>
      <xdr:rowOff>0</xdr:rowOff>
    </xdr:from>
    <xdr:to>
      <xdr:col>46</xdr:col>
      <xdr:colOff>1144978</xdr:colOff>
      <xdr:row>0</xdr:row>
      <xdr:rowOff>0</xdr:rowOff>
    </xdr:to>
    <xdr:sp macro="" textlink="">
      <xdr:nvSpPr>
        <xdr:cNvPr id="1170" name="文字 1">
          <a:extLst>
            <a:ext uri="{FF2B5EF4-FFF2-40B4-BE49-F238E27FC236}">
              <a16:creationId xmlns:a16="http://schemas.microsoft.com/office/drawing/2014/main" id="{4A024BE7-1AA2-4783-88F7-672E64575E60}"/>
            </a:ext>
          </a:extLst>
        </xdr:cNvPr>
        <xdr:cNvSpPr txBox="1">
          <a:spLocks noChangeArrowheads="1"/>
        </xdr:cNvSpPr>
      </xdr:nvSpPr>
      <xdr:spPr bwMode="auto">
        <a:xfrm>
          <a:off x="53368575" y="0"/>
          <a:ext cx="9239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459105</xdr:colOff>
      <xdr:row>0</xdr:row>
      <xdr:rowOff>0</xdr:rowOff>
    </xdr:from>
    <xdr:to>
      <xdr:col>70</xdr:col>
      <xdr:colOff>1144905</xdr:colOff>
      <xdr:row>0</xdr:row>
      <xdr:rowOff>0</xdr:rowOff>
    </xdr:to>
    <xdr:sp macro="" textlink="">
      <xdr:nvSpPr>
        <xdr:cNvPr id="1171" name="文字 1">
          <a:extLst>
            <a:ext uri="{FF2B5EF4-FFF2-40B4-BE49-F238E27FC236}">
              <a16:creationId xmlns:a16="http://schemas.microsoft.com/office/drawing/2014/main" id="{1A585836-1034-4355-A793-5B38B0AAE890}"/>
            </a:ext>
          </a:extLst>
        </xdr:cNvPr>
        <xdr:cNvSpPr txBox="1">
          <a:spLocks noChangeArrowheads="1"/>
        </xdr:cNvSpPr>
      </xdr:nvSpPr>
      <xdr:spPr bwMode="auto">
        <a:xfrm>
          <a:off x="81648300" y="0"/>
          <a:ext cx="7620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72" name="文字 1">
          <a:extLst>
            <a:ext uri="{FF2B5EF4-FFF2-40B4-BE49-F238E27FC236}">
              <a16:creationId xmlns:a16="http://schemas.microsoft.com/office/drawing/2014/main" id="{5DADD45B-2183-4292-B310-0B63EE7663A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73" name="文字 1">
          <a:extLst>
            <a:ext uri="{FF2B5EF4-FFF2-40B4-BE49-F238E27FC236}">
              <a16:creationId xmlns:a16="http://schemas.microsoft.com/office/drawing/2014/main" id="{7EB916FF-4770-48CB-8275-B1B11589847E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1266825</xdr:colOff>
      <xdr:row>0</xdr:row>
      <xdr:rowOff>0</xdr:rowOff>
    </xdr:to>
    <xdr:sp macro="" textlink="">
      <xdr:nvSpPr>
        <xdr:cNvPr id="1174" name="文字 3">
          <a:extLst>
            <a:ext uri="{FF2B5EF4-FFF2-40B4-BE49-F238E27FC236}">
              <a16:creationId xmlns:a16="http://schemas.microsoft.com/office/drawing/2014/main" id="{AE774B89-1D1B-4FA8-ACD6-0E617A0D620F}"/>
            </a:ext>
          </a:extLst>
        </xdr:cNvPr>
        <xdr:cNvSpPr txBox="1">
          <a:spLocks noChangeArrowheads="1"/>
        </xdr:cNvSpPr>
      </xdr:nvSpPr>
      <xdr:spPr bwMode="auto">
        <a:xfrm>
          <a:off x="38966775" y="0"/>
          <a:ext cx="12668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58</xdr:col>
      <xdr:colOff>352425</xdr:colOff>
      <xdr:row>0</xdr:row>
      <xdr:rowOff>0</xdr:rowOff>
    </xdr:from>
    <xdr:to>
      <xdr:col>58</xdr:col>
      <xdr:colOff>1144905</xdr:colOff>
      <xdr:row>0</xdr:row>
      <xdr:rowOff>0</xdr:rowOff>
    </xdr:to>
    <xdr:sp macro="" textlink="">
      <xdr:nvSpPr>
        <xdr:cNvPr id="1175" name="文字 3">
          <a:extLst>
            <a:ext uri="{FF2B5EF4-FFF2-40B4-BE49-F238E27FC236}">
              <a16:creationId xmlns:a16="http://schemas.microsoft.com/office/drawing/2014/main" id="{5588F9D0-3FB4-4396-99D3-A1EE7EDD454A}"/>
            </a:ext>
          </a:extLst>
        </xdr:cNvPr>
        <xdr:cNvSpPr txBox="1">
          <a:spLocks noChangeArrowheads="1"/>
        </xdr:cNvSpPr>
      </xdr:nvSpPr>
      <xdr:spPr bwMode="auto">
        <a:xfrm>
          <a:off x="67475100" y="0"/>
          <a:ext cx="8763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Unit:Person,NT$</a:t>
          </a:r>
        </a:p>
      </xdr:txBody>
    </xdr:sp>
    <xdr:clientData/>
  </xdr:twoCellAnchor>
  <xdr:twoCellAnchor>
    <xdr:from>
      <xdr:col>78</xdr:col>
      <xdr:colOff>381000</xdr:colOff>
      <xdr:row>0</xdr:row>
      <xdr:rowOff>0</xdr:rowOff>
    </xdr:from>
    <xdr:to>
      <xdr:col>78</xdr:col>
      <xdr:colOff>1145005</xdr:colOff>
      <xdr:row>0</xdr:row>
      <xdr:rowOff>0</xdr:rowOff>
    </xdr:to>
    <xdr:sp macro="" textlink="">
      <xdr:nvSpPr>
        <xdr:cNvPr id="1176" name="文字 3">
          <a:extLst>
            <a:ext uri="{FF2B5EF4-FFF2-40B4-BE49-F238E27FC236}">
              <a16:creationId xmlns:a16="http://schemas.microsoft.com/office/drawing/2014/main" id="{1F245A59-A639-4D1E-8A35-76A628E1D1E3}"/>
            </a:ext>
          </a:extLst>
        </xdr:cNvPr>
        <xdr:cNvSpPr txBox="1">
          <a:spLocks noChangeArrowheads="1"/>
        </xdr:cNvSpPr>
      </xdr:nvSpPr>
      <xdr:spPr bwMode="auto">
        <a:xfrm>
          <a:off x="90935175" y="0"/>
          <a:ext cx="8477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77" name="文字 3">
          <a:extLst>
            <a:ext uri="{FF2B5EF4-FFF2-40B4-BE49-F238E27FC236}">
              <a16:creationId xmlns:a16="http://schemas.microsoft.com/office/drawing/2014/main" id="{B8816A26-B769-4890-9AD8-E5464376BB3D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178" name="文字 3">
          <a:extLst>
            <a:ext uri="{FF2B5EF4-FFF2-40B4-BE49-F238E27FC236}">
              <a16:creationId xmlns:a16="http://schemas.microsoft.com/office/drawing/2014/main" id="{D500CC4C-6F71-4203-B1EC-6891C830447E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50</xdr:col>
      <xdr:colOff>647700</xdr:colOff>
      <xdr:row>0</xdr:row>
      <xdr:rowOff>0</xdr:rowOff>
    </xdr:from>
    <xdr:to>
      <xdr:col>50</xdr:col>
      <xdr:colOff>647700</xdr:colOff>
      <xdr:row>1</xdr:row>
      <xdr:rowOff>30480</xdr:rowOff>
    </xdr:to>
    <xdr:sp macro="" textlink="">
      <xdr:nvSpPr>
        <xdr:cNvPr id="128919" name="Text Box 157">
          <a:extLst>
            <a:ext uri="{FF2B5EF4-FFF2-40B4-BE49-F238E27FC236}">
              <a16:creationId xmlns:a16="http://schemas.microsoft.com/office/drawing/2014/main" id="{DBD9FFCB-A849-4DBE-8687-9358865B5342}"/>
            </a:ext>
          </a:extLst>
        </xdr:cNvPr>
        <xdr:cNvSpPr txBox="1">
          <a:spLocks noChangeArrowheads="1"/>
        </xdr:cNvSpPr>
      </xdr:nvSpPr>
      <xdr:spPr bwMode="auto">
        <a:xfrm>
          <a:off x="52623720" y="0"/>
          <a:ext cx="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54</xdr:col>
      <xdr:colOff>596265</xdr:colOff>
      <xdr:row>0</xdr:row>
      <xdr:rowOff>0</xdr:rowOff>
    </xdr:from>
    <xdr:to>
      <xdr:col>54</xdr:col>
      <xdr:colOff>617696</xdr:colOff>
      <xdr:row>1</xdr:row>
      <xdr:rowOff>38100</xdr:rowOff>
    </xdr:to>
    <xdr:sp macro="" textlink="">
      <xdr:nvSpPr>
        <xdr:cNvPr id="1185" name="Text Box 161">
          <a:extLst>
            <a:ext uri="{FF2B5EF4-FFF2-40B4-BE49-F238E27FC236}">
              <a16:creationId xmlns:a16="http://schemas.microsoft.com/office/drawing/2014/main" id="{BC470062-42EF-4932-981C-329CDE46A71B}"/>
            </a:ext>
          </a:extLst>
        </xdr:cNvPr>
        <xdr:cNvSpPr txBox="1">
          <a:spLocks noChangeArrowheads="1"/>
        </xdr:cNvSpPr>
      </xdr:nvSpPr>
      <xdr:spPr bwMode="auto">
        <a:xfrm>
          <a:off x="63055500" y="0"/>
          <a:ext cx="285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189" name="文字 1">
          <a:extLst>
            <a:ext uri="{FF2B5EF4-FFF2-40B4-BE49-F238E27FC236}">
              <a16:creationId xmlns:a16="http://schemas.microsoft.com/office/drawing/2014/main" id="{CC20D4DF-7F86-48A6-9388-38480F5EF3F8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190" name="文字 1">
          <a:extLst>
            <a:ext uri="{FF2B5EF4-FFF2-40B4-BE49-F238E27FC236}">
              <a16:creationId xmlns:a16="http://schemas.microsoft.com/office/drawing/2014/main" id="{592ECC7F-1F2E-4F9A-BB22-463D5254577F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91" name="文字 1">
          <a:extLst>
            <a:ext uri="{FF2B5EF4-FFF2-40B4-BE49-F238E27FC236}">
              <a16:creationId xmlns:a16="http://schemas.microsoft.com/office/drawing/2014/main" id="{3F959DBD-C1ED-4448-9F38-81C062EF33F0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192" name="文字 1">
          <a:extLst>
            <a:ext uri="{FF2B5EF4-FFF2-40B4-BE49-F238E27FC236}">
              <a16:creationId xmlns:a16="http://schemas.microsoft.com/office/drawing/2014/main" id="{C53E883B-6BEE-41A6-9CAB-06921582A13E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193" name="文字 1">
          <a:extLst>
            <a:ext uri="{FF2B5EF4-FFF2-40B4-BE49-F238E27FC236}">
              <a16:creationId xmlns:a16="http://schemas.microsoft.com/office/drawing/2014/main" id="{C9E9037F-83FC-4D21-B48C-B859F013748E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194" name="文字 1">
          <a:extLst>
            <a:ext uri="{FF2B5EF4-FFF2-40B4-BE49-F238E27FC236}">
              <a16:creationId xmlns:a16="http://schemas.microsoft.com/office/drawing/2014/main" id="{D47B0ACA-BDAB-42D1-AF1B-375E711C6197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195" name="文字 1">
          <a:extLst>
            <a:ext uri="{FF2B5EF4-FFF2-40B4-BE49-F238E27FC236}">
              <a16:creationId xmlns:a16="http://schemas.microsoft.com/office/drawing/2014/main" id="{5EC76C92-6B3B-45D5-A99D-B8F7476343F1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196" name="文字 1">
          <a:extLst>
            <a:ext uri="{FF2B5EF4-FFF2-40B4-BE49-F238E27FC236}">
              <a16:creationId xmlns:a16="http://schemas.microsoft.com/office/drawing/2014/main" id="{D998DAE3-B51C-401F-8D50-507DD21A1360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197" name="文字 1">
          <a:extLst>
            <a:ext uri="{FF2B5EF4-FFF2-40B4-BE49-F238E27FC236}">
              <a16:creationId xmlns:a16="http://schemas.microsoft.com/office/drawing/2014/main" id="{A4251ED8-346A-400B-89AF-93C4614775E4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198" name="文字 1">
          <a:extLst>
            <a:ext uri="{FF2B5EF4-FFF2-40B4-BE49-F238E27FC236}">
              <a16:creationId xmlns:a16="http://schemas.microsoft.com/office/drawing/2014/main" id="{D7479B3A-2722-4D4A-957D-9855C17F59D8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199" name="文字 1">
          <a:extLst>
            <a:ext uri="{FF2B5EF4-FFF2-40B4-BE49-F238E27FC236}">
              <a16:creationId xmlns:a16="http://schemas.microsoft.com/office/drawing/2014/main" id="{C27BCE86-DC1A-4449-B9C9-DC2A661BCE09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200" name="文字 1">
          <a:extLst>
            <a:ext uri="{FF2B5EF4-FFF2-40B4-BE49-F238E27FC236}">
              <a16:creationId xmlns:a16="http://schemas.microsoft.com/office/drawing/2014/main" id="{F5FD58CB-0F7C-46A6-8E2E-D9934B803D69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201" name="文字 1">
          <a:extLst>
            <a:ext uri="{FF2B5EF4-FFF2-40B4-BE49-F238E27FC236}">
              <a16:creationId xmlns:a16="http://schemas.microsoft.com/office/drawing/2014/main" id="{96452367-40BA-462F-B559-25B54AA8DB6C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202" name="文字 1">
          <a:extLst>
            <a:ext uri="{FF2B5EF4-FFF2-40B4-BE49-F238E27FC236}">
              <a16:creationId xmlns:a16="http://schemas.microsoft.com/office/drawing/2014/main" id="{5977BBA8-81EB-4225-89C9-EB87595624B6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203" name="文字 1">
          <a:extLst>
            <a:ext uri="{FF2B5EF4-FFF2-40B4-BE49-F238E27FC236}">
              <a16:creationId xmlns:a16="http://schemas.microsoft.com/office/drawing/2014/main" id="{0830FA02-89A6-4EB7-80AE-C04F529D792C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204" name="文字 1">
          <a:extLst>
            <a:ext uri="{FF2B5EF4-FFF2-40B4-BE49-F238E27FC236}">
              <a16:creationId xmlns:a16="http://schemas.microsoft.com/office/drawing/2014/main" id="{E74162B0-E208-482F-8749-9C2F4AB50E78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205" name="文字 1">
          <a:extLst>
            <a:ext uri="{FF2B5EF4-FFF2-40B4-BE49-F238E27FC236}">
              <a16:creationId xmlns:a16="http://schemas.microsoft.com/office/drawing/2014/main" id="{F027FDA8-23D8-4D8C-AC87-3EECDA932882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206" name="文字 1">
          <a:extLst>
            <a:ext uri="{FF2B5EF4-FFF2-40B4-BE49-F238E27FC236}">
              <a16:creationId xmlns:a16="http://schemas.microsoft.com/office/drawing/2014/main" id="{5B36B145-46D3-4B9D-9464-95CAB1F987C1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207" name="文字 1">
          <a:extLst>
            <a:ext uri="{FF2B5EF4-FFF2-40B4-BE49-F238E27FC236}">
              <a16:creationId xmlns:a16="http://schemas.microsoft.com/office/drawing/2014/main" id="{54EFC53D-B8CD-405E-98AF-1F8101361BB1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08" name="文字 1">
          <a:extLst>
            <a:ext uri="{FF2B5EF4-FFF2-40B4-BE49-F238E27FC236}">
              <a16:creationId xmlns:a16="http://schemas.microsoft.com/office/drawing/2014/main" id="{98FF06F4-AD21-4000-89D5-4E287EB98DB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09" name="文字 1">
          <a:extLst>
            <a:ext uri="{FF2B5EF4-FFF2-40B4-BE49-F238E27FC236}">
              <a16:creationId xmlns:a16="http://schemas.microsoft.com/office/drawing/2014/main" id="{9D7E4F66-909E-4D9F-9832-C13B25D8346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0" name="文字 1">
          <a:extLst>
            <a:ext uri="{FF2B5EF4-FFF2-40B4-BE49-F238E27FC236}">
              <a16:creationId xmlns:a16="http://schemas.microsoft.com/office/drawing/2014/main" id="{A394FBE4-F9C5-47AB-B27C-55864D1F34E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1" name="文字 1">
          <a:extLst>
            <a:ext uri="{FF2B5EF4-FFF2-40B4-BE49-F238E27FC236}">
              <a16:creationId xmlns:a16="http://schemas.microsoft.com/office/drawing/2014/main" id="{E77B4199-7CDD-4371-8826-B39E7F843280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2" name="文字 1">
          <a:extLst>
            <a:ext uri="{FF2B5EF4-FFF2-40B4-BE49-F238E27FC236}">
              <a16:creationId xmlns:a16="http://schemas.microsoft.com/office/drawing/2014/main" id="{F7CA49DF-CACF-420F-8996-9668DABBB3A8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3" name="文字 1">
          <a:extLst>
            <a:ext uri="{FF2B5EF4-FFF2-40B4-BE49-F238E27FC236}">
              <a16:creationId xmlns:a16="http://schemas.microsoft.com/office/drawing/2014/main" id="{C21E061A-9FEB-476F-B1EE-6C57597AB234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4" name="文字 1">
          <a:extLst>
            <a:ext uri="{FF2B5EF4-FFF2-40B4-BE49-F238E27FC236}">
              <a16:creationId xmlns:a16="http://schemas.microsoft.com/office/drawing/2014/main" id="{09759DF4-D431-4AC5-BD37-30E32882194C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5" name="文字 1">
          <a:extLst>
            <a:ext uri="{FF2B5EF4-FFF2-40B4-BE49-F238E27FC236}">
              <a16:creationId xmlns:a16="http://schemas.microsoft.com/office/drawing/2014/main" id="{3BC1EAEB-652B-40C3-B2E4-7A997D9D17D8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16" name="文字 1">
          <a:extLst>
            <a:ext uri="{FF2B5EF4-FFF2-40B4-BE49-F238E27FC236}">
              <a16:creationId xmlns:a16="http://schemas.microsoft.com/office/drawing/2014/main" id="{371AD603-E83B-4463-A0BF-6D68668239FC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880002</xdr:colOff>
      <xdr:row>0</xdr:row>
      <xdr:rowOff>0</xdr:rowOff>
    </xdr:to>
    <xdr:sp macro="" textlink="">
      <xdr:nvSpPr>
        <xdr:cNvPr id="1217" name="文字 1">
          <a:extLst>
            <a:ext uri="{FF2B5EF4-FFF2-40B4-BE49-F238E27FC236}">
              <a16:creationId xmlns:a16="http://schemas.microsoft.com/office/drawing/2014/main" id="{AD3A80D0-0551-4995-9750-28E14D99A525}"/>
            </a:ext>
          </a:extLst>
        </xdr:cNvPr>
        <xdr:cNvSpPr txBox="1">
          <a:spLocks noChangeArrowheads="1"/>
        </xdr:cNvSpPr>
      </xdr:nvSpPr>
      <xdr:spPr bwMode="auto">
        <a:xfrm>
          <a:off x="10144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872684</xdr:colOff>
      <xdr:row>0</xdr:row>
      <xdr:rowOff>0</xdr:rowOff>
    </xdr:to>
    <xdr:sp macro="" textlink="">
      <xdr:nvSpPr>
        <xdr:cNvPr id="1218" name="文字 1">
          <a:extLst>
            <a:ext uri="{FF2B5EF4-FFF2-40B4-BE49-F238E27FC236}">
              <a16:creationId xmlns:a16="http://schemas.microsoft.com/office/drawing/2014/main" id="{EF6BABFF-41C9-4DDF-A09A-160D1EBF3984}"/>
            </a:ext>
          </a:extLst>
        </xdr:cNvPr>
        <xdr:cNvSpPr txBox="1">
          <a:spLocks noChangeArrowheads="1"/>
        </xdr:cNvSpPr>
      </xdr:nvSpPr>
      <xdr:spPr bwMode="auto">
        <a:xfrm>
          <a:off x="14830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219" name="文字 1">
          <a:extLst>
            <a:ext uri="{FF2B5EF4-FFF2-40B4-BE49-F238E27FC236}">
              <a16:creationId xmlns:a16="http://schemas.microsoft.com/office/drawing/2014/main" id="{A5E3A234-E8AD-4EFA-9BFA-B92E22F9FA19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220" name="文字 1">
          <a:extLst>
            <a:ext uri="{FF2B5EF4-FFF2-40B4-BE49-F238E27FC236}">
              <a16:creationId xmlns:a16="http://schemas.microsoft.com/office/drawing/2014/main" id="{F250EA03-5569-49C4-A2B7-1EFCB4E462F6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221" name="文字 1">
          <a:extLst>
            <a:ext uri="{FF2B5EF4-FFF2-40B4-BE49-F238E27FC236}">
              <a16:creationId xmlns:a16="http://schemas.microsoft.com/office/drawing/2014/main" id="{A5E77E43-D6BA-4A52-A4F6-F043275F2AA5}"/>
            </a:ext>
          </a:extLst>
        </xdr:cNvPr>
        <xdr:cNvSpPr txBox="1">
          <a:spLocks noChangeArrowheads="1"/>
        </xdr:cNvSpPr>
      </xdr:nvSpPr>
      <xdr:spPr bwMode="auto">
        <a:xfrm>
          <a:off x="168021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0</xdr:row>
      <xdr:rowOff>0</xdr:rowOff>
    </xdr:from>
    <xdr:to>
      <xdr:col>18</xdr:col>
      <xdr:colOff>872663</xdr:colOff>
      <xdr:row>0</xdr:row>
      <xdr:rowOff>0</xdr:rowOff>
    </xdr:to>
    <xdr:sp macro="" textlink="">
      <xdr:nvSpPr>
        <xdr:cNvPr id="1222" name="文字 1">
          <a:extLst>
            <a:ext uri="{FF2B5EF4-FFF2-40B4-BE49-F238E27FC236}">
              <a16:creationId xmlns:a16="http://schemas.microsoft.com/office/drawing/2014/main" id="{270F0CAE-F497-40D4-BF39-81C8D60CF38D}"/>
            </a:ext>
          </a:extLst>
        </xdr:cNvPr>
        <xdr:cNvSpPr txBox="1">
          <a:spLocks noChangeArrowheads="1"/>
        </xdr:cNvSpPr>
      </xdr:nvSpPr>
      <xdr:spPr bwMode="auto">
        <a:xfrm>
          <a:off x="19516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880002</xdr:colOff>
      <xdr:row>0</xdr:row>
      <xdr:rowOff>0</xdr:rowOff>
    </xdr:to>
    <xdr:sp macro="" textlink="">
      <xdr:nvSpPr>
        <xdr:cNvPr id="1223" name="文字 1">
          <a:extLst>
            <a:ext uri="{FF2B5EF4-FFF2-40B4-BE49-F238E27FC236}">
              <a16:creationId xmlns:a16="http://schemas.microsoft.com/office/drawing/2014/main" id="{92DDA625-E7F0-4EBE-8614-3304CACE6DE9}"/>
            </a:ext>
          </a:extLst>
        </xdr:cNvPr>
        <xdr:cNvSpPr txBox="1">
          <a:spLocks noChangeArrowheads="1"/>
        </xdr:cNvSpPr>
      </xdr:nvSpPr>
      <xdr:spPr bwMode="auto">
        <a:xfrm>
          <a:off x="24203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0</xdr:row>
      <xdr:rowOff>0</xdr:rowOff>
    </xdr:from>
    <xdr:to>
      <xdr:col>26</xdr:col>
      <xdr:colOff>872684</xdr:colOff>
      <xdr:row>0</xdr:row>
      <xdr:rowOff>0</xdr:rowOff>
    </xdr:to>
    <xdr:sp macro="" textlink="">
      <xdr:nvSpPr>
        <xdr:cNvPr id="1224" name="文字 1">
          <a:extLst>
            <a:ext uri="{FF2B5EF4-FFF2-40B4-BE49-F238E27FC236}">
              <a16:creationId xmlns:a16="http://schemas.microsoft.com/office/drawing/2014/main" id="{5BF1734B-9C94-49DC-87D2-F22CA89A8E2B}"/>
            </a:ext>
          </a:extLst>
        </xdr:cNvPr>
        <xdr:cNvSpPr txBox="1">
          <a:spLocks noChangeArrowheads="1"/>
        </xdr:cNvSpPr>
      </xdr:nvSpPr>
      <xdr:spPr bwMode="auto">
        <a:xfrm>
          <a:off x="28889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872663</xdr:colOff>
      <xdr:row>0</xdr:row>
      <xdr:rowOff>0</xdr:rowOff>
    </xdr:to>
    <xdr:sp macro="" textlink="">
      <xdr:nvSpPr>
        <xdr:cNvPr id="1225" name="文字 1">
          <a:extLst>
            <a:ext uri="{FF2B5EF4-FFF2-40B4-BE49-F238E27FC236}">
              <a16:creationId xmlns:a16="http://schemas.microsoft.com/office/drawing/2014/main" id="{484AD152-A29F-4B4E-98BD-D8D3AF1FBFDF}"/>
            </a:ext>
          </a:extLst>
        </xdr:cNvPr>
        <xdr:cNvSpPr txBox="1">
          <a:spLocks noChangeArrowheads="1"/>
        </xdr:cNvSpPr>
      </xdr:nvSpPr>
      <xdr:spPr bwMode="auto">
        <a:xfrm>
          <a:off x="33575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880002</xdr:colOff>
      <xdr:row>0</xdr:row>
      <xdr:rowOff>0</xdr:rowOff>
    </xdr:to>
    <xdr:sp macro="" textlink="">
      <xdr:nvSpPr>
        <xdr:cNvPr id="1226" name="文字 1">
          <a:extLst>
            <a:ext uri="{FF2B5EF4-FFF2-40B4-BE49-F238E27FC236}">
              <a16:creationId xmlns:a16="http://schemas.microsoft.com/office/drawing/2014/main" id="{28F3699D-F98A-4BAE-B869-52B3999BC9FE}"/>
            </a:ext>
          </a:extLst>
        </xdr:cNvPr>
        <xdr:cNvSpPr txBox="1">
          <a:spLocks noChangeArrowheads="1"/>
        </xdr:cNvSpPr>
      </xdr:nvSpPr>
      <xdr:spPr bwMode="auto">
        <a:xfrm>
          <a:off x="38261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340995</xdr:colOff>
      <xdr:row>0</xdr:row>
      <xdr:rowOff>0</xdr:rowOff>
    </xdr:from>
    <xdr:to>
      <xdr:col>38</xdr:col>
      <xdr:colOff>872684</xdr:colOff>
      <xdr:row>0</xdr:row>
      <xdr:rowOff>0</xdr:rowOff>
    </xdr:to>
    <xdr:sp macro="" textlink="">
      <xdr:nvSpPr>
        <xdr:cNvPr id="1227" name="文字 1">
          <a:extLst>
            <a:ext uri="{FF2B5EF4-FFF2-40B4-BE49-F238E27FC236}">
              <a16:creationId xmlns:a16="http://schemas.microsoft.com/office/drawing/2014/main" id="{40EDBCF9-EBEF-4055-94FF-6C662DF7E890}"/>
            </a:ext>
          </a:extLst>
        </xdr:cNvPr>
        <xdr:cNvSpPr txBox="1">
          <a:spLocks noChangeArrowheads="1"/>
        </xdr:cNvSpPr>
      </xdr:nvSpPr>
      <xdr:spPr bwMode="auto">
        <a:xfrm>
          <a:off x="42948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872663</xdr:colOff>
      <xdr:row>0</xdr:row>
      <xdr:rowOff>0</xdr:rowOff>
    </xdr:to>
    <xdr:sp macro="" textlink="">
      <xdr:nvSpPr>
        <xdr:cNvPr id="1228" name="文字 1">
          <a:extLst>
            <a:ext uri="{FF2B5EF4-FFF2-40B4-BE49-F238E27FC236}">
              <a16:creationId xmlns:a16="http://schemas.microsoft.com/office/drawing/2014/main" id="{8528AF0D-44D3-4A12-91F2-329AC93EABB8}"/>
            </a:ext>
          </a:extLst>
        </xdr:cNvPr>
        <xdr:cNvSpPr txBox="1">
          <a:spLocks noChangeArrowheads="1"/>
        </xdr:cNvSpPr>
      </xdr:nvSpPr>
      <xdr:spPr bwMode="auto">
        <a:xfrm>
          <a:off x="476345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880002</xdr:colOff>
      <xdr:row>0</xdr:row>
      <xdr:rowOff>0</xdr:rowOff>
    </xdr:to>
    <xdr:sp macro="" textlink="">
      <xdr:nvSpPr>
        <xdr:cNvPr id="1229" name="文字 1">
          <a:extLst>
            <a:ext uri="{FF2B5EF4-FFF2-40B4-BE49-F238E27FC236}">
              <a16:creationId xmlns:a16="http://schemas.microsoft.com/office/drawing/2014/main" id="{05321CA6-46D5-4622-BE5A-67B444C4EB79}"/>
            </a:ext>
          </a:extLst>
        </xdr:cNvPr>
        <xdr:cNvSpPr txBox="1">
          <a:spLocks noChangeArrowheads="1"/>
        </xdr:cNvSpPr>
      </xdr:nvSpPr>
      <xdr:spPr bwMode="auto">
        <a:xfrm>
          <a:off x="523208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0</xdr:row>
      <xdr:rowOff>0</xdr:rowOff>
    </xdr:from>
    <xdr:to>
      <xdr:col>50</xdr:col>
      <xdr:colOff>872684</xdr:colOff>
      <xdr:row>0</xdr:row>
      <xdr:rowOff>0</xdr:rowOff>
    </xdr:to>
    <xdr:sp macro="" textlink="">
      <xdr:nvSpPr>
        <xdr:cNvPr id="1230" name="文字 1">
          <a:extLst>
            <a:ext uri="{FF2B5EF4-FFF2-40B4-BE49-F238E27FC236}">
              <a16:creationId xmlns:a16="http://schemas.microsoft.com/office/drawing/2014/main" id="{B44BE544-8E65-438C-8361-1114E4FCCB1E}"/>
            </a:ext>
          </a:extLst>
        </xdr:cNvPr>
        <xdr:cNvSpPr txBox="1">
          <a:spLocks noChangeArrowheads="1"/>
        </xdr:cNvSpPr>
      </xdr:nvSpPr>
      <xdr:spPr bwMode="auto">
        <a:xfrm>
          <a:off x="570071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872663</xdr:colOff>
      <xdr:row>0</xdr:row>
      <xdr:rowOff>0</xdr:rowOff>
    </xdr:to>
    <xdr:sp macro="" textlink="">
      <xdr:nvSpPr>
        <xdr:cNvPr id="1231" name="文字 1">
          <a:extLst>
            <a:ext uri="{FF2B5EF4-FFF2-40B4-BE49-F238E27FC236}">
              <a16:creationId xmlns:a16="http://schemas.microsoft.com/office/drawing/2014/main" id="{C2CE1A7F-7388-4458-91D9-57B065D5ABDF}"/>
            </a:ext>
          </a:extLst>
        </xdr:cNvPr>
        <xdr:cNvSpPr txBox="1">
          <a:spLocks noChangeArrowheads="1"/>
        </xdr:cNvSpPr>
      </xdr:nvSpPr>
      <xdr:spPr bwMode="auto">
        <a:xfrm>
          <a:off x="616934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880002</xdr:colOff>
      <xdr:row>0</xdr:row>
      <xdr:rowOff>0</xdr:rowOff>
    </xdr:to>
    <xdr:sp macro="" textlink="">
      <xdr:nvSpPr>
        <xdr:cNvPr id="1232" name="文字 1">
          <a:extLst>
            <a:ext uri="{FF2B5EF4-FFF2-40B4-BE49-F238E27FC236}">
              <a16:creationId xmlns:a16="http://schemas.microsoft.com/office/drawing/2014/main" id="{83E0E9A1-9C58-46AC-B268-C4F06FFA22CE}"/>
            </a:ext>
          </a:extLst>
        </xdr:cNvPr>
        <xdr:cNvSpPr txBox="1">
          <a:spLocks noChangeArrowheads="1"/>
        </xdr:cNvSpPr>
      </xdr:nvSpPr>
      <xdr:spPr bwMode="auto">
        <a:xfrm>
          <a:off x="663797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872684</xdr:colOff>
      <xdr:row>0</xdr:row>
      <xdr:rowOff>0</xdr:rowOff>
    </xdr:to>
    <xdr:sp macro="" textlink="">
      <xdr:nvSpPr>
        <xdr:cNvPr id="1233" name="文字 1">
          <a:extLst>
            <a:ext uri="{FF2B5EF4-FFF2-40B4-BE49-F238E27FC236}">
              <a16:creationId xmlns:a16="http://schemas.microsoft.com/office/drawing/2014/main" id="{C76550ED-E440-42CB-AB22-7432BFAD5BAC}"/>
            </a:ext>
          </a:extLst>
        </xdr:cNvPr>
        <xdr:cNvSpPr txBox="1">
          <a:spLocks noChangeArrowheads="1"/>
        </xdr:cNvSpPr>
      </xdr:nvSpPr>
      <xdr:spPr bwMode="auto">
        <a:xfrm>
          <a:off x="710660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0</xdr:row>
      <xdr:rowOff>0</xdr:rowOff>
    </xdr:from>
    <xdr:to>
      <xdr:col>66</xdr:col>
      <xdr:colOff>872663</xdr:colOff>
      <xdr:row>0</xdr:row>
      <xdr:rowOff>0</xdr:rowOff>
    </xdr:to>
    <xdr:sp macro="" textlink="">
      <xdr:nvSpPr>
        <xdr:cNvPr id="1234" name="文字 1">
          <a:extLst>
            <a:ext uri="{FF2B5EF4-FFF2-40B4-BE49-F238E27FC236}">
              <a16:creationId xmlns:a16="http://schemas.microsoft.com/office/drawing/2014/main" id="{0B71A4D0-1090-468C-AB10-98F50CC6E30F}"/>
            </a:ext>
          </a:extLst>
        </xdr:cNvPr>
        <xdr:cNvSpPr txBox="1">
          <a:spLocks noChangeArrowheads="1"/>
        </xdr:cNvSpPr>
      </xdr:nvSpPr>
      <xdr:spPr bwMode="auto">
        <a:xfrm>
          <a:off x="757523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880002</xdr:colOff>
      <xdr:row>0</xdr:row>
      <xdr:rowOff>0</xdr:rowOff>
    </xdr:to>
    <xdr:sp macro="" textlink="">
      <xdr:nvSpPr>
        <xdr:cNvPr id="1235" name="文字 1">
          <a:extLst>
            <a:ext uri="{FF2B5EF4-FFF2-40B4-BE49-F238E27FC236}">
              <a16:creationId xmlns:a16="http://schemas.microsoft.com/office/drawing/2014/main" id="{0FFB6C05-D560-413A-93B0-5F1B90A82C46}"/>
            </a:ext>
          </a:extLst>
        </xdr:cNvPr>
        <xdr:cNvSpPr txBox="1">
          <a:spLocks noChangeArrowheads="1"/>
        </xdr:cNvSpPr>
      </xdr:nvSpPr>
      <xdr:spPr bwMode="auto">
        <a:xfrm>
          <a:off x="804386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0</xdr:row>
      <xdr:rowOff>0</xdr:rowOff>
    </xdr:from>
    <xdr:to>
      <xdr:col>74</xdr:col>
      <xdr:colOff>872684</xdr:colOff>
      <xdr:row>0</xdr:row>
      <xdr:rowOff>0</xdr:rowOff>
    </xdr:to>
    <xdr:sp macro="" textlink="">
      <xdr:nvSpPr>
        <xdr:cNvPr id="1236" name="文字 1">
          <a:extLst>
            <a:ext uri="{FF2B5EF4-FFF2-40B4-BE49-F238E27FC236}">
              <a16:creationId xmlns:a16="http://schemas.microsoft.com/office/drawing/2014/main" id="{74B4C1C8-9C48-4D88-AB5C-444E37BE9E65}"/>
            </a:ext>
          </a:extLst>
        </xdr:cNvPr>
        <xdr:cNvSpPr txBox="1">
          <a:spLocks noChangeArrowheads="1"/>
        </xdr:cNvSpPr>
      </xdr:nvSpPr>
      <xdr:spPr bwMode="auto">
        <a:xfrm>
          <a:off x="851249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872663</xdr:colOff>
      <xdr:row>0</xdr:row>
      <xdr:rowOff>0</xdr:rowOff>
    </xdr:to>
    <xdr:sp macro="" textlink="">
      <xdr:nvSpPr>
        <xdr:cNvPr id="1237" name="文字 1">
          <a:extLst>
            <a:ext uri="{FF2B5EF4-FFF2-40B4-BE49-F238E27FC236}">
              <a16:creationId xmlns:a16="http://schemas.microsoft.com/office/drawing/2014/main" id="{41FADED6-EA95-4631-90A5-67521AE4AA90}"/>
            </a:ext>
          </a:extLst>
        </xdr:cNvPr>
        <xdr:cNvSpPr txBox="1">
          <a:spLocks noChangeArrowheads="1"/>
        </xdr:cNvSpPr>
      </xdr:nvSpPr>
      <xdr:spPr bwMode="auto">
        <a:xfrm>
          <a:off x="89811225" y="0"/>
          <a:ext cx="16764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38" name="文字 1">
          <a:extLst>
            <a:ext uri="{FF2B5EF4-FFF2-40B4-BE49-F238E27FC236}">
              <a16:creationId xmlns:a16="http://schemas.microsoft.com/office/drawing/2014/main" id="{48383F17-FB1E-4E7E-B2AD-28A0E49A769F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39" name="文字 1">
          <a:extLst>
            <a:ext uri="{FF2B5EF4-FFF2-40B4-BE49-F238E27FC236}">
              <a16:creationId xmlns:a16="http://schemas.microsoft.com/office/drawing/2014/main" id="{5ECBEC2D-FF56-468F-9A76-A9EFE8980760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40" name="文字 1">
          <a:extLst>
            <a:ext uri="{FF2B5EF4-FFF2-40B4-BE49-F238E27FC236}">
              <a16:creationId xmlns:a16="http://schemas.microsoft.com/office/drawing/2014/main" id="{D9E9DABC-B47C-4644-9049-95A5E5AD9F8D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41" name="文字 1">
          <a:extLst>
            <a:ext uri="{FF2B5EF4-FFF2-40B4-BE49-F238E27FC236}">
              <a16:creationId xmlns:a16="http://schemas.microsoft.com/office/drawing/2014/main" id="{755E600F-79C9-48AD-8C53-EB59F82EFB8F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42" name="文字 1">
          <a:extLst>
            <a:ext uri="{FF2B5EF4-FFF2-40B4-BE49-F238E27FC236}">
              <a16:creationId xmlns:a16="http://schemas.microsoft.com/office/drawing/2014/main" id="{C043483E-BF46-4094-86CA-D27FB409CF3F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43" name="文字 1">
          <a:extLst>
            <a:ext uri="{FF2B5EF4-FFF2-40B4-BE49-F238E27FC236}">
              <a16:creationId xmlns:a16="http://schemas.microsoft.com/office/drawing/2014/main" id="{520A00F0-DB0C-4D44-A36F-65149FB1FF97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44" name="文字 1">
          <a:extLst>
            <a:ext uri="{FF2B5EF4-FFF2-40B4-BE49-F238E27FC236}">
              <a16:creationId xmlns:a16="http://schemas.microsoft.com/office/drawing/2014/main" id="{44CF93A3-1154-4786-8192-C12643CEAFBA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1038225</xdr:colOff>
      <xdr:row>0</xdr:row>
      <xdr:rowOff>0</xdr:rowOff>
    </xdr:from>
    <xdr:to>
      <xdr:col>6</xdr:col>
      <xdr:colOff>1085930</xdr:colOff>
      <xdr:row>0</xdr:row>
      <xdr:rowOff>0</xdr:rowOff>
    </xdr:to>
    <xdr:sp macro="" textlink="">
      <xdr:nvSpPr>
        <xdr:cNvPr id="1245" name="文字 1">
          <a:extLst>
            <a:ext uri="{FF2B5EF4-FFF2-40B4-BE49-F238E27FC236}">
              <a16:creationId xmlns:a16="http://schemas.microsoft.com/office/drawing/2014/main" id="{C1FECAF1-5253-4A1A-A52A-E8F31E7F8477}"/>
            </a:ext>
          </a:extLst>
        </xdr:cNvPr>
        <xdr:cNvSpPr txBox="1">
          <a:spLocks noChangeArrowheads="1"/>
        </xdr:cNvSpPr>
      </xdr:nvSpPr>
      <xdr:spPr bwMode="auto">
        <a:xfrm>
          <a:off x="4953000" y="0"/>
          <a:ext cx="2390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1371600</xdr:colOff>
      <xdr:row>0</xdr:row>
      <xdr:rowOff>0</xdr:rowOff>
    </xdr:from>
    <xdr:to>
      <xdr:col>10</xdr:col>
      <xdr:colOff>1800225</xdr:colOff>
      <xdr:row>0</xdr:row>
      <xdr:rowOff>0</xdr:rowOff>
    </xdr:to>
    <xdr:sp macro="" textlink="">
      <xdr:nvSpPr>
        <xdr:cNvPr id="1246" name="文字 3">
          <a:extLst>
            <a:ext uri="{FF2B5EF4-FFF2-40B4-BE49-F238E27FC236}">
              <a16:creationId xmlns:a16="http://schemas.microsoft.com/office/drawing/2014/main" id="{BF414E95-4271-4EBD-9DEB-08E53C1CDB89}"/>
            </a:ext>
          </a:extLst>
        </xdr:cNvPr>
        <xdr:cNvSpPr txBox="1">
          <a:spLocks noChangeArrowheads="1"/>
        </xdr:cNvSpPr>
      </xdr:nvSpPr>
      <xdr:spPr bwMode="auto">
        <a:xfrm>
          <a:off x="10848975" y="0"/>
          <a:ext cx="12668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22</xdr:col>
      <xdr:colOff>165735</xdr:colOff>
      <xdr:row>0</xdr:row>
      <xdr:rowOff>0</xdr:rowOff>
    </xdr:from>
    <xdr:to>
      <xdr:col>22</xdr:col>
      <xdr:colOff>1144845</xdr:colOff>
      <xdr:row>0</xdr:row>
      <xdr:rowOff>0</xdr:rowOff>
    </xdr:to>
    <xdr:sp macro="" textlink="">
      <xdr:nvSpPr>
        <xdr:cNvPr id="1247" name="文字 1">
          <a:extLst>
            <a:ext uri="{FF2B5EF4-FFF2-40B4-BE49-F238E27FC236}">
              <a16:creationId xmlns:a16="http://schemas.microsoft.com/office/drawing/2014/main" id="{22EA85CA-5B20-4DC5-98A2-B8F38B8B6A63}"/>
            </a:ext>
          </a:extLst>
        </xdr:cNvPr>
        <xdr:cNvSpPr txBox="1">
          <a:spLocks noChangeArrowheads="1"/>
        </xdr:cNvSpPr>
      </xdr:nvSpPr>
      <xdr:spPr bwMode="auto">
        <a:xfrm>
          <a:off x="25088850" y="0"/>
          <a:ext cx="1085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18</xdr:col>
      <xdr:colOff>295275</xdr:colOff>
      <xdr:row>0</xdr:row>
      <xdr:rowOff>0</xdr:rowOff>
    </xdr:from>
    <xdr:to>
      <xdr:col>18</xdr:col>
      <xdr:colOff>1145085</xdr:colOff>
      <xdr:row>0</xdr:row>
      <xdr:rowOff>0</xdr:rowOff>
    </xdr:to>
    <xdr:sp macro="" textlink="">
      <xdr:nvSpPr>
        <xdr:cNvPr id="1248" name="文字 3">
          <a:extLst>
            <a:ext uri="{FF2B5EF4-FFF2-40B4-BE49-F238E27FC236}">
              <a16:creationId xmlns:a16="http://schemas.microsoft.com/office/drawing/2014/main" id="{715FE8DF-C54C-4585-BF22-B9F837B0B237}"/>
            </a:ext>
          </a:extLst>
        </xdr:cNvPr>
        <xdr:cNvSpPr txBox="1">
          <a:spLocks noChangeArrowheads="1"/>
        </xdr:cNvSpPr>
      </xdr:nvSpPr>
      <xdr:spPr bwMode="auto">
        <a:xfrm>
          <a:off x="20554950" y="0"/>
          <a:ext cx="933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30</xdr:col>
      <xdr:colOff>205740</xdr:colOff>
      <xdr:row>0</xdr:row>
      <xdr:rowOff>0</xdr:rowOff>
    </xdr:from>
    <xdr:to>
      <xdr:col>30</xdr:col>
      <xdr:colOff>1144953</xdr:colOff>
      <xdr:row>0</xdr:row>
      <xdr:rowOff>0</xdr:rowOff>
    </xdr:to>
    <xdr:sp macro="" textlink="">
      <xdr:nvSpPr>
        <xdr:cNvPr id="1249" name="文字 1">
          <a:extLst>
            <a:ext uri="{FF2B5EF4-FFF2-40B4-BE49-F238E27FC236}">
              <a16:creationId xmlns:a16="http://schemas.microsoft.com/office/drawing/2014/main" id="{ECAD4A10-96E6-425E-8329-429B73225952}"/>
            </a:ext>
          </a:extLst>
        </xdr:cNvPr>
        <xdr:cNvSpPr txBox="1">
          <a:spLocks noChangeArrowheads="1"/>
        </xdr:cNvSpPr>
      </xdr:nvSpPr>
      <xdr:spPr bwMode="auto">
        <a:xfrm>
          <a:off x="34509075" y="0"/>
          <a:ext cx="10382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312420</xdr:colOff>
      <xdr:row>0</xdr:row>
      <xdr:rowOff>0</xdr:rowOff>
    </xdr:from>
    <xdr:to>
      <xdr:col>46</xdr:col>
      <xdr:colOff>1144978</xdr:colOff>
      <xdr:row>0</xdr:row>
      <xdr:rowOff>0</xdr:rowOff>
    </xdr:to>
    <xdr:sp macro="" textlink="">
      <xdr:nvSpPr>
        <xdr:cNvPr id="1250" name="文字 1">
          <a:extLst>
            <a:ext uri="{FF2B5EF4-FFF2-40B4-BE49-F238E27FC236}">
              <a16:creationId xmlns:a16="http://schemas.microsoft.com/office/drawing/2014/main" id="{AD043B96-18A6-4A7C-8289-703F433BF65D}"/>
            </a:ext>
          </a:extLst>
        </xdr:cNvPr>
        <xdr:cNvSpPr txBox="1">
          <a:spLocks noChangeArrowheads="1"/>
        </xdr:cNvSpPr>
      </xdr:nvSpPr>
      <xdr:spPr bwMode="auto">
        <a:xfrm>
          <a:off x="53368575" y="0"/>
          <a:ext cx="9239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459105</xdr:colOff>
      <xdr:row>0</xdr:row>
      <xdr:rowOff>0</xdr:rowOff>
    </xdr:from>
    <xdr:to>
      <xdr:col>70</xdr:col>
      <xdr:colOff>1144905</xdr:colOff>
      <xdr:row>0</xdr:row>
      <xdr:rowOff>0</xdr:rowOff>
    </xdr:to>
    <xdr:sp macro="" textlink="">
      <xdr:nvSpPr>
        <xdr:cNvPr id="1251" name="文字 1">
          <a:extLst>
            <a:ext uri="{FF2B5EF4-FFF2-40B4-BE49-F238E27FC236}">
              <a16:creationId xmlns:a16="http://schemas.microsoft.com/office/drawing/2014/main" id="{4649D445-2036-4663-8CB4-B4AEBEF40E44}"/>
            </a:ext>
          </a:extLst>
        </xdr:cNvPr>
        <xdr:cNvSpPr txBox="1">
          <a:spLocks noChangeArrowheads="1"/>
        </xdr:cNvSpPr>
      </xdr:nvSpPr>
      <xdr:spPr bwMode="auto">
        <a:xfrm>
          <a:off x="81648300" y="0"/>
          <a:ext cx="7620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52" name="文字 1">
          <a:extLst>
            <a:ext uri="{FF2B5EF4-FFF2-40B4-BE49-F238E27FC236}">
              <a16:creationId xmlns:a16="http://schemas.microsoft.com/office/drawing/2014/main" id="{D21B9250-D83F-4A8F-AA28-163E982DCBC3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53" name="文字 1">
          <a:extLst>
            <a:ext uri="{FF2B5EF4-FFF2-40B4-BE49-F238E27FC236}">
              <a16:creationId xmlns:a16="http://schemas.microsoft.com/office/drawing/2014/main" id="{24CD1001-ACCF-45C5-8543-D6C9F51008C7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1266825</xdr:colOff>
      <xdr:row>0</xdr:row>
      <xdr:rowOff>0</xdr:rowOff>
    </xdr:to>
    <xdr:sp macro="" textlink="">
      <xdr:nvSpPr>
        <xdr:cNvPr id="1254" name="文字 3">
          <a:extLst>
            <a:ext uri="{FF2B5EF4-FFF2-40B4-BE49-F238E27FC236}">
              <a16:creationId xmlns:a16="http://schemas.microsoft.com/office/drawing/2014/main" id="{84F9D7D9-A956-45D2-99EB-33B9221F6FFB}"/>
            </a:ext>
          </a:extLst>
        </xdr:cNvPr>
        <xdr:cNvSpPr txBox="1">
          <a:spLocks noChangeArrowheads="1"/>
        </xdr:cNvSpPr>
      </xdr:nvSpPr>
      <xdr:spPr bwMode="auto">
        <a:xfrm>
          <a:off x="38966775" y="0"/>
          <a:ext cx="12668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58</xdr:col>
      <xdr:colOff>352425</xdr:colOff>
      <xdr:row>0</xdr:row>
      <xdr:rowOff>0</xdr:rowOff>
    </xdr:from>
    <xdr:to>
      <xdr:col>58</xdr:col>
      <xdr:colOff>1144905</xdr:colOff>
      <xdr:row>0</xdr:row>
      <xdr:rowOff>0</xdr:rowOff>
    </xdr:to>
    <xdr:sp macro="" textlink="">
      <xdr:nvSpPr>
        <xdr:cNvPr id="1255" name="文字 3">
          <a:extLst>
            <a:ext uri="{FF2B5EF4-FFF2-40B4-BE49-F238E27FC236}">
              <a16:creationId xmlns:a16="http://schemas.microsoft.com/office/drawing/2014/main" id="{F48E0B0F-D1BB-4795-9C0C-284CF1609816}"/>
            </a:ext>
          </a:extLst>
        </xdr:cNvPr>
        <xdr:cNvSpPr txBox="1">
          <a:spLocks noChangeArrowheads="1"/>
        </xdr:cNvSpPr>
      </xdr:nvSpPr>
      <xdr:spPr bwMode="auto">
        <a:xfrm>
          <a:off x="67475100" y="0"/>
          <a:ext cx="8763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Unit:Person,NT$</a:t>
          </a:r>
        </a:p>
      </xdr:txBody>
    </xdr:sp>
    <xdr:clientData/>
  </xdr:twoCellAnchor>
  <xdr:twoCellAnchor>
    <xdr:from>
      <xdr:col>78</xdr:col>
      <xdr:colOff>381000</xdr:colOff>
      <xdr:row>0</xdr:row>
      <xdr:rowOff>0</xdr:rowOff>
    </xdr:from>
    <xdr:to>
      <xdr:col>78</xdr:col>
      <xdr:colOff>1145005</xdr:colOff>
      <xdr:row>0</xdr:row>
      <xdr:rowOff>0</xdr:rowOff>
    </xdr:to>
    <xdr:sp macro="" textlink="">
      <xdr:nvSpPr>
        <xdr:cNvPr id="1256" name="文字 3">
          <a:extLst>
            <a:ext uri="{FF2B5EF4-FFF2-40B4-BE49-F238E27FC236}">
              <a16:creationId xmlns:a16="http://schemas.microsoft.com/office/drawing/2014/main" id="{38E04166-A666-413C-AD1F-B4E7554A3BA8}"/>
            </a:ext>
          </a:extLst>
        </xdr:cNvPr>
        <xdr:cNvSpPr txBox="1">
          <a:spLocks noChangeArrowheads="1"/>
        </xdr:cNvSpPr>
      </xdr:nvSpPr>
      <xdr:spPr bwMode="auto">
        <a:xfrm>
          <a:off x="90935175" y="0"/>
          <a:ext cx="8477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57" name="文字 3">
          <a:extLst>
            <a:ext uri="{FF2B5EF4-FFF2-40B4-BE49-F238E27FC236}">
              <a16:creationId xmlns:a16="http://schemas.microsoft.com/office/drawing/2014/main" id="{1BF6424A-EC75-4861-8B12-4C40521A007A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79</xdr:col>
      <xdr:colOff>0</xdr:colOff>
      <xdr:row>0</xdr:row>
      <xdr:rowOff>0</xdr:rowOff>
    </xdr:to>
    <xdr:sp macro="" textlink="">
      <xdr:nvSpPr>
        <xdr:cNvPr id="1258" name="文字 3">
          <a:extLst>
            <a:ext uri="{FF2B5EF4-FFF2-40B4-BE49-F238E27FC236}">
              <a16:creationId xmlns:a16="http://schemas.microsoft.com/office/drawing/2014/main" id="{84491E13-6B17-478B-BE00-FFDA2C3E94FA}"/>
            </a:ext>
          </a:extLst>
        </xdr:cNvPr>
        <xdr:cNvSpPr txBox="1">
          <a:spLocks noChangeArrowheads="1"/>
        </xdr:cNvSpPr>
      </xdr:nvSpPr>
      <xdr:spPr bwMode="auto">
        <a:xfrm>
          <a:off x="9178290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 editAs="oneCell">
    <xdr:from>
      <xdr:col>50</xdr:col>
      <xdr:colOff>647700</xdr:colOff>
      <xdr:row>0</xdr:row>
      <xdr:rowOff>0</xdr:rowOff>
    </xdr:from>
    <xdr:to>
      <xdr:col>50</xdr:col>
      <xdr:colOff>716280</xdr:colOff>
      <xdr:row>0</xdr:row>
      <xdr:rowOff>259080</xdr:rowOff>
    </xdr:to>
    <xdr:sp macro="" textlink="">
      <xdr:nvSpPr>
        <xdr:cNvPr id="128991" name="Text Box 237">
          <a:extLst>
            <a:ext uri="{FF2B5EF4-FFF2-40B4-BE49-F238E27FC236}">
              <a16:creationId xmlns:a16="http://schemas.microsoft.com/office/drawing/2014/main" id="{58254FC5-ACF2-46D3-8378-CECB9DF564CF}"/>
            </a:ext>
          </a:extLst>
        </xdr:cNvPr>
        <xdr:cNvSpPr txBox="1">
          <a:spLocks noChangeArrowheads="1"/>
        </xdr:cNvSpPr>
      </xdr:nvSpPr>
      <xdr:spPr bwMode="auto">
        <a:xfrm>
          <a:off x="52623720" y="0"/>
          <a:ext cx="685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50</xdr:col>
      <xdr:colOff>470535</xdr:colOff>
      <xdr:row>0</xdr:row>
      <xdr:rowOff>0</xdr:rowOff>
    </xdr:from>
    <xdr:to>
      <xdr:col>50</xdr:col>
      <xdr:colOff>655173</xdr:colOff>
      <xdr:row>0</xdr:row>
      <xdr:rowOff>266700</xdr:rowOff>
    </xdr:to>
    <xdr:sp macro="" textlink="">
      <xdr:nvSpPr>
        <xdr:cNvPr id="1262" name="Text Box 238">
          <a:extLst>
            <a:ext uri="{FF2B5EF4-FFF2-40B4-BE49-F238E27FC236}">
              <a16:creationId xmlns:a16="http://schemas.microsoft.com/office/drawing/2014/main" id="{E7763864-286C-4AAC-A2EB-405D30B9CD6E}"/>
            </a:ext>
          </a:extLst>
        </xdr:cNvPr>
        <xdr:cNvSpPr txBox="1">
          <a:spLocks noChangeArrowheads="1"/>
        </xdr:cNvSpPr>
      </xdr:nvSpPr>
      <xdr:spPr bwMode="auto">
        <a:xfrm>
          <a:off x="58235850" y="0"/>
          <a:ext cx="2000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altLang="zh-TW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Unit:Person,NT$</a:t>
          </a:r>
        </a:p>
      </xdr:txBody>
    </xdr:sp>
    <xdr:clientData/>
  </xdr:twoCellAnchor>
  <xdr:twoCellAnchor editAs="oneCell">
    <xdr:from>
      <xdr:col>54</xdr:col>
      <xdr:colOff>596265</xdr:colOff>
      <xdr:row>0</xdr:row>
      <xdr:rowOff>0</xdr:rowOff>
    </xdr:from>
    <xdr:to>
      <xdr:col>54</xdr:col>
      <xdr:colOff>617696</xdr:colOff>
      <xdr:row>0</xdr:row>
      <xdr:rowOff>266700</xdr:rowOff>
    </xdr:to>
    <xdr:sp macro="" textlink="">
      <xdr:nvSpPr>
        <xdr:cNvPr id="1265" name="Text Box 241">
          <a:extLst>
            <a:ext uri="{FF2B5EF4-FFF2-40B4-BE49-F238E27FC236}">
              <a16:creationId xmlns:a16="http://schemas.microsoft.com/office/drawing/2014/main" id="{42F05054-7731-4BD6-AE55-134F2D3C08D8}"/>
            </a:ext>
          </a:extLst>
        </xdr:cNvPr>
        <xdr:cNvSpPr txBox="1">
          <a:spLocks noChangeArrowheads="1"/>
        </xdr:cNvSpPr>
      </xdr:nvSpPr>
      <xdr:spPr bwMode="auto">
        <a:xfrm>
          <a:off x="63055500" y="0"/>
          <a:ext cx="285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E682-13BB-497A-A4E4-83B6339D828A}">
  <dimension ref="A1:AB27"/>
  <sheetViews>
    <sheetView tabSelected="1" zoomScaleNormal="100" workbookViewId="0">
      <selection sqref="A1:I1"/>
    </sheetView>
  </sheetViews>
  <sheetFormatPr defaultRowHeight="15.75"/>
  <cols>
    <col min="1" max="1" width="2.5" style="55" customWidth="1"/>
    <col min="2" max="2" width="13.125" style="55" customWidth="1"/>
    <col min="3" max="3" width="1.75" style="55" customWidth="1"/>
    <col min="4" max="9" width="11" style="55" customWidth="1"/>
    <col min="10" max="15" width="11.125" style="55" customWidth="1"/>
    <col min="16" max="16" width="17" style="55" customWidth="1"/>
    <col min="17" max="17" width="10.5" style="55" bestFit="1" customWidth="1"/>
    <col min="18" max="18" width="9.875" style="55" customWidth="1"/>
    <col min="19" max="19" width="10.375" style="55" bestFit="1" customWidth="1"/>
    <col min="20" max="20" width="9" style="55"/>
    <col min="21" max="21" width="10.375" style="55" bestFit="1" customWidth="1"/>
    <col min="22" max="22" width="9.25" style="55" bestFit="1" customWidth="1"/>
    <col min="23" max="256" width="9" style="55"/>
    <col min="257" max="257" width="2.5" style="55" customWidth="1"/>
    <col min="258" max="258" width="13.125" style="55" customWidth="1"/>
    <col min="259" max="259" width="1.75" style="55" customWidth="1"/>
    <col min="260" max="265" width="11" style="55" customWidth="1"/>
    <col min="266" max="271" width="11.125" style="55" customWidth="1"/>
    <col min="272" max="272" width="17" style="55" customWidth="1"/>
    <col min="273" max="273" width="10.5" style="55" bestFit="1" customWidth="1"/>
    <col min="274" max="274" width="9.875" style="55" customWidth="1"/>
    <col min="275" max="275" width="10.375" style="55" bestFit="1" customWidth="1"/>
    <col min="276" max="276" width="9" style="55"/>
    <col min="277" max="277" width="10.375" style="55" bestFit="1" customWidth="1"/>
    <col min="278" max="278" width="9.25" style="55" bestFit="1" customWidth="1"/>
    <col min="279" max="512" width="9" style="55"/>
    <col min="513" max="513" width="2.5" style="55" customWidth="1"/>
    <col min="514" max="514" width="13.125" style="55" customWidth="1"/>
    <col min="515" max="515" width="1.75" style="55" customWidth="1"/>
    <col min="516" max="521" width="11" style="55" customWidth="1"/>
    <col min="522" max="527" width="11.125" style="55" customWidth="1"/>
    <col min="528" max="528" width="17" style="55" customWidth="1"/>
    <col min="529" max="529" width="10.5" style="55" bestFit="1" customWidth="1"/>
    <col min="530" max="530" width="9.875" style="55" customWidth="1"/>
    <col min="531" max="531" width="10.375" style="55" bestFit="1" customWidth="1"/>
    <col min="532" max="532" width="9" style="55"/>
    <col min="533" max="533" width="10.375" style="55" bestFit="1" customWidth="1"/>
    <col min="534" max="534" width="9.25" style="55" bestFit="1" customWidth="1"/>
    <col min="535" max="768" width="9" style="55"/>
    <col min="769" max="769" width="2.5" style="55" customWidth="1"/>
    <col min="770" max="770" width="13.125" style="55" customWidth="1"/>
    <col min="771" max="771" width="1.75" style="55" customWidth="1"/>
    <col min="772" max="777" width="11" style="55" customWidth="1"/>
    <col min="778" max="783" width="11.125" style="55" customWidth="1"/>
    <col min="784" max="784" width="17" style="55" customWidth="1"/>
    <col min="785" max="785" width="10.5" style="55" bestFit="1" customWidth="1"/>
    <col min="786" max="786" width="9.875" style="55" customWidth="1"/>
    <col min="787" max="787" width="10.375" style="55" bestFit="1" customWidth="1"/>
    <col min="788" max="788" width="9" style="55"/>
    <col min="789" max="789" width="10.375" style="55" bestFit="1" customWidth="1"/>
    <col min="790" max="790" width="9.25" style="55" bestFit="1" customWidth="1"/>
    <col min="791" max="1024" width="9" style="55"/>
    <col min="1025" max="1025" width="2.5" style="55" customWidth="1"/>
    <col min="1026" max="1026" width="13.125" style="55" customWidth="1"/>
    <col min="1027" max="1027" width="1.75" style="55" customWidth="1"/>
    <col min="1028" max="1033" width="11" style="55" customWidth="1"/>
    <col min="1034" max="1039" width="11.125" style="55" customWidth="1"/>
    <col min="1040" max="1040" width="17" style="55" customWidth="1"/>
    <col min="1041" max="1041" width="10.5" style="55" bestFit="1" customWidth="1"/>
    <col min="1042" max="1042" width="9.875" style="55" customWidth="1"/>
    <col min="1043" max="1043" width="10.375" style="55" bestFit="1" customWidth="1"/>
    <col min="1044" max="1044" width="9" style="55"/>
    <col min="1045" max="1045" width="10.375" style="55" bestFit="1" customWidth="1"/>
    <col min="1046" max="1046" width="9.25" style="55" bestFit="1" customWidth="1"/>
    <col min="1047" max="1280" width="9" style="55"/>
    <col min="1281" max="1281" width="2.5" style="55" customWidth="1"/>
    <col min="1282" max="1282" width="13.125" style="55" customWidth="1"/>
    <col min="1283" max="1283" width="1.75" style="55" customWidth="1"/>
    <col min="1284" max="1289" width="11" style="55" customWidth="1"/>
    <col min="1290" max="1295" width="11.125" style="55" customWidth="1"/>
    <col min="1296" max="1296" width="17" style="55" customWidth="1"/>
    <col min="1297" max="1297" width="10.5" style="55" bestFit="1" customWidth="1"/>
    <col min="1298" max="1298" width="9.875" style="55" customWidth="1"/>
    <col min="1299" max="1299" width="10.375" style="55" bestFit="1" customWidth="1"/>
    <col min="1300" max="1300" width="9" style="55"/>
    <col min="1301" max="1301" width="10.375" style="55" bestFit="1" customWidth="1"/>
    <col min="1302" max="1302" width="9.25" style="55" bestFit="1" customWidth="1"/>
    <col min="1303" max="1536" width="9" style="55"/>
    <col min="1537" max="1537" width="2.5" style="55" customWidth="1"/>
    <col min="1538" max="1538" width="13.125" style="55" customWidth="1"/>
    <col min="1539" max="1539" width="1.75" style="55" customWidth="1"/>
    <col min="1540" max="1545" width="11" style="55" customWidth="1"/>
    <col min="1546" max="1551" width="11.125" style="55" customWidth="1"/>
    <col min="1552" max="1552" width="17" style="55" customWidth="1"/>
    <col min="1553" max="1553" width="10.5" style="55" bestFit="1" customWidth="1"/>
    <col min="1554" max="1554" width="9.875" style="55" customWidth="1"/>
    <col min="1555" max="1555" width="10.375" style="55" bestFit="1" customWidth="1"/>
    <col min="1556" max="1556" width="9" style="55"/>
    <col min="1557" max="1557" width="10.375" style="55" bestFit="1" customWidth="1"/>
    <col min="1558" max="1558" width="9.25" style="55" bestFit="1" customWidth="1"/>
    <col min="1559" max="1792" width="9" style="55"/>
    <col min="1793" max="1793" width="2.5" style="55" customWidth="1"/>
    <col min="1794" max="1794" width="13.125" style="55" customWidth="1"/>
    <col min="1795" max="1795" width="1.75" style="55" customWidth="1"/>
    <col min="1796" max="1801" width="11" style="55" customWidth="1"/>
    <col min="1802" max="1807" width="11.125" style="55" customWidth="1"/>
    <col min="1808" max="1808" width="17" style="55" customWidth="1"/>
    <col min="1809" max="1809" width="10.5" style="55" bestFit="1" customWidth="1"/>
    <col min="1810" max="1810" width="9.875" style="55" customWidth="1"/>
    <col min="1811" max="1811" width="10.375" style="55" bestFit="1" customWidth="1"/>
    <col min="1812" max="1812" width="9" style="55"/>
    <col min="1813" max="1813" width="10.375" style="55" bestFit="1" customWidth="1"/>
    <col min="1814" max="1814" width="9.25" style="55" bestFit="1" customWidth="1"/>
    <col min="1815" max="2048" width="9" style="55"/>
    <col min="2049" max="2049" width="2.5" style="55" customWidth="1"/>
    <col min="2050" max="2050" width="13.125" style="55" customWidth="1"/>
    <col min="2051" max="2051" width="1.75" style="55" customWidth="1"/>
    <col min="2052" max="2057" width="11" style="55" customWidth="1"/>
    <col min="2058" max="2063" width="11.125" style="55" customWidth="1"/>
    <col min="2064" max="2064" width="17" style="55" customWidth="1"/>
    <col min="2065" max="2065" width="10.5" style="55" bestFit="1" customWidth="1"/>
    <col min="2066" max="2066" width="9.875" style="55" customWidth="1"/>
    <col min="2067" max="2067" width="10.375" style="55" bestFit="1" customWidth="1"/>
    <col min="2068" max="2068" width="9" style="55"/>
    <col min="2069" max="2069" width="10.375" style="55" bestFit="1" customWidth="1"/>
    <col min="2070" max="2070" width="9.25" style="55" bestFit="1" customWidth="1"/>
    <col min="2071" max="2304" width="9" style="55"/>
    <col min="2305" max="2305" width="2.5" style="55" customWidth="1"/>
    <col min="2306" max="2306" width="13.125" style="55" customWidth="1"/>
    <col min="2307" max="2307" width="1.75" style="55" customWidth="1"/>
    <col min="2308" max="2313" width="11" style="55" customWidth="1"/>
    <col min="2314" max="2319" width="11.125" style="55" customWidth="1"/>
    <col min="2320" max="2320" width="17" style="55" customWidth="1"/>
    <col min="2321" max="2321" width="10.5" style="55" bestFit="1" customWidth="1"/>
    <col min="2322" max="2322" width="9.875" style="55" customWidth="1"/>
    <col min="2323" max="2323" width="10.375" style="55" bestFit="1" customWidth="1"/>
    <col min="2324" max="2324" width="9" style="55"/>
    <col min="2325" max="2325" width="10.375" style="55" bestFit="1" customWidth="1"/>
    <col min="2326" max="2326" width="9.25" style="55" bestFit="1" customWidth="1"/>
    <col min="2327" max="2560" width="9" style="55"/>
    <col min="2561" max="2561" width="2.5" style="55" customWidth="1"/>
    <col min="2562" max="2562" width="13.125" style="55" customWidth="1"/>
    <col min="2563" max="2563" width="1.75" style="55" customWidth="1"/>
    <col min="2564" max="2569" width="11" style="55" customWidth="1"/>
    <col min="2570" max="2575" width="11.125" style="55" customWidth="1"/>
    <col min="2576" max="2576" width="17" style="55" customWidth="1"/>
    <col min="2577" max="2577" width="10.5" style="55" bestFit="1" customWidth="1"/>
    <col min="2578" max="2578" width="9.875" style="55" customWidth="1"/>
    <col min="2579" max="2579" width="10.375" style="55" bestFit="1" customWidth="1"/>
    <col min="2580" max="2580" width="9" style="55"/>
    <col min="2581" max="2581" width="10.375" style="55" bestFit="1" customWidth="1"/>
    <col min="2582" max="2582" width="9.25" style="55" bestFit="1" customWidth="1"/>
    <col min="2583" max="2816" width="9" style="55"/>
    <col min="2817" max="2817" width="2.5" style="55" customWidth="1"/>
    <col min="2818" max="2818" width="13.125" style="55" customWidth="1"/>
    <col min="2819" max="2819" width="1.75" style="55" customWidth="1"/>
    <col min="2820" max="2825" width="11" style="55" customWidth="1"/>
    <col min="2826" max="2831" width="11.125" style="55" customWidth="1"/>
    <col min="2832" max="2832" width="17" style="55" customWidth="1"/>
    <col min="2833" max="2833" width="10.5" style="55" bestFit="1" customWidth="1"/>
    <col min="2834" max="2834" width="9.875" style="55" customWidth="1"/>
    <col min="2835" max="2835" width="10.375" style="55" bestFit="1" customWidth="1"/>
    <col min="2836" max="2836" width="9" style="55"/>
    <col min="2837" max="2837" width="10.375" style="55" bestFit="1" customWidth="1"/>
    <col min="2838" max="2838" width="9.25" style="55" bestFit="1" customWidth="1"/>
    <col min="2839" max="3072" width="9" style="55"/>
    <col min="3073" max="3073" width="2.5" style="55" customWidth="1"/>
    <col min="3074" max="3074" width="13.125" style="55" customWidth="1"/>
    <col min="3075" max="3075" width="1.75" style="55" customWidth="1"/>
    <col min="3076" max="3081" width="11" style="55" customWidth="1"/>
    <col min="3082" max="3087" width="11.125" style="55" customWidth="1"/>
    <col min="3088" max="3088" width="17" style="55" customWidth="1"/>
    <col min="3089" max="3089" width="10.5" style="55" bestFit="1" customWidth="1"/>
    <col min="3090" max="3090" width="9.875" style="55" customWidth="1"/>
    <col min="3091" max="3091" width="10.375" style="55" bestFit="1" customWidth="1"/>
    <col min="3092" max="3092" width="9" style="55"/>
    <col min="3093" max="3093" width="10.375" style="55" bestFit="1" customWidth="1"/>
    <col min="3094" max="3094" width="9.25" style="55" bestFit="1" customWidth="1"/>
    <col min="3095" max="3328" width="9" style="55"/>
    <col min="3329" max="3329" width="2.5" style="55" customWidth="1"/>
    <col min="3330" max="3330" width="13.125" style="55" customWidth="1"/>
    <col min="3331" max="3331" width="1.75" style="55" customWidth="1"/>
    <col min="3332" max="3337" width="11" style="55" customWidth="1"/>
    <col min="3338" max="3343" width="11.125" style="55" customWidth="1"/>
    <col min="3344" max="3344" width="17" style="55" customWidth="1"/>
    <col min="3345" max="3345" width="10.5" style="55" bestFit="1" customWidth="1"/>
    <col min="3346" max="3346" width="9.875" style="55" customWidth="1"/>
    <col min="3347" max="3347" width="10.375" style="55" bestFit="1" customWidth="1"/>
    <col min="3348" max="3348" width="9" style="55"/>
    <col min="3349" max="3349" width="10.375" style="55" bestFit="1" customWidth="1"/>
    <col min="3350" max="3350" width="9.25" style="55" bestFit="1" customWidth="1"/>
    <col min="3351" max="3584" width="9" style="55"/>
    <col min="3585" max="3585" width="2.5" style="55" customWidth="1"/>
    <col min="3586" max="3586" width="13.125" style="55" customWidth="1"/>
    <col min="3587" max="3587" width="1.75" style="55" customWidth="1"/>
    <col min="3588" max="3593" width="11" style="55" customWidth="1"/>
    <col min="3594" max="3599" width="11.125" style="55" customWidth="1"/>
    <col min="3600" max="3600" width="17" style="55" customWidth="1"/>
    <col min="3601" max="3601" width="10.5" style="55" bestFit="1" customWidth="1"/>
    <col min="3602" max="3602" width="9.875" style="55" customWidth="1"/>
    <col min="3603" max="3603" width="10.375" style="55" bestFit="1" customWidth="1"/>
    <col min="3604" max="3604" width="9" style="55"/>
    <col min="3605" max="3605" width="10.375" style="55" bestFit="1" customWidth="1"/>
    <col min="3606" max="3606" width="9.25" style="55" bestFit="1" customWidth="1"/>
    <col min="3607" max="3840" width="9" style="55"/>
    <col min="3841" max="3841" width="2.5" style="55" customWidth="1"/>
    <col min="3842" max="3842" width="13.125" style="55" customWidth="1"/>
    <col min="3843" max="3843" width="1.75" style="55" customWidth="1"/>
    <col min="3844" max="3849" width="11" style="55" customWidth="1"/>
    <col min="3850" max="3855" width="11.125" style="55" customWidth="1"/>
    <col min="3856" max="3856" width="17" style="55" customWidth="1"/>
    <col min="3857" max="3857" width="10.5" style="55" bestFit="1" customWidth="1"/>
    <col min="3858" max="3858" width="9.875" style="55" customWidth="1"/>
    <col min="3859" max="3859" width="10.375" style="55" bestFit="1" customWidth="1"/>
    <col min="3860" max="3860" width="9" style="55"/>
    <col min="3861" max="3861" width="10.375" style="55" bestFit="1" customWidth="1"/>
    <col min="3862" max="3862" width="9.25" style="55" bestFit="1" customWidth="1"/>
    <col min="3863" max="4096" width="9" style="55"/>
    <col min="4097" max="4097" width="2.5" style="55" customWidth="1"/>
    <col min="4098" max="4098" width="13.125" style="55" customWidth="1"/>
    <col min="4099" max="4099" width="1.75" style="55" customWidth="1"/>
    <col min="4100" max="4105" width="11" style="55" customWidth="1"/>
    <col min="4106" max="4111" width="11.125" style="55" customWidth="1"/>
    <col min="4112" max="4112" width="17" style="55" customWidth="1"/>
    <col min="4113" max="4113" width="10.5" style="55" bestFit="1" customWidth="1"/>
    <col min="4114" max="4114" width="9.875" style="55" customWidth="1"/>
    <col min="4115" max="4115" width="10.375" style="55" bestFit="1" customWidth="1"/>
    <col min="4116" max="4116" width="9" style="55"/>
    <col min="4117" max="4117" width="10.375" style="55" bestFit="1" customWidth="1"/>
    <col min="4118" max="4118" width="9.25" style="55" bestFit="1" customWidth="1"/>
    <col min="4119" max="4352" width="9" style="55"/>
    <col min="4353" max="4353" width="2.5" style="55" customWidth="1"/>
    <col min="4354" max="4354" width="13.125" style="55" customWidth="1"/>
    <col min="4355" max="4355" width="1.75" style="55" customWidth="1"/>
    <col min="4356" max="4361" width="11" style="55" customWidth="1"/>
    <col min="4362" max="4367" width="11.125" style="55" customWidth="1"/>
    <col min="4368" max="4368" width="17" style="55" customWidth="1"/>
    <col min="4369" max="4369" width="10.5" style="55" bestFit="1" customWidth="1"/>
    <col min="4370" max="4370" width="9.875" style="55" customWidth="1"/>
    <col min="4371" max="4371" width="10.375" style="55" bestFit="1" customWidth="1"/>
    <col min="4372" max="4372" width="9" style="55"/>
    <col min="4373" max="4373" width="10.375" style="55" bestFit="1" customWidth="1"/>
    <col min="4374" max="4374" width="9.25" style="55" bestFit="1" customWidth="1"/>
    <col min="4375" max="4608" width="9" style="55"/>
    <col min="4609" max="4609" width="2.5" style="55" customWidth="1"/>
    <col min="4610" max="4610" width="13.125" style="55" customWidth="1"/>
    <col min="4611" max="4611" width="1.75" style="55" customWidth="1"/>
    <col min="4612" max="4617" width="11" style="55" customWidth="1"/>
    <col min="4618" max="4623" width="11.125" style="55" customWidth="1"/>
    <col min="4624" max="4624" width="17" style="55" customWidth="1"/>
    <col min="4625" max="4625" width="10.5" style="55" bestFit="1" customWidth="1"/>
    <col min="4626" max="4626" width="9.875" style="55" customWidth="1"/>
    <col min="4627" max="4627" width="10.375" style="55" bestFit="1" customWidth="1"/>
    <col min="4628" max="4628" width="9" style="55"/>
    <col min="4629" max="4629" width="10.375" style="55" bestFit="1" customWidth="1"/>
    <col min="4630" max="4630" width="9.25" style="55" bestFit="1" customWidth="1"/>
    <col min="4631" max="4864" width="9" style="55"/>
    <col min="4865" max="4865" width="2.5" style="55" customWidth="1"/>
    <col min="4866" max="4866" width="13.125" style="55" customWidth="1"/>
    <col min="4867" max="4867" width="1.75" style="55" customWidth="1"/>
    <col min="4868" max="4873" width="11" style="55" customWidth="1"/>
    <col min="4874" max="4879" width="11.125" style="55" customWidth="1"/>
    <col min="4880" max="4880" width="17" style="55" customWidth="1"/>
    <col min="4881" max="4881" width="10.5" style="55" bestFit="1" customWidth="1"/>
    <col min="4882" max="4882" width="9.875" style="55" customWidth="1"/>
    <col min="4883" max="4883" width="10.375" style="55" bestFit="1" customWidth="1"/>
    <col min="4884" max="4884" width="9" style="55"/>
    <col min="4885" max="4885" width="10.375" style="55" bestFit="1" customWidth="1"/>
    <col min="4886" max="4886" width="9.25" style="55" bestFit="1" customWidth="1"/>
    <col min="4887" max="5120" width="9" style="55"/>
    <col min="5121" max="5121" width="2.5" style="55" customWidth="1"/>
    <col min="5122" max="5122" width="13.125" style="55" customWidth="1"/>
    <col min="5123" max="5123" width="1.75" style="55" customWidth="1"/>
    <col min="5124" max="5129" width="11" style="55" customWidth="1"/>
    <col min="5130" max="5135" width="11.125" style="55" customWidth="1"/>
    <col min="5136" max="5136" width="17" style="55" customWidth="1"/>
    <col min="5137" max="5137" width="10.5" style="55" bestFit="1" customWidth="1"/>
    <col min="5138" max="5138" width="9.875" style="55" customWidth="1"/>
    <col min="5139" max="5139" width="10.375" style="55" bestFit="1" customWidth="1"/>
    <col min="5140" max="5140" width="9" style="55"/>
    <col min="5141" max="5141" width="10.375" style="55" bestFit="1" customWidth="1"/>
    <col min="5142" max="5142" width="9.25" style="55" bestFit="1" customWidth="1"/>
    <col min="5143" max="5376" width="9" style="55"/>
    <col min="5377" max="5377" width="2.5" style="55" customWidth="1"/>
    <col min="5378" max="5378" width="13.125" style="55" customWidth="1"/>
    <col min="5379" max="5379" width="1.75" style="55" customWidth="1"/>
    <col min="5380" max="5385" width="11" style="55" customWidth="1"/>
    <col min="5386" max="5391" width="11.125" style="55" customWidth="1"/>
    <col min="5392" max="5392" width="17" style="55" customWidth="1"/>
    <col min="5393" max="5393" width="10.5" style="55" bestFit="1" customWidth="1"/>
    <col min="5394" max="5394" width="9.875" style="55" customWidth="1"/>
    <col min="5395" max="5395" width="10.375" style="55" bestFit="1" customWidth="1"/>
    <col min="5396" max="5396" width="9" style="55"/>
    <col min="5397" max="5397" width="10.375" style="55" bestFit="1" customWidth="1"/>
    <col min="5398" max="5398" width="9.25" style="55" bestFit="1" customWidth="1"/>
    <col min="5399" max="5632" width="9" style="55"/>
    <col min="5633" max="5633" width="2.5" style="55" customWidth="1"/>
    <col min="5634" max="5634" width="13.125" style="55" customWidth="1"/>
    <col min="5635" max="5635" width="1.75" style="55" customWidth="1"/>
    <col min="5636" max="5641" width="11" style="55" customWidth="1"/>
    <col min="5642" max="5647" width="11.125" style="55" customWidth="1"/>
    <col min="5648" max="5648" width="17" style="55" customWidth="1"/>
    <col min="5649" max="5649" width="10.5" style="55" bestFit="1" customWidth="1"/>
    <col min="5650" max="5650" width="9.875" style="55" customWidth="1"/>
    <col min="5651" max="5651" width="10.375" style="55" bestFit="1" customWidth="1"/>
    <col min="5652" max="5652" width="9" style="55"/>
    <col min="5653" max="5653" width="10.375" style="55" bestFit="1" customWidth="1"/>
    <col min="5654" max="5654" width="9.25" style="55" bestFit="1" customWidth="1"/>
    <col min="5655" max="5888" width="9" style="55"/>
    <col min="5889" max="5889" width="2.5" style="55" customWidth="1"/>
    <col min="5890" max="5890" width="13.125" style="55" customWidth="1"/>
    <col min="5891" max="5891" width="1.75" style="55" customWidth="1"/>
    <col min="5892" max="5897" width="11" style="55" customWidth="1"/>
    <col min="5898" max="5903" width="11.125" style="55" customWidth="1"/>
    <col min="5904" max="5904" width="17" style="55" customWidth="1"/>
    <col min="5905" max="5905" width="10.5" style="55" bestFit="1" customWidth="1"/>
    <col min="5906" max="5906" width="9.875" style="55" customWidth="1"/>
    <col min="5907" max="5907" width="10.375" style="55" bestFit="1" customWidth="1"/>
    <col min="5908" max="5908" width="9" style="55"/>
    <col min="5909" max="5909" width="10.375" style="55" bestFit="1" customWidth="1"/>
    <col min="5910" max="5910" width="9.25" style="55" bestFit="1" customWidth="1"/>
    <col min="5911" max="6144" width="9" style="55"/>
    <col min="6145" max="6145" width="2.5" style="55" customWidth="1"/>
    <col min="6146" max="6146" width="13.125" style="55" customWidth="1"/>
    <col min="6147" max="6147" width="1.75" style="55" customWidth="1"/>
    <col min="6148" max="6153" width="11" style="55" customWidth="1"/>
    <col min="6154" max="6159" width="11.125" style="55" customWidth="1"/>
    <col min="6160" max="6160" width="17" style="55" customWidth="1"/>
    <col min="6161" max="6161" width="10.5" style="55" bestFit="1" customWidth="1"/>
    <col min="6162" max="6162" width="9.875" style="55" customWidth="1"/>
    <col min="6163" max="6163" width="10.375" style="55" bestFit="1" customWidth="1"/>
    <col min="6164" max="6164" width="9" style="55"/>
    <col min="6165" max="6165" width="10.375" style="55" bestFit="1" customWidth="1"/>
    <col min="6166" max="6166" width="9.25" style="55" bestFit="1" customWidth="1"/>
    <col min="6167" max="6400" width="9" style="55"/>
    <col min="6401" max="6401" width="2.5" style="55" customWidth="1"/>
    <col min="6402" max="6402" width="13.125" style="55" customWidth="1"/>
    <col min="6403" max="6403" width="1.75" style="55" customWidth="1"/>
    <col min="6404" max="6409" width="11" style="55" customWidth="1"/>
    <col min="6410" max="6415" width="11.125" style="55" customWidth="1"/>
    <col min="6416" max="6416" width="17" style="55" customWidth="1"/>
    <col min="6417" max="6417" width="10.5" style="55" bestFit="1" customWidth="1"/>
    <col min="6418" max="6418" width="9.875" style="55" customWidth="1"/>
    <col min="6419" max="6419" width="10.375" style="55" bestFit="1" customWidth="1"/>
    <col min="6420" max="6420" width="9" style="55"/>
    <col min="6421" max="6421" width="10.375" style="55" bestFit="1" customWidth="1"/>
    <col min="6422" max="6422" width="9.25" style="55" bestFit="1" customWidth="1"/>
    <col min="6423" max="6656" width="9" style="55"/>
    <col min="6657" max="6657" width="2.5" style="55" customWidth="1"/>
    <col min="6658" max="6658" width="13.125" style="55" customWidth="1"/>
    <col min="6659" max="6659" width="1.75" style="55" customWidth="1"/>
    <col min="6660" max="6665" width="11" style="55" customWidth="1"/>
    <col min="6666" max="6671" width="11.125" style="55" customWidth="1"/>
    <col min="6672" max="6672" width="17" style="55" customWidth="1"/>
    <col min="6673" max="6673" width="10.5" style="55" bestFit="1" customWidth="1"/>
    <col min="6674" max="6674" width="9.875" style="55" customWidth="1"/>
    <col min="6675" max="6675" width="10.375" style="55" bestFit="1" customWidth="1"/>
    <col min="6676" max="6676" width="9" style="55"/>
    <col min="6677" max="6677" width="10.375" style="55" bestFit="1" customWidth="1"/>
    <col min="6678" max="6678" width="9.25" style="55" bestFit="1" customWidth="1"/>
    <col min="6679" max="6912" width="9" style="55"/>
    <col min="6913" max="6913" width="2.5" style="55" customWidth="1"/>
    <col min="6914" max="6914" width="13.125" style="55" customWidth="1"/>
    <col min="6915" max="6915" width="1.75" style="55" customWidth="1"/>
    <col min="6916" max="6921" width="11" style="55" customWidth="1"/>
    <col min="6922" max="6927" width="11.125" style="55" customWidth="1"/>
    <col min="6928" max="6928" width="17" style="55" customWidth="1"/>
    <col min="6929" max="6929" width="10.5" style="55" bestFit="1" customWidth="1"/>
    <col min="6930" max="6930" width="9.875" style="55" customWidth="1"/>
    <col min="6931" max="6931" width="10.375" style="55" bestFit="1" customWidth="1"/>
    <col min="6932" max="6932" width="9" style="55"/>
    <col min="6933" max="6933" width="10.375" style="55" bestFit="1" customWidth="1"/>
    <col min="6934" max="6934" width="9.25" style="55" bestFit="1" customWidth="1"/>
    <col min="6935" max="7168" width="9" style="55"/>
    <col min="7169" max="7169" width="2.5" style="55" customWidth="1"/>
    <col min="7170" max="7170" width="13.125" style="55" customWidth="1"/>
    <col min="7171" max="7171" width="1.75" style="55" customWidth="1"/>
    <col min="7172" max="7177" width="11" style="55" customWidth="1"/>
    <col min="7178" max="7183" width="11.125" style="55" customWidth="1"/>
    <col min="7184" max="7184" width="17" style="55" customWidth="1"/>
    <col min="7185" max="7185" width="10.5" style="55" bestFit="1" customWidth="1"/>
    <col min="7186" max="7186" width="9.875" style="55" customWidth="1"/>
    <col min="7187" max="7187" width="10.375" style="55" bestFit="1" customWidth="1"/>
    <col min="7188" max="7188" width="9" style="55"/>
    <col min="7189" max="7189" width="10.375" style="55" bestFit="1" customWidth="1"/>
    <col min="7190" max="7190" width="9.25" style="55" bestFit="1" customWidth="1"/>
    <col min="7191" max="7424" width="9" style="55"/>
    <col min="7425" max="7425" width="2.5" style="55" customWidth="1"/>
    <col min="7426" max="7426" width="13.125" style="55" customWidth="1"/>
    <col min="7427" max="7427" width="1.75" style="55" customWidth="1"/>
    <col min="7428" max="7433" width="11" style="55" customWidth="1"/>
    <col min="7434" max="7439" width="11.125" style="55" customWidth="1"/>
    <col min="7440" max="7440" width="17" style="55" customWidth="1"/>
    <col min="7441" max="7441" width="10.5" style="55" bestFit="1" customWidth="1"/>
    <col min="7442" max="7442" width="9.875" style="55" customWidth="1"/>
    <col min="7443" max="7443" width="10.375" style="55" bestFit="1" customWidth="1"/>
    <col min="7444" max="7444" width="9" style="55"/>
    <col min="7445" max="7445" width="10.375" style="55" bestFit="1" customWidth="1"/>
    <col min="7446" max="7446" width="9.25" style="55" bestFit="1" customWidth="1"/>
    <col min="7447" max="7680" width="9" style="55"/>
    <col min="7681" max="7681" width="2.5" style="55" customWidth="1"/>
    <col min="7682" max="7682" width="13.125" style="55" customWidth="1"/>
    <col min="7683" max="7683" width="1.75" style="55" customWidth="1"/>
    <col min="7684" max="7689" width="11" style="55" customWidth="1"/>
    <col min="7690" max="7695" width="11.125" style="55" customWidth="1"/>
    <col min="7696" max="7696" width="17" style="55" customWidth="1"/>
    <col min="7697" max="7697" width="10.5" style="55" bestFit="1" customWidth="1"/>
    <col min="7698" max="7698" width="9.875" style="55" customWidth="1"/>
    <col min="7699" max="7699" width="10.375" style="55" bestFit="1" customWidth="1"/>
    <col min="7700" max="7700" width="9" style="55"/>
    <col min="7701" max="7701" width="10.375" style="55" bestFit="1" customWidth="1"/>
    <col min="7702" max="7702" width="9.25" style="55" bestFit="1" customWidth="1"/>
    <col min="7703" max="7936" width="9" style="55"/>
    <col min="7937" max="7937" width="2.5" style="55" customWidth="1"/>
    <col min="7938" max="7938" width="13.125" style="55" customWidth="1"/>
    <col min="7939" max="7939" width="1.75" style="55" customWidth="1"/>
    <col min="7940" max="7945" width="11" style="55" customWidth="1"/>
    <col min="7946" max="7951" width="11.125" style="55" customWidth="1"/>
    <col min="7952" max="7952" width="17" style="55" customWidth="1"/>
    <col min="7953" max="7953" width="10.5" style="55" bestFit="1" customWidth="1"/>
    <col min="7954" max="7954" width="9.875" style="55" customWidth="1"/>
    <col min="7955" max="7955" width="10.375" style="55" bestFit="1" customWidth="1"/>
    <col min="7956" max="7956" width="9" style="55"/>
    <col min="7957" max="7957" width="10.375" style="55" bestFit="1" customWidth="1"/>
    <col min="7958" max="7958" width="9.25" style="55" bestFit="1" customWidth="1"/>
    <col min="7959" max="8192" width="9" style="55"/>
    <col min="8193" max="8193" width="2.5" style="55" customWidth="1"/>
    <col min="8194" max="8194" width="13.125" style="55" customWidth="1"/>
    <col min="8195" max="8195" width="1.75" style="55" customWidth="1"/>
    <col min="8196" max="8201" width="11" style="55" customWidth="1"/>
    <col min="8202" max="8207" width="11.125" style="55" customWidth="1"/>
    <col min="8208" max="8208" width="17" style="55" customWidth="1"/>
    <col min="8209" max="8209" width="10.5" style="55" bestFit="1" customWidth="1"/>
    <col min="8210" max="8210" width="9.875" style="55" customWidth="1"/>
    <col min="8211" max="8211" width="10.375" style="55" bestFit="1" customWidth="1"/>
    <col min="8212" max="8212" width="9" style="55"/>
    <col min="8213" max="8213" width="10.375" style="55" bestFit="1" customWidth="1"/>
    <col min="8214" max="8214" width="9.25" style="55" bestFit="1" customWidth="1"/>
    <col min="8215" max="8448" width="9" style="55"/>
    <col min="8449" max="8449" width="2.5" style="55" customWidth="1"/>
    <col min="8450" max="8450" width="13.125" style="55" customWidth="1"/>
    <col min="8451" max="8451" width="1.75" style="55" customWidth="1"/>
    <col min="8452" max="8457" width="11" style="55" customWidth="1"/>
    <col min="8458" max="8463" width="11.125" style="55" customWidth="1"/>
    <col min="8464" max="8464" width="17" style="55" customWidth="1"/>
    <col min="8465" max="8465" width="10.5" style="55" bestFit="1" customWidth="1"/>
    <col min="8466" max="8466" width="9.875" style="55" customWidth="1"/>
    <col min="8467" max="8467" width="10.375" style="55" bestFit="1" customWidth="1"/>
    <col min="8468" max="8468" width="9" style="55"/>
    <col min="8469" max="8469" width="10.375" style="55" bestFit="1" customWidth="1"/>
    <col min="8470" max="8470" width="9.25" style="55" bestFit="1" customWidth="1"/>
    <col min="8471" max="8704" width="9" style="55"/>
    <col min="8705" max="8705" width="2.5" style="55" customWidth="1"/>
    <col min="8706" max="8706" width="13.125" style="55" customWidth="1"/>
    <col min="8707" max="8707" width="1.75" style="55" customWidth="1"/>
    <col min="8708" max="8713" width="11" style="55" customWidth="1"/>
    <col min="8714" max="8719" width="11.125" style="55" customWidth="1"/>
    <col min="8720" max="8720" width="17" style="55" customWidth="1"/>
    <col min="8721" max="8721" width="10.5" style="55" bestFit="1" customWidth="1"/>
    <col min="8722" max="8722" width="9.875" style="55" customWidth="1"/>
    <col min="8723" max="8723" width="10.375" style="55" bestFit="1" customWidth="1"/>
    <col min="8724" max="8724" width="9" style="55"/>
    <col min="8725" max="8725" width="10.375" style="55" bestFit="1" customWidth="1"/>
    <col min="8726" max="8726" width="9.25" style="55" bestFit="1" customWidth="1"/>
    <col min="8727" max="8960" width="9" style="55"/>
    <col min="8961" max="8961" width="2.5" style="55" customWidth="1"/>
    <col min="8962" max="8962" width="13.125" style="55" customWidth="1"/>
    <col min="8963" max="8963" width="1.75" style="55" customWidth="1"/>
    <col min="8964" max="8969" width="11" style="55" customWidth="1"/>
    <col min="8970" max="8975" width="11.125" style="55" customWidth="1"/>
    <col min="8976" max="8976" width="17" style="55" customWidth="1"/>
    <col min="8977" max="8977" width="10.5" style="55" bestFit="1" customWidth="1"/>
    <col min="8978" max="8978" width="9.875" style="55" customWidth="1"/>
    <col min="8979" max="8979" width="10.375" style="55" bestFit="1" customWidth="1"/>
    <col min="8980" max="8980" width="9" style="55"/>
    <col min="8981" max="8981" width="10.375" style="55" bestFit="1" customWidth="1"/>
    <col min="8982" max="8982" width="9.25" style="55" bestFit="1" customWidth="1"/>
    <col min="8983" max="9216" width="9" style="55"/>
    <col min="9217" max="9217" width="2.5" style="55" customWidth="1"/>
    <col min="9218" max="9218" width="13.125" style="55" customWidth="1"/>
    <col min="9219" max="9219" width="1.75" style="55" customWidth="1"/>
    <col min="9220" max="9225" width="11" style="55" customWidth="1"/>
    <col min="9226" max="9231" width="11.125" style="55" customWidth="1"/>
    <col min="9232" max="9232" width="17" style="55" customWidth="1"/>
    <col min="9233" max="9233" width="10.5" style="55" bestFit="1" customWidth="1"/>
    <col min="9234" max="9234" width="9.875" style="55" customWidth="1"/>
    <col min="9235" max="9235" width="10.375" style="55" bestFit="1" customWidth="1"/>
    <col min="9236" max="9236" width="9" style="55"/>
    <col min="9237" max="9237" width="10.375" style="55" bestFit="1" customWidth="1"/>
    <col min="9238" max="9238" width="9.25" style="55" bestFit="1" customWidth="1"/>
    <col min="9239" max="9472" width="9" style="55"/>
    <col min="9473" max="9473" width="2.5" style="55" customWidth="1"/>
    <col min="9474" max="9474" width="13.125" style="55" customWidth="1"/>
    <col min="9475" max="9475" width="1.75" style="55" customWidth="1"/>
    <col min="9476" max="9481" width="11" style="55" customWidth="1"/>
    <col min="9482" max="9487" width="11.125" style="55" customWidth="1"/>
    <col min="9488" max="9488" width="17" style="55" customWidth="1"/>
    <col min="9489" max="9489" width="10.5" style="55" bestFit="1" customWidth="1"/>
    <col min="9490" max="9490" width="9.875" style="55" customWidth="1"/>
    <col min="9491" max="9491" width="10.375" style="55" bestFit="1" customWidth="1"/>
    <col min="9492" max="9492" width="9" style="55"/>
    <col min="9493" max="9493" width="10.375" style="55" bestFit="1" customWidth="1"/>
    <col min="9494" max="9494" width="9.25" style="55" bestFit="1" customWidth="1"/>
    <col min="9495" max="9728" width="9" style="55"/>
    <col min="9729" max="9729" width="2.5" style="55" customWidth="1"/>
    <col min="9730" max="9730" width="13.125" style="55" customWidth="1"/>
    <col min="9731" max="9731" width="1.75" style="55" customWidth="1"/>
    <col min="9732" max="9737" width="11" style="55" customWidth="1"/>
    <col min="9738" max="9743" width="11.125" style="55" customWidth="1"/>
    <col min="9744" max="9744" width="17" style="55" customWidth="1"/>
    <col min="9745" max="9745" width="10.5" style="55" bestFit="1" customWidth="1"/>
    <col min="9746" max="9746" width="9.875" style="55" customWidth="1"/>
    <col min="9747" max="9747" width="10.375" style="55" bestFit="1" customWidth="1"/>
    <col min="9748" max="9748" width="9" style="55"/>
    <col min="9749" max="9749" width="10.375" style="55" bestFit="1" customWidth="1"/>
    <col min="9750" max="9750" width="9.25" style="55" bestFit="1" customWidth="1"/>
    <col min="9751" max="9984" width="9" style="55"/>
    <col min="9985" max="9985" width="2.5" style="55" customWidth="1"/>
    <col min="9986" max="9986" width="13.125" style="55" customWidth="1"/>
    <col min="9987" max="9987" width="1.75" style="55" customWidth="1"/>
    <col min="9988" max="9993" width="11" style="55" customWidth="1"/>
    <col min="9994" max="9999" width="11.125" style="55" customWidth="1"/>
    <col min="10000" max="10000" width="17" style="55" customWidth="1"/>
    <col min="10001" max="10001" width="10.5" style="55" bestFit="1" customWidth="1"/>
    <col min="10002" max="10002" width="9.875" style="55" customWidth="1"/>
    <col min="10003" max="10003" width="10.375" style="55" bestFit="1" customWidth="1"/>
    <col min="10004" max="10004" width="9" style="55"/>
    <col min="10005" max="10005" width="10.375" style="55" bestFit="1" customWidth="1"/>
    <col min="10006" max="10006" width="9.25" style="55" bestFit="1" customWidth="1"/>
    <col min="10007" max="10240" width="9" style="55"/>
    <col min="10241" max="10241" width="2.5" style="55" customWidth="1"/>
    <col min="10242" max="10242" width="13.125" style="55" customWidth="1"/>
    <col min="10243" max="10243" width="1.75" style="55" customWidth="1"/>
    <col min="10244" max="10249" width="11" style="55" customWidth="1"/>
    <col min="10250" max="10255" width="11.125" style="55" customWidth="1"/>
    <col min="10256" max="10256" width="17" style="55" customWidth="1"/>
    <col min="10257" max="10257" width="10.5" style="55" bestFit="1" customWidth="1"/>
    <col min="10258" max="10258" width="9.875" style="55" customWidth="1"/>
    <col min="10259" max="10259" width="10.375" style="55" bestFit="1" customWidth="1"/>
    <col min="10260" max="10260" width="9" style="55"/>
    <col min="10261" max="10261" width="10.375" style="55" bestFit="1" customWidth="1"/>
    <col min="10262" max="10262" width="9.25" style="55" bestFit="1" customWidth="1"/>
    <col min="10263" max="10496" width="9" style="55"/>
    <col min="10497" max="10497" width="2.5" style="55" customWidth="1"/>
    <col min="10498" max="10498" width="13.125" style="55" customWidth="1"/>
    <col min="10499" max="10499" width="1.75" style="55" customWidth="1"/>
    <col min="10500" max="10505" width="11" style="55" customWidth="1"/>
    <col min="10506" max="10511" width="11.125" style="55" customWidth="1"/>
    <col min="10512" max="10512" width="17" style="55" customWidth="1"/>
    <col min="10513" max="10513" width="10.5" style="55" bestFit="1" customWidth="1"/>
    <col min="10514" max="10514" width="9.875" style="55" customWidth="1"/>
    <col min="10515" max="10515" width="10.375" style="55" bestFit="1" customWidth="1"/>
    <col min="10516" max="10516" width="9" style="55"/>
    <col min="10517" max="10517" width="10.375" style="55" bestFit="1" customWidth="1"/>
    <col min="10518" max="10518" width="9.25" style="55" bestFit="1" customWidth="1"/>
    <col min="10519" max="10752" width="9" style="55"/>
    <col min="10753" max="10753" width="2.5" style="55" customWidth="1"/>
    <col min="10754" max="10754" width="13.125" style="55" customWidth="1"/>
    <col min="10755" max="10755" width="1.75" style="55" customWidth="1"/>
    <col min="10756" max="10761" width="11" style="55" customWidth="1"/>
    <col min="10762" max="10767" width="11.125" style="55" customWidth="1"/>
    <col min="10768" max="10768" width="17" style="55" customWidth="1"/>
    <col min="10769" max="10769" width="10.5" style="55" bestFit="1" customWidth="1"/>
    <col min="10770" max="10770" width="9.875" style="55" customWidth="1"/>
    <col min="10771" max="10771" width="10.375" style="55" bestFit="1" customWidth="1"/>
    <col min="10772" max="10772" width="9" style="55"/>
    <col min="10773" max="10773" width="10.375" style="55" bestFit="1" customWidth="1"/>
    <col min="10774" max="10774" width="9.25" style="55" bestFit="1" customWidth="1"/>
    <col min="10775" max="11008" width="9" style="55"/>
    <col min="11009" max="11009" width="2.5" style="55" customWidth="1"/>
    <col min="11010" max="11010" width="13.125" style="55" customWidth="1"/>
    <col min="11011" max="11011" width="1.75" style="55" customWidth="1"/>
    <col min="11012" max="11017" width="11" style="55" customWidth="1"/>
    <col min="11018" max="11023" width="11.125" style="55" customWidth="1"/>
    <col min="11024" max="11024" width="17" style="55" customWidth="1"/>
    <col min="11025" max="11025" width="10.5" style="55" bestFit="1" customWidth="1"/>
    <col min="11026" max="11026" width="9.875" style="55" customWidth="1"/>
    <col min="11027" max="11027" width="10.375" style="55" bestFit="1" customWidth="1"/>
    <col min="11028" max="11028" width="9" style="55"/>
    <col min="11029" max="11029" width="10.375" style="55" bestFit="1" customWidth="1"/>
    <col min="11030" max="11030" width="9.25" style="55" bestFit="1" customWidth="1"/>
    <col min="11031" max="11264" width="9" style="55"/>
    <col min="11265" max="11265" width="2.5" style="55" customWidth="1"/>
    <col min="11266" max="11266" width="13.125" style="55" customWidth="1"/>
    <col min="11267" max="11267" width="1.75" style="55" customWidth="1"/>
    <col min="11268" max="11273" width="11" style="55" customWidth="1"/>
    <col min="11274" max="11279" width="11.125" style="55" customWidth="1"/>
    <col min="11280" max="11280" width="17" style="55" customWidth="1"/>
    <col min="11281" max="11281" width="10.5" style="55" bestFit="1" customWidth="1"/>
    <col min="11282" max="11282" width="9.875" style="55" customWidth="1"/>
    <col min="11283" max="11283" width="10.375" style="55" bestFit="1" customWidth="1"/>
    <col min="11284" max="11284" width="9" style="55"/>
    <col min="11285" max="11285" width="10.375" style="55" bestFit="1" customWidth="1"/>
    <col min="11286" max="11286" width="9.25" style="55" bestFit="1" customWidth="1"/>
    <col min="11287" max="11520" width="9" style="55"/>
    <col min="11521" max="11521" width="2.5" style="55" customWidth="1"/>
    <col min="11522" max="11522" width="13.125" style="55" customWidth="1"/>
    <col min="11523" max="11523" width="1.75" style="55" customWidth="1"/>
    <col min="11524" max="11529" width="11" style="55" customWidth="1"/>
    <col min="11530" max="11535" width="11.125" style="55" customWidth="1"/>
    <col min="11536" max="11536" width="17" style="55" customWidth="1"/>
    <col min="11537" max="11537" width="10.5" style="55" bestFit="1" customWidth="1"/>
    <col min="11538" max="11538" width="9.875" style="55" customWidth="1"/>
    <col min="11539" max="11539" width="10.375" style="55" bestFit="1" customWidth="1"/>
    <col min="11540" max="11540" width="9" style="55"/>
    <col min="11541" max="11541" width="10.375" style="55" bestFit="1" customWidth="1"/>
    <col min="11542" max="11542" width="9.25" style="55" bestFit="1" customWidth="1"/>
    <col min="11543" max="11776" width="9" style="55"/>
    <col min="11777" max="11777" width="2.5" style="55" customWidth="1"/>
    <col min="11778" max="11778" width="13.125" style="55" customWidth="1"/>
    <col min="11779" max="11779" width="1.75" style="55" customWidth="1"/>
    <col min="11780" max="11785" width="11" style="55" customWidth="1"/>
    <col min="11786" max="11791" width="11.125" style="55" customWidth="1"/>
    <col min="11792" max="11792" width="17" style="55" customWidth="1"/>
    <col min="11793" max="11793" width="10.5" style="55" bestFit="1" customWidth="1"/>
    <col min="11794" max="11794" width="9.875" style="55" customWidth="1"/>
    <col min="11795" max="11795" width="10.375" style="55" bestFit="1" customWidth="1"/>
    <col min="11796" max="11796" width="9" style="55"/>
    <col min="11797" max="11797" width="10.375" style="55" bestFit="1" customWidth="1"/>
    <col min="11798" max="11798" width="9.25" style="55" bestFit="1" customWidth="1"/>
    <col min="11799" max="12032" width="9" style="55"/>
    <col min="12033" max="12033" width="2.5" style="55" customWidth="1"/>
    <col min="12034" max="12034" width="13.125" style="55" customWidth="1"/>
    <col min="12035" max="12035" width="1.75" style="55" customWidth="1"/>
    <col min="12036" max="12041" width="11" style="55" customWidth="1"/>
    <col min="12042" max="12047" width="11.125" style="55" customWidth="1"/>
    <col min="12048" max="12048" width="17" style="55" customWidth="1"/>
    <col min="12049" max="12049" width="10.5" style="55" bestFit="1" customWidth="1"/>
    <col min="12050" max="12050" width="9.875" style="55" customWidth="1"/>
    <col min="12051" max="12051" width="10.375" style="55" bestFit="1" customWidth="1"/>
    <col min="12052" max="12052" width="9" style="55"/>
    <col min="12053" max="12053" width="10.375" style="55" bestFit="1" customWidth="1"/>
    <col min="12054" max="12054" width="9.25" style="55" bestFit="1" customWidth="1"/>
    <col min="12055" max="12288" width="9" style="55"/>
    <col min="12289" max="12289" width="2.5" style="55" customWidth="1"/>
    <col min="12290" max="12290" width="13.125" style="55" customWidth="1"/>
    <col min="12291" max="12291" width="1.75" style="55" customWidth="1"/>
    <col min="12292" max="12297" width="11" style="55" customWidth="1"/>
    <col min="12298" max="12303" width="11.125" style="55" customWidth="1"/>
    <col min="12304" max="12304" width="17" style="55" customWidth="1"/>
    <col min="12305" max="12305" width="10.5" style="55" bestFit="1" customWidth="1"/>
    <col min="12306" max="12306" width="9.875" style="55" customWidth="1"/>
    <col min="12307" max="12307" width="10.375" style="55" bestFit="1" customWidth="1"/>
    <col min="12308" max="12308" width="9" style="55"/>
    <col min="12309" max="12309" width="10.375" style="55" bestFit="1" customWidth="1"/>
    <col min="12310" max="12310" width="9.25" style="55" bestFit="1" customWidth="1"/>
    <col min="12311" max="12544" width="9" style="55"/>
    <col min="12545" max="12545" width="2.5" style="55" customWidth="1"/>
    <col min="12546" max="12546" width="13.125" style="55" customWidth="1"/>
    <col min="12547" max="12547" width="1.75" style="55" customWidth="1"/>
    <col min="12548" max="12553" width="11" style="55" customWidth="1"/>
    <col min="12554" max="12559" width="11.125" style="55" customWidth="1"/>
    <col min="12560" max="12560" width="17" style="55" customWidth="1"/>
    <col min="12561" max="12561" width="10.5" style="55" bestFit="1" customWidth="1"/>
    <col min="12562" max="12562" width="9.875" style="55" customWidth="1"/>
    <col min="12563" max="12563" width="10.375" style="55" bestFit="1" customWidth="1"/>
    <col min="12564" max="12564" width="9" style="55"/>
    <col min="12565" max="12565" width="10.375" style="55" bestFit="1" customWidth="1"/>
    <col min="12566" max="12566" width="9.25" style="55" bestFit="1" customWidth="1"/>
    <col min="12567" max="12800" width="9" style="55"/>
    <col min="12801" max="12801" width="2.5" style="55" customWidth="1"/>
    <col min="12802" max="12802" width="13.125" style="55" customWidth="1"/>
    <col min="12803" max="12803" width="1.75" style="55" customWidth="1"/>
    <col min="12804" max="12809" width="11" style="55" customWidth="1"/>
    <col min="12810" max="12815" width="11.125" style="55" customWidth="1"/>
    <col min="12816" max="12816" width="17" style="55" customWidth="1"/>
    <col min="12817" max="12817" width="10.5" style="55" bestFit="1" customWidth="1"/>
    <col min="12818" max="12818" width="9.875" style="55" customWidth="1"/>
    <col min="12819" max="12819" width="10.375" style="55" bestFit="1" customWidth="1"/>
    <col min="12820" max="12820" width="9" style="55"/>
    <col min="12821" max="12821" width="10.375" style="55" bestFit="1" customWidth="1"/>
    <col min="12822" max="12822" width="9.25" style="55" bestFit="1" customWidth="1"/>
    <col min="12823" max="13056" width="9" style="55"/>
    <col min="13057" max="13057" width="2.5" style="55" customWidth="1"/>
    <col min="13058" max="13058" width="13.125" style="55" customWidth="1"/>
    <col min="13059" max="13059" width="1.75" style="55" customWidth="1"/>
    <col min="13060" max="13065" width="11" style="55" customWidth="1"/>
    <col min="13066" max="13071" width="11.125" style="55" customWidth="1"/>
    <col min="13072" max="13072" width="17" style="55" customWidth="1"/>
    <col min="13073" max="13073" width="10.5" style="55" bestFit="1" customWidth="1"/>
    <col min="13074" max="13074" width="9.875" style="55" customWidth="1"/>
    <col min="13075" max="13075" width="10.375" style="55" bestFit="1" customWidth="1"/>
    <col min="13076" max="13076" width="9" style="55"/>
    <col min="13077" max="13077" width="10.375" style="55" bestFit="1" customWidth="1"/>
    <col min="13078" max="13078" width="9.25" style="55" bestFit="1" customWidth="1"/>
    <col min="13079" max="13312" width="9" style="55"/>
    <col min="13313" max="13313" width="2.5" style="55" customWidth="1"/>
    <col min="13314" max="13314" width="13.125" style="55" customWidth="1"/>
    <col min="13315" max="13315" width="1.75" style="55" customWidth="1"/>
    <col min="13316" max="13321" width="11" style="55" customWidth="1"/>
    <col min="13322" max="13327" width="11.125" style="55" customWidth="1"/>
    <col min="13328" max="13328" width="17" style="55" customWidth="1"/>
    <col min="13329" max="13329" width="10.5" style="55" bestFit="1" customWidth="1"/>
    <col min="13330" max="13330" width="9.875" style="55" customWidth="1"/>
    <col min="13331" max="13331" width="10.375" style="55" bestFit="1" customWidth="1"/>
    <col min="13332" max="13332" width="9" style="55"/>
    <col min="13333" max="13333" width="10.375" style="55" bestFit="1" customWidth="1"/>
    <col min="13334" max="13334" width="9.25" style="55" bestFit="1" customWidth="1"/>
    <col min="13335" max="13568" width="9" style="55"/>
    <col min="13569" max="13569" width="2.5" style="55" customWidth="1"/>
    <col min="13570" max="13570" width="13.125" style="55" customWidth="1"/>
    <col min="13571" max="13571" width="1.75" style="55" customWidth="1"/>
    <col min="13572" max="13577" width="11" style="55" customWidth="1"/>
    <col min="13578" max="13583" width="11.125" style="55" customWidth="1"/>
    <col min="13584" max="13584" width="17" style="55" customWidth="1"/>
    <col min="13585" max="13585" width="10.5" style="55" bestFit="1" customWidth="1"/>
    <col min="13586" max="13586" width="9.875" style="55" customWidth="1"/>
    <col min="13587" max="13587" width="10.375" style="55" bestFit="1" customWidth="1"/>
    <col min="13588" max="13588" width="9" style="55"/>
    <col min="13589" max="13589" width="10.375" style="55" bestFit="1" customWidth="1"/>
    <col min="13590" max="13590" width="9.25" style="55" bestFit="1" customWidth="1"/>
    <col min="13591" max="13824" width="9" style="55"/>
    <col min="13825" max="13825" width="2.5" style="55" customWidth="1"/>
    <col min="13826" max="13826" width="13.125" style="55" customWidth="1"/>
    <col min="13827" max="13827" width="1.75" style="55" customWidth="1"/>
    <col min="13828" max="13833" width="11" style="55" customWidth="1"/>
    <col min="13834" max="13839" width="11.125" style="55" customWidth="1"/>
    <col min="13840" max="13840" width="17" style="55" customWidth="1"/>
    <col min="13841" max="13841" width="10.5" style="55" bestFit="1" customWidth="1"/>
    <col min="13842" max="13842" width="9.875" style="55" customWidth="1"/>
    <col min="13843" max="13843" width="10.375" style="55" bestFit="1" customWidth="1"/>
    <col min="13844" max="13844" width="9" style="55"/>
    <col min="13845" max="13845" width="10.375" style="55" bestFit="1" customWidth="1"/>
    <col min="13846" max="13846" width="9.25" style="55" bestFit="1" customWidth="1"/>
    <col min="13847" max="14080" width="9" style="55"/>
    <col min="14081" max="14081" width="2.5" style="55" customWidth="1"/>
    <col min="14082" max="14082" width="13.125" style="55" customWidth="1"/>
    <col min="14083" max="14083" width="1.75" style="55" customWidth="1"/>
    <col min="14084" max="14089" width="11" style="55" customWidth="1"/>
    <col min="14090" max="14095" width="11.125" style="55" customWidth="1"/>
    <col min="14096" max="14096" width="17" style="55" customWidth="1"/>
    <col min="14097" max="14097" width="10.5" style="55" bestFit="1" customWidth="1"/>
    <col min="14098" max="14098" width="9.875" style="55" customWidth="1"/>
    <col min="14099" max="14099" width="10.375" style="55" bestFit="1" customWidth="1"/>
    <col min="14100" max="14100" width="9" style="55"/>
    <col min="14101" max="14101" width="10.375" style="55" bestFit="1" customWidth="1"/>
    <col min="14102" max="14102" width="9.25" style="55" bestFit="1" customWidth="1"/>
    <col min="14103" max="14336" width="9" style="55"/>
    <col min="14337" max="14337" width="2.5" style="55" customWidth="1"/>
    <col min="14338" max="14338" width="13.125" style="55" customWidth="1"/>
    <col min="14339" max="14339" width="1.75" style="55" customWidth="1"/>
    <col min="14340" max="14345" width="11" style="55" customWidth="1"/>
    <col min="14346" max="14351" width="11.125" style="55" customWidth="1"/>
    <col min="14352" max="14352" width="17" style="55" customWidth="1"/>
    <col min="14353" max="14353" width="10.5" style="55" bestFit="1" customWidth="1"/>
    <col min="14354" max="14354" width="9.875" style="55" customWidth="1"/>
    <col min="14355" max="14355" width="10.375" style="55" bestFit="1" customWidth="1"/>
    <col min="14356" max="14356" width="9" style="55"/>
    <col min="14357" max="14357" width="10.375" style="55" bestFit="1" customWidth="1"/>
    <col min="14358" max="14358" width="9.25" style="55" bestFit="1" customWidth="1"/>
    <col min="14359" max="14592" width="9" style="55"/>
    <col min="14593" max="14593" width="2.5" style="55" customWidth="1"/>
    <col min="14594" max="14594" width="13.125" style="55" customWidth="1"/>
    <col min="14595" max="14595" width="1.75" style="55" customWidth="1"/>
    <col min="14596" max="14601" width="11" style="55" customWidth="1"/>
    <col min="14602" max="14607" width="11.125" style="55" customWidth="1"/>
    <col min="14608" max="14608" width="17" style="55" customWidth="1"/>
    <col min="14609" max="14609" width="10.5" style="55" bestFit="1" customWidth="1"/>
    <col min="14610" max="14610" width="9.875" style="55" customWidth="1"/>
    <col min="14611" max="14611" width="10.375" style="55" bestFit="1" customWidth="1"/>
    <col min="14612" max="14612" width="9" style="55"/>
    <col min="14613" max="14613" width="10.375" style="55" bestFit="1" customWidth="1"/>
    <col min="14614" max="14614" width="9.25" style="55" bestFit="1" customWidth="1"/>
    <col min="14615" max="14848" width="9" style="55"/>
    <col min="14849" max="14849" width="2.5" style="55" customWidth="1"/>
    <col min="14850" max="14850" width="13.125" style="55" customWidth="1"/>
    <col min="14851" max="14851" width="1.75" style="55" customWidth="1"/>
    <col min="14852" max="14857" width="11" style="55" customWidth="1"/>
    <col min="14858" max="14863" width="11.125" style="55" customWidth="1"/>
    <col min="14864" max="14864" width="17" style="55" customWidth="1"/>
    <col min="14865" max="14865" width="10.5" style="55" bestFit="1" customWidth="1"/>
    <col min="14866" max="14866" width="9.875" style="55" customWidth="1"/>
    <col min="14867" max="14867" width="10.375" style="55" bestFit="1" customWidth="1"/>
    <col min="14868" max="14868" width="9" style="55"/>
    <col min="14869" max="14869" width="10.375" style="55" bestFit="1" customWidth="1"/>
    <col min="14870" max="14870" width="9.25" style="55" bestFit="1" customWidth="1"/>
    <col min="14871" max="15104" width="9" style="55"/>
    <col min="15105" max="15105" width="2.5" style="55" customWidth="1"/>
    <col min="15106" max="15106" width="13.125" style="55" customWidth="1"/>
    <col min="15107" max="15107" width="1.75" style="55" customWidth="1"/>
    <col min="15108" max="15113" width="11" style="55" customWidth="1"/>
    <col min="15114" max="15119" width="11.125" style="55" customWidth="1"/>
    <col min="15120" max="15120" width="17" style="55" customWidth="1"/>
    <col min="15121" max="15121" width="10.5" style="55" bestFit="1" customWidth="1"/>
    <col min="15122" max="15122" width="9.875" style="55" customWidth="1"/>
    <col min="15123" max="15123" width="10.375" style="55" bestFit="1" customWidth="1"/>
    <col min="15124" max="15124" width="9" style="55"/>
    <col min="15125" max="15125" width="10.375" style="55" bestFit="1" customWidth="1"/>
    <col min="15126" max="15126" width="9.25" style="55" bestFit="1" customWidth="1"/>
    <col min="15127" max="15360" width="9" style="55"/>
    <col min="15361" max="15361" width="2.5" style="55" customWidth="1"/>
    <col min="15362" max="15362" width="13.125" style="55" customWidth="1"/>
    <col min="15363" max="15363" width="1.75" style="55" customWidth="1"/>
    <col min="15364" max="15369" width="11" style="55" customWidth="1"/>
    <col min="15370" max="15375" width="11.125" style="55" customWidth="1"/>
    <col min="15376" max="15376" width="17" style="55" customWidth="1"/>
    <col min="15377" max="15377" width="10.5" style="55" bestFit="1" customWidth="1"/>
    <col min="15378" max="15378" width="9.875" style="55" customWidth="1"/>
    <col min="15379" max="15379" width="10.375" style="55" bestFit="1" customWidth="1"/>
    <col min="15380" max="15380" width="9" style="55"/>
    <col min="15381" max="15381" width="10.375" style="55" bestFit="1" customWidth="1"/>
    <col min="15382" max="15382" width="9.25" style="55" bestFit="1" customWidth="1"/>
    <col min="15383" max="15616" width="9" style="55"/>
    <col min="15617" max="15617" width="2.5" style="55" customWidth="1"/>
    <col min="15618" max="15618" width="13.125" style="55" customWidth="1"/>
    <col min="15619" max="15619" width="1.75" style="55" customWidth="1"/>
    <col min="15620" max="15625" width="11" style="55" customWidth="1"/>
    <col min="15626" max="15631" width="11.125" style="55" customWidth="1"/>
    <col min="15632" max="15632" width="17" style="55" customWidth="1"/>
    <col min="15633" max="15633" width="10.5" style="55" bestFit="1" customWidth="1"/>
    <col min="15634" max="15634" width="9.875" style="55" customWidth="1"/>
    <col min="15635" max="15635" width="10.375" style="55" bestFit="1" customWidth="1"/>
    <col min="15636" max="15636" width="9" style="55"/>
    <col min="15637" max="15637" width="10.375" style="55" bestFit="1" customWidth="1"/>
    <col min="15638" max="15638" width="9.25" style="55" bestFit="1" customWidth="1"/>
    <col min="15639" max="15872" width="9" style="55"/>
    <col min="15873" max="15873" width="2.5" style="55" customWidth="1"/>
    <col min="15874" max="15874" width="13.125" style="55" customWidth="1"/>
    <col min="15875" max="15875" width="1.75" style="55" customWidth="1"/>
    <col min="15876" max="15881" width="11" style="55" customWidth="1"/>
    <col min="15882" max="15887" width="11.125" style="55" customWidth="1"/>
    <col min="15888" max="15888" width="17" style="55" customWidth="1"/>
    <col min="15889" max="15889" width="10.5" style="55" bestFit="1" customWidth="1"/>
    <col min="15890" max="15890" width="9.875" style="55" customWidth="1"/>
    <col min="15891" max="15891" width="10.375" style="55" bestFit="1" customWidth="1"/>
    <col min="15892" max="15892" width="9" style="55"/>
    <col min="15893" max="15893" width="10.375" style="55" bestFit="1" customWidth="1"/>
    <col min="15894" max="15894" width="9.25" style="55" bestFit="1" customWidth="1"/>
    <col min="15895" max="16128" width="9" style="55"/>
    <col min="16129" max="16129" width="2.5" style="55" customWidth="1"/>
    <col min="16130" max="16130" width="13.125" style="55" customWidth="1"/>
    <col min="16131" max="16131" width="1.75" style="55" customWidth="1"/>
    <col min="16132" max="16137" width="11" style="55" customWidth="1"/>
    <col min="16138" max="16143" width="11.125" style="55" customWidth="1"/>
    <col min="16144" max="16144" width="17" style="55" customWidth="1"/>
    <col min="16145" max="16145" width="10.5" style="55" bestFit="1" customWidth="1"/>
    <col min="16146" max="16146" width="9.875" style="55" customWidth="1"/>
    <col min="16147" max="16147" width="10.375" style="55" bestFit="1" customWidth="1"/>
    <col min="16148" max="16148" width="9" style="55"/>
    <col min="16149" max="16149" width="10.375" style="55" bestFit="1" customWidth="1"/>
    <col min="16150" max="16150" width="9.25" style="55" bestFit="1" customWidth="1"/>
    <col min="16151" max="16384" width="9" style="55"/>
  </cols>
  <sheetData>
    <row r="1" spans="1:28" ht="24.75" customHeight="1">
      <c r="A1" s="418" t="s">
        <v>623</v>
      </c>
      <c r="B1" s="419"/>
      <c r="C1" s="419"/>
      <c r="D1" s="419"/>
      <c r="E1" s="419"/>
      <c r="F1" s="419"/>
      <c r="G1" s="419"/>
      <c r="H1" s="419"/>
      <c r="I1" s="419"/>
      <c r="J1" s="420" t="s">
        <v>770</v>
      </c>
      <c r="K1" s="420"/>
      <c r="L1" s="420"/>
      <c r="M1" s="420"/>
      <c r="N1" s="420"/>
      <c r="O1" s="420"/>
      <c r="P1" s="420"/>
    </row>
    <row r="2" spans="1:28" ht="24.75" customHeight="1">
      <c r="A2" s="390"/>
      <c r="B2" s="390"/>
      <c r="C2" s="390"/>
      <c r="D2" s="390"/>
      <c r="E2" s="390"/>
      <c r="F2" s="390"/>
      <c r="G2" s="390"/>
      <c r="H2" s="391"/>
      <c r="I2" s="391"/>
      <c r="J2" s="420" t="s">
        <v>864</v>
      </c>
      <c r="K2" s="420"/>
      <c r="L2" s="420"/>
      <c r="M2" s="420"/>
      <c r="N2" s="420"/>
      <c r="O2" s="420"/>
      <c r="P2" s="420"/>
    </row>
    <row r="3" spans="1:28" ht="21" customHeight="1">
      <c r="A3" s="421" t="s">
        <v>944</v>
      </c>
      <c r="B3" s="422"/>
      <c r="C3" s="422"/>
      <c r="D3" s="422"/>
      <c r="E3" s="422"/>
      <c r="F3" s="422"/>
      <c r="G3" s="422"/>
      <c r="H3" s="422"/>
      <c r="I3" s="422"/>
      <c r="J3" s="422">
        <v>2024</v>
      </c>
      <c r="K3" s="422"/>
      <c r="L3" s="422"/>
      <c r="M3" s="422"/>
      <c r="N3" s="422"/>
      <c r="O3" s="422"/>
      <c r="P3" s="422"/>
    </row>
    <row r="4" spans="1:28" ht="21" customHeight="1" thickBot="1">
      <c r="A4" s="416" t="s">
        <v>790</v>
      </c>
      <c r="B4" s="417"/>
      <c r="C4" s="388"/>
      <c r="D4" s="392"/>
      <c r="E4" s="393"/>
      <c r="F4" s="392"/>
      <c r="G4" s="48"/>
      <c r="H4" s="392"/>
      <c r="I4" s="48"/>
      <c r="J4" s="392"/>
      <c r="K4" s="48"/>
      <c r="L4" s="392"/>
      <c r="M4" s="48"/>
      <c r="N4" s="392"/>
      <c r="O4" s="48"/>
      <c r="P4" s="229" t="s">
        <v>791</v>
      </c>
    </row>
    <row r="5" spans="1:28" ht="60" customHeight="1">
      <c r="A5" s="427" t="s">
        <v>817</v>
      </c>
      <c r="B5" s="428"/>
      <c r="C5" s="429"/>
      <c r="D5" s="423" t="s">
        <v>792</v>
      </c>
      <c r="E5" s="424"/>
      <c r="F5" s="423" t="s">
        <v>793</v>
      </c>
      <c r="G5" s="424"/>
      <c r="H5" s="423" t="s">
        <v>942</v>
      </c>
      <c r="I5" s="424"/>
      <c r="J5" s="432" t="s">
        <v>818</v>
      </c>
      <c r="K5" s="424"/>
      <c r="L5" s="433" t="s">
        <v>796</v>
      </c>
      <c r="M5" s="434"/>
      <c r="N5" s="423" t="s">
        <v>797</v>
      </c>
      <c r="O5" s="424"/>
      <c r="P5" s="425" t="s">
        <v>820</v>
      </c>
    </row>
    <row r="6" spans="1:28" ht="35.25" customHeight="1">
      <c r="A6" s="430"/>
      <c r="B6" s="430"/>
      <c r="C6" s="431"/>
      <c r="D6" s="394" t="s">
        <v>875</v>
      </c>
      <c r="E6" s="395" t="s">
        <v>876</v>
      </c>
      <c r="F6" s="394" t="s">
        <v>875</v>
      </c>
      <c r="G6" s="395" t="s">
        <v>876</v>
      </c>
      <c r="H6" s="394" t="s">
        <v>875</v>
      </c>
      <c r="I6" s="394" t="s">
        <v>876</v>
      </c>
      <c r="J6" s="387" t="s">
        <v>875</v>
      </c>
      <c r="K6" s="387" t="s">
        <v>876</v>
      </c>
      <c r="L6" s="394" t="s">
        <v>875</v>
      </c>
      <c r="M6" s="395" t="s">
        <v>876</v>
      </c>
      <c r="N6" s="394" t="s">
        <v>875</v>
      </c>
      <c r="O6" s="395" t="s">
        <v>876</v>
      </c>
      <c r="P6" s="426"/>
    </row>
    <row r="7" spans="1:28" ht="27.75" customHeight="1">
      <c r="A7" s="396" t="s">
        <v>877</v>
      </c>
      <c r="B7" s="397"/>
      <c r="C7" s="143"/>
      <c r="D7" s="398">
        <v>318694.00339500001</v>
      </c>
      <c r="E7" s="399">
        <v>327095.755282</v>
      </c>
      <c r="F7" s="399">
        <v>116084.538386</v>
      </c>
      <c r="G7" s="399">
        <v>104242.362849</v>
      </c>
      <c r="H7" s="399">
        <v>127549.911439</v>
      </c>
      <c r="I7" s="399">
        <v>132599.82152999999</v>
      </c>
      <c r="J7" s="399">
        <v>3479.1714539999998</v>
      </c>
      <c r="K7" s="399">
        <v>4529.1190399999996</v>
      </c>
      <c r="L7" s="399">
        <v>62398.779877000001</v>
      </c>
      <c r="M7" s="399">
        <v>75501.723524999994</v>
      </c>
      <c r="N7" s="399">
        <v>9181.6022389999998</v>
      </c>
      <c r="O7" s="399">
        <v>10222.728338000001</v>
      </c>
      <c r="P7" s="236" t="s">
        <v>1</v>
      </c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28" ht="27.75" customHeight="1">
      <c r="A8" s="400"/>
      <c r="B8" s="401" t="s">
        <v>878</v>
      </c>
      <c r="C8" s="147"/>
      <c r="D8" s="402">
        <v>7894.9504479999996</v>
      </c>
      <c r="E8" s="403">
        <v>5961.8208560000003</v>
      </c>
      <c r="F8" s="403">
        <v>1018.6116040000001</v>
      </c>
      <c r="G8" s="403">
        <v>796.203351</v>
      </c>
      <c r="H8" s="403">
        <v>2602.8612739999999</v>
      </c>
      <c r="I8" s="403">
        <v>1547.5176349999999</v>
      </c>
      <c r="J8" s="403">
        <v>11.883202000000001</v>
      </c>
      <c r="K8" s="403">
        <v>10.32987</v>
      </c>
      <c r="L8" s="403">
        <v>3862.1341579999998</v>
      </c>
      <c r="M8" s="403">
        <v>3265.9616190000002</v>
      </c>
      <c r="N8" s="403">
        <v>399.46021000000002</v>
      </c>
      <c r="O8" s="404">
        <v>341.808381</v>
      </c>
      <c r="P8" s="405" t="s">
        <v>878</v>
      </c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</row>
    <row r="9" spans="1:28" ht="27.75" customHeight="1">
      <c r="A9" s="400"/>
      <c r="B9" s="401" t="s">
        <v>879</v>
      </c>
      <c r="C9" s="147"/>
      <c r="D9" s="402">
        <v>9874.7777549999992</v>
      </c>
      <c r="E9" s="403">
        <v>7212.3005270000003</v>
      </c>
      <c r="F9" s="403">
        <v>1578.354906</v>
      </c>
      <c r="G9" s="403">
        <v>1126.8237590000001</v>
      </c>
      <c r="H9" s="403">
        <v>3898.945213</v>
      </c>
      <c r="I9" s="403">
        <v>2320.9369390000002</v>
      </c>
      <c r="J9" s="403">
        <v>11.864592</v>
      </c>
      <c r="K9" s="403">
        <v>10.668488</v>
      </c>
      <c r="L9" s="403">
        <v>3953.1971149999999</v>
      </c>
      <c r="M9" s="403">
        <v>3385.458333</v>
      </c>
      <c r="N9" s="403">
        <v>432.41592900000001</v>
      </c>
      <c r="O9" s="404">
        <v>368.41300799999999</v>
      </c>
      <c r="P9" s="405" t="s">
        <v>879</v>
      </c>
    </row>
    <row r="10" spans="1:28" ht="27.75" customHeight="1">
      <c r="A10" s="400"/>
      <c r="B10" s="401" t="s">
        <v>880</v>
      </c>
      <c r="C10" s="147"/>
      <c r="D10" s="402">
        <v>6052.2434519999997</v>
      </c>
      <c r="E10" s="403">
        <v>4729.4519010000004</v>
      </c>
      <c r="F10" s="403">
        <v>1782.2498519999999</v>
      </c>
      <c r="G10" s="403">
        <v>1160.1467540000001</v>
      </c>
      <c r="H10" s="403">
        <v>1562.4337619999999</v>
      </c>
      <c r="I10" s="403">
        <v>1293.9996120000001</v>
      </c>
      <c r="J10" s="403">
        <v>13.026281000000001</v>
      </c>
      <c r="K10" s="403">
        <v>12.597417999999999</v>
      </c>
      <c r="L10" s="403">
        <v>2436.3608210000002</v>
      </c>
      <c r="M10" s="403">
        <v>2056.8047689999999</v>
      </c>
      <c r="N10" s="403">
        <v>258.17273599999999</v>
      </c>
      <c r="O10" s="404">
        <v>205.90334799999999</v>
      </c>
      <c r="P10" s="405" t="s">
        <v>880</v>
      </c>
    </row>
    <row r="11" spans="1:28" ht="27.75" customHeight="1">
      <c r="A11" s="400"/>
      <c r="B11" s="401" t="s">
        <v>881</v>
      </c>
      <c r="C11" s="147"/>
      <c r="D11" s="402">
        <v>5320.3695539999999</v>
      </c>
      <c r="E11" s="403">
        <v>4574.8034010000001</v>
      </c>
      <c r="F11" s="403">
        <v>1755.4348090000001</v>
      </c>
      <c r="G11" s="403">
        <v>1000.9855229999999</v>
      </c>
      <c r="H11" s="403">
        <v>1614.3852440000001</v>
      </c>
      <c r="I11" s="403">
        <v>1644.2245789999999</v>
      </c>
      <c r="J11" s="403">
        <v>19.363008000000001</v>
      </c>
      <c r="K11" s="403">
        <v>17.107989</v>
      </c>
      <c r="L11" s="403">
        <v>1753.569745</v>
      </c>
      <c r="M11" s="403">
        <v>1743.998576</v>
      </c>
      <c r="N11" s="403">
        <v>177.616748</v>
      </c>
      <c r="O11" s="404">
        <v>168.48673400000001</v>
      </c>
      <c r="P11" s="405" t="s">
        <v>881</v>
      </c>
    </row>
    <row r="12" spans="1:28" ht="27.75" customHeight="1">
      <c r="A12" s="400"/>
      <c r="B12" s="401" t="s">
        <v>882</v>
      </c>
      <c r="C12" s="152"/>
      <c r="D12" s="402">
        <v>6227.6529849999997</v>
      </c>
      <c r="E12" s="403">
        <v>6966.752563</v>
      </c>
      <c r="F12" s="403">
        <v>1752.1684949999999</v>
      </c>
      <c r="G12" s="403">
        <v>1549.8213989999999</v>
      </c>
      <c r="H12" s="403">
        <v>2324.5939060000001</v>
      </c>
      <c r="I12" s="403">
        <v>2706.8056190000002</v>
      </c>
      <c r="J12" s="403">
        <v>26.515208000000001</v>
      </c>
      <c r="K12" s="403">
        <v>28.117032999999999</v>
      </c>
      <c r="L12" s="403">
        <v>1933.9300539999999</v>
      </c>
      <c r="M12" s="403">
        <v>2452.7025699999999</v>
      </c>
      <c r="N12" s="403">
        <v>190.445322</v>
      </c>
      <c r="O12" s="404">
        <v>229.30594199999999</v>
      </c>
      <c r="P12" s="405" t="s">
        <v>882</v>
      </c>
    </row>
    <row r="13" spans="1:28" ht="27.75" customHeight="1">
      <c r="A13" s="400"/>
      <c r="B13" s="401" t="s">
        <v>883</v>
      </c>
      <c r="C13" s="147"/>
      <c r="D13" s="402">
        <v>8338.4328970000006</v>
      </c>
      <c r="E13" s="403">
        <v>9534.2421799999993</v>
      </c>
      <c r="F13" s="403">
        <v>2559.2984080000001</v>
      </c>
      <c r="G13" s="403">
        <v>2189.9859900000001</v>
      </c>
      <c r="H13" s="403">
        <v>3039.350136</v>
      </c>
      <c r="I13" s="403">
        <v>3607.849541</v>
      </c>
      <c r="J13" s="403">
        <v>35.140013000000003</v>
      </c>
      <c r="K13" s="403">
        <v>43.761290000000002</v>
      </c>
      <c r="L13" s="403">
        <v>2455.1193790000002</v>
      </c>
      <c r="M13" s="403">
        <v>3375.8218419999998</v>
      </c>
      <c r="N13" s="403">
        <v>249.52496099999999</v>
      </c>
      <c r="O13" s="404">
        <v>316.82351699999998</v>
      </c>
      <c r="P13" s="405" t="s">
        <v>883</v>
      </c>
    </row>
    <row r="14" spans="1:28" ht="27.75" customHeight="1">
      <c r="A14" s="400"/>
      <c r="B14" s="401" t="s">
        <v>884</v>
      </c>
      <c r="C14" s="242"/>
      <c r="D14" s="402">
        <v>10774.501097</v>
      </c>
      <c r="E14" s="403">
        <v>11692.134561999999</v>
      </c>
      <c r="F14" s="403">
        <v>3679.771495</v>
      </c>
      <c r="G14" s="403">
        <v>2792.1798269999999</v>
      </c>
      <c r="H14" s="403">
        <v>3861.512988</v>
      </c>
      <c r="I14" s="403">
        <v>4499.4979620000004</v>
      </c>
      <c r="J14" s="403">
        <v>42.448165000000003</v>
      </c>
      <c r="K14" s="403">
        <v>62.058902000000003</v>
      </c>
      <c r="L14" s="403">
        <v>2882.024222</v>
      </c>
      <c r="M14" s="403">
        <v>3957.5087140000001</v>
      </c>
      <c r="N14" s="403">
        <v>308.74422700000002</v>
      </c>
      <c r="O14" s="404">
        <v>380.88915700000001</v>
      </c>
      <c r="P14" s="405" t="s">
        <v>884</v>
      </c>
    </row>
    <row r="15" spans="1:28" ht="27.75" customHeight="1">
      <c r="A15" s="406"/>
      <c r="B15" s="401" t="s">
        <v>885</v>
      </c>
      <c r="C15" s="139"/>
      <c r="D15" s="402">
        <v>12526.876383000001</v>
      </c>
      <c r="E15" s="403">
        <v>13588.952939000001</v>
      </c>
      <c r="F15" s="403">
        <v>4450.4960350000001</v>
      </c>
      <c r="G15" s="403">
        <v>3585.9819710000002</v>
      </c>
      <c r="H15" s="403">
        <v>4599.3563080000004</v>
      </c>
      <c r="I15" s="403">
        <v>5307.7499150000003</v>
      </c>
      <c r="J15" s="403">
        <v>58.668641000000001</v>
      </c>
      <c r="K15" s="403">
        <v>78.471586000000002</v>
      </c>
      <c r="L15" s="403">
        <v>3061.7732179999998</v>
      </c>
      <c r="M15" s="403">
        <v>4186.9634219999998</v>
      </c>
      <c r="N15" s="403">
        <v>356.58218099999999</v>
      </c>
      <c r="O15" s="404">
        <v>429.786045</v>
      </c>
      <c r="P15" s="405" t="s">
        <v>885</v>
      </c>
    </row>
    <row r="16" spans="1:28" ht="27.75" customHeight="1">
      <c r="A16" s="400"/>
      <c r="B16" s="401" t="s">
        <v>886</v>
      </c>
      <c r="C16" s="147"/>
      <c r="D16" s="402">
        <v>17670.719319</v>
      </c>
      <c r="E16" s="403">
        <v>19232.337094999999</v>
      </c>
      <c r="F16" s="403">
        <v>6407.7155860000003</v>
      </c>
      <c r="G16" s="403">
        <v>5506.9948059999997</v>
      </c>
      <c r="H16" s="403">
        <v>6808.7036600000001</v>
      </c>
      <c r="I16" s="403">
        <v>7763.4372039999998</v>
      </c>
      <c r="J16" s="403">
        <v>105.055284</v>
      </c>
      <c r="K16" s="403">
        <v>122.186195</v>
      </c>
      <c r="L16" s="403">
        <v>3852.0890340000001</v>
      </c>
      <c r="M16" s="403">
        <v>5252.9250849999999</v>
      </c>
      <c r="N16" s="403">
        <v>497.155755</v>
      </c>
      <c r="O16" s="404">
        <v>586.79380500000002</v>
      </c>
      <c r="P16" s="405" t="s">
        <v>886</v>
      </c>
    </row>
    <row r="17" spans="1:16" ht="27.75" customHeight="1">
      <c r="A17" s="400"/>
      <c r="B17" s="401" t="s">
        <v>887</v>
      </c>
      <c r="C17" s="152"/>
      <c r="D17" s="402">
        <v>21611.439016</v>
      </c>
      <c r="E17" s="403">
        <v>23065.650306</v>
      </c>
      <c r="F17" s="403">
        <v>8016.5437400000001</v>
      </c>
      <c r="G17" s="403">
        <v>7062.1941820000002</v>
      </c>
      <c r="H17" s="403">
        <v>8737.5816180000002</v>
      </c>
      <c r="I17" s="403">
        <v>9656.4940409999999</v>
      </c>
      <c r="J17" s="403">
        <v>166.21135899999999</v>
      </c>
      <c r="K17" s="403">
        <v>171.016189</v>
      </c>
      <c r="L17" s="403">
        <v>4100.3946720000004</v>
      </c>
      <c r="M17" s="403">
        <v>5504.1575030000004</v>
      </c>
      <c r="N17" s="403">
        <v>590.707627</v>
      </c>
      <c r="O17" s="404">
        <v>671.78839100000005</v>
      </c>
      <c r="P17" s="405" t="s">
        <v>887</v>
      </c>
    </row>
    <row r="18" spans="1:16" ht="27.75" customHeight="1">
      <c r="A18" s="400"/>
      <c r="B18" s="401" t="s">
        <v>888</v>
      </c>
      <c r="C18" s="147"/>
      <c r="D18" s="402">
        <v>23869.394532999999</v>
      </c>
      <c r="E18" s="403">
        <v>24372.725667999999</v>
      </c>
      <c r="F18" s="403">
        <v>9008.5697779999991</v>
      </c>
      <c r="G18" s="403">
        <v>7792.7955750000001</v>
      </c>
      <c r="H18" s="403">
        <v>9975.6790029999993</v>
      </c>
      <c r="I18" s="403">
        <v>10335.665847</v>
      </c>
      <c r="J18" s="403">
        <v>218.626925</v>
      </c>
      <c r="K18" s="403">
        <v>214.12665899999999</v>
      </c>
      <c r="L18" s="403">
        <v>4030.856871</v>
      </c>
      <c r="M18" s="403">
        <v>5320.0945389999997</v>
      </c>
      <c r="N18" s="403">
        <v>635.66195600000003</v>
      </c>
      <c r="O18" s="404">
        <v>710.043048</v>
      </c>
      <c r="P18" s="405" t="s">
        <v>888</v>
      </c>
    </row>
    <row r="19" spans="1:16" ht="27.75" customHeight="1">
      <c r="A19" s="400"/>
      <c r="B19" s="401" t="s">
        <v>889</v>
      </c>
      <c r="C19" s="242"/>
      <c r="D19" s="402">
        <v>29097.831385000001</v>
      </c>
      <c r="E19" s="403">
        <v>28222.981004000001</v>
      </c>
      <c r="F19" s="403">
        <v>11062.869696</v>
      </c>
      <c r="G19" s="403">
        <v>9438.8068879999992</v>
      </c>
      <c r="H19" s="403">
        <v>12311.431256</v>
      </c>
      <c r="I19" s="403">
        <v>11880.232959999999</v>
      </c>
      <c r="J19" s="403">
        <v>325.60069399999998</v>
      </c>
      <c r="K19" s="403">
        <v>317.55781300000001</v>
      </c>
      <c r="L19" s="403">
        <v>4618.552404</v>
      </c>
      <c r="M19" s="403">
        <v>5743.385886</v>
      </c>
      <c r="N19" s="403">
        <v>779.37733500000002</v>
      </c>
      <c r="O19" s="404">
        <v>842.99745700000005</v>
      </c>
      <c r="P19" s="405" t="s">
        <v>889</v>
      </c>
    </row>
    <row r="20" spans="1:16" ht="27.75" customHeight="1">
      <c r="A20" s="406"/>
      <c r="B20" s="401" t="s">
        <v>890</v>
      </c>
      <c r="C20" s="139"/>
      <c r="D20" s="402">
        <v>35079.979111000001</v>
      </c>
      <c r="E20" s="403">
        <v>33618.961990000003</v>
      </c>
      <c r="F20" s="403">
        <v>13489.211119</v>
      </c>
      <c r="G20" s="403">
        <v>11661.265090000001</v>
      </c>
      <c r="H20" s="403">
        <v>14896.504781</v>
      </c>
      <c r="I20" s="403">
        <v>14116.159460000001</v>
      </c>
      <c r="J20" s="403">
        <v>449.31064400000002</v>
      </c>
      <c r="K20" s="403">
        <v>495.64022</v>
      </c>
      <c r="L20" s="403">
        <v>5298.9367350000002</v>
      </c>
      <c r="M20" s="403">
        <v>6341.8667480000004</v>
      </c>
      <c r="N20" s="403">
        <v>946.01583200000005</v>
      </c>
      <c r="O20" s="404">
        <v>1004.030472</v>
      </c>
      <c r="P20" s="405" t="s">
        <v>890</v>
      </c>
    </row>
    <row r="21" spans="1:16" ht="27.75" customHeight="1">
      <c r="A21" s="400"/>
      <c r="B21" s="401" t="s">
        <v>891</v>
      </c>
      <c r="C21" s="147"/>
      <c r="D21" s="402">
        <v>37839.784807000004</v>
      </c>
      <c r="E21" s="403">
        <v>37129.317702</v>
      </c>
      <c r="F21" s="403">
        <v>14753.813120000001</v>
      </c>
      <c r="G21" s="403">
        <v>13000.31767</v>
      </c>
      <c r="H21" s="403">
        <v>16047.737186</v>
      </c>
      <c r="I21" s="403">
        <v>15780.769568</v>
      </c>
      <c r="J21" s="403">
        <v>550.08867599999996</v>
      </c>
      <c r="K21" s="403">
        <v>705.42952000000002</v>
      </c>
      <c r="L21" s="403">
        <v>5475.9184420000001</v>
      </c>
      <c r="M21" s="403">
        <v>6545.9920780000002</v>
      </c>
      <c r="N21" s="403">
        <v>1012.227383</v>
      </c>
      <c r="O21" s="404">
        <v>1096.8088660000001</v>
      </c>
      <c r="P21" s="405" t="s">
        <v>891</v>
      </c>
    </row>
    <row r="22" spans="1:16" ht="27.75" customHeight="1">
      <c r="A22" s="400"/>
      <c r="B22" s="401" t="s">
        <v>892</v>
      </c>
      <c r="C22" s="147"/>
      <c r="D22" s="402">
        <v>35770.351792000001</v>
      </c>
      <c r="E22" s="403">
        <v>36497.912925999997</v>
      </c>
      <c r="F22" s="403">
        <v>14268.862736999999</v>
      </c>
      <c r="G22" s="403">
        <v>13075.715560000001</v>
      </c>
      <c r="H22" s="403">
        <v>14960.586436</v>
      </c>
      <c r="I22" s="403">
        <v>15408.421587000001</v>
      </c>
      <c r="J22" s="403">
        <v>580.21131000000003</v>
      </c>
      <c r="K22" s="403">
        <v>848.361762</v>
      </c>
      <c r="L22" s="403">
        <v>4999.3796140000004</v>
      </c>
      <c r="M22" s="403">
        <v>6082.7156720000003</v>
      </c>
      <c r="N22" s="403">
        <v>961.31169499999999</v>
      </c>
      <c r="O22" s="404">
        <v>1082.698345</v>
      </c>
      <c r="P22" s="405" t="s">
        <v>892</v>
      </c>
    </row>
    <row r="23" spans="1:16" ht="27.75" customHeight="1">
      <c r="A23" s="400"/>
      <c r="B23" s="401" t="s">
        <v>893</v>
      </c>
      <c r="C23" s="147"/>
      <c r="D23" s="402">
        <v>22332.562590000001</v>
      </c>
      <c r="E23" s="403">
        <v>24430.459264000001</v>
      </c>
      <c r="F23" s="403">
        <v>8926.7871909999994</v>
      </c>
      <c r="G23" s="403">
        <v>8827.666303</v>
      </c>
      <c r="H23" s="403">
        <v>9059.5942159999995</v>
      </c>
      <c r="I23" s="403">
        <v>10036.245391</v>
      </c>
      <c r="J23" s="403">
        <v>391.948353</v>
      </c>
      <c r="K23" s="403">
        <v>596.83464500000002</v>
      </c>
      <c r="L23" s="403">
        <v>3359.055934</v>
      </c>
      <c r="M23" s="403">
        <v>4262.6259449999998</v>
      </c>
      <c r="N23" s="403">
        <v>595.17689600000006</v>
      </c>
      <c r="O23" s="404">
        <v>707.08698000000004</v>
      </c>
      <c r="P23" s="405" t="s">
        <v>893</v>
      </c>
    </row>
    <row r="24" spans="1:16" ht="27.75" customHeight="1">
      <c r="A24" s="400"/>
      <c r="B24" s="401" t="s">
        <v>894</v>
      </c>
      <c r="C24" s="152"/>
      <c r="D24" s="402">
        <v>15538.245537000001</v>
      </c>
      <c r="E24" s="403">
        <v>18819.438797999999</v>
      </c>
      <c r="F24" s="403">
        <v>6317.1774180000002</v>
      </c>
      <c r="G24" s="403">
        <v>7067.2939319999996</v>
      </c>
      <c r="H24" s="403">
        <v>6196.7489809999997</v>
      </c>
      <c r="I24" s="403">
        <v>7609.774684</v>
      </c>
      <c r="J24" s="403">
        <v>268.66267299999998</v>
      </c>
      <c r="K24" s="403">
        <v>443.51500800000002</v>
      </c>
      <c r="L24" s="403">
        <v>2336.3524200000002</v>
      </c>
      <c r="M24" s="403">
        <v>3153.1080649999999</v>
      </c>
      <c r="N24" s="403">
        <v>419.30404499999997</v>
      </c>
      <c r="O24" s="404">
        <v>545.74710900000002</v>
      </c>
      <c r="P24" s="405" t="s">
        <v>894</v>
      </c>
    </row>
    <row r="25" spans="1:16" ht="27.75" customHeight="1" thickBot="1">
      <c r="A25" s="407"/>
      <c r="B25" s="408" t="s">
        <v>895</v>
      </c>
      <c r="C25" s="163"/>
      <c r="D25" s="409">
        <v>12873.890734000001</v>
      </c>
      <c r="E25" s="410">
        <v>17445.511600000002</v>
      </c>
      <c r="F25" s="410">
        <v>5256.6023969999997</v>
      </c>
      <c r="G25" s="410">
        <v>6607.1842690000003</v>
      </c>
      <c r="H25" s="410">
        <v>5051.905471</v>
      </c>
      <c r="I25" s="410">
        <v>7084.0389859999996</v>
      </c>
      <c r="J25" s="410">
        <v>204.546426</v>
      </c>
      <c r="K25" s="410">
        <v>351.33845300000002</v>
      </c>
      <c r="L25" s="410">
        <v>1989.135039</v>
      </c>
      <c r="M25" s="410">
        <v>2869.6321589999998</v>
      </c>
      <c r="N25" s="410">
        <v>371.70140099999998</v>
      </c>
      <c r="O25" s="411">
        <v>533.31773299999998</v>
      </c>
      <c r="P25" s="412" t="s">
        <v>895</v>
      </c>
    </row>
    <row r="26" spans="1:16" ht="13.5" customHeight="1">
      <c r="A26" s="285" t="s">
        <v>819</v>
      </c>
      <c r="B26" s="413"/>
      <c r="C26" s="414"/>
      <c r="D26" s="414"/>
      <c r="E26" s="414"/>
      <c r="J26" s="350" t="s">
        <v>839</v>
      </c>
      <c r="K26" s="350"/>
    </row>
    <row r="27" spans="1:16" ht="18" customHeight="1">
      <c r="C27" s="415"/>
      <c r="H27" s="285"/>
      <c r="I27" s="285"/>
      <c r="J27" s="285"/>
      <c r="K27" s="285"/>
      <c r="L27" s="285"/>
      <c r="M27" s="285"/>
      <c r="N27" s="285"/>
      <c r="O27" s="285"/>
      <c r="P27" s="285"/>
    </row>
  </sheetData>
  <mergeCells count="14">
    <mergeCell ref="N5:O5"/>
    <mergeCell ref="P5:P6"/>
    <mergeCell ref="A5:C6"/>
    <mergeCell ref="D5:E5"/>
    <mergeCell ref="F5:G5"/>
    <mergeCell ref="H5:I5"/>
    <mergeCell ref="J5:K5"/>
    <mergeCell ref="L5:M5"/>
    <mergeCell ref="A4:B4"/>
    <mergeCell ref="A1:I1"/>
    <mergeCell ref="J1:P1"/>
    <mergeCell ref="J2:P2"/>
    <mergeCell ref="A3:I3"/>
    <mergeCell ref="J3:P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90461-2EFB-489A-BD37-53EA52369A93}">
  <dimension ref="A1:AB27"/>
  <sheetViews>
    <sheetView zoomScale="70" zoomScaleNormal="70" workbookViewId="0">
      <selection activeCell="A27" sqref="A2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256" width="9" style="303"/>
    <col min="257" max="257" width="2.5" style="303" customWidth="1"/>
    <col min="258" max="258" width="13.125" style="303" customWidth="1"/>
    <col min="259" max="259" width="1.75" style="303" customWidth="1"/>
    <col min="260" max="265" width="11" style="303" customWidth="1"/>
    <col min="266" max="271" width="11.125" style="303" customWidth="1"/>
    <col min="272" max="272" width="17" style="303" customWidth="1"/>
    <col min="273" max="273" width="10.5" style="303" bestFit="1" customWidth="1"/>
    <col min="274" max="274" width="9.875" style="303" customWidth="1"/>
    <col min="275" max="275" width="10.375" style="303" bestFit="1" customWidth="1"/>
    <col min="276" max="276" width="9" style="303"/>
    <col min="277" max="277" width="10.375" style="303" bestFit="1" customWidth="1"/>
    <col min="278" max="278" width="9.25" style="303" bestFit="1" customWidth="1"/>
    <col min="279" max="512" width="9" style="303"/>
    <col min="513" max="513" width="2.5" style="303" customWidth="1"/>
    <col min="514" max="514" width="13.125" style="303" customWidth="1"/>
    <col min="515" max="515" width="1.75" style="303" customWidth="1"/>
    <col min="516" max="521" width="11" style="303" customWidth="1"/>
    <col min="522" max="527" width="11.125" style="303" customWidth="1"/>
    <col min="528" max="528" width="17" style="303" customWidth="1"/>
    <col min="529" max="529" width="10.5" style="303" bestFit="1" customWidth="1"/>
    <col min="530" max="530" width="9.875" style="303" customWidth="1"/>
    <col min="531" max="531" width="10.375" style="303" bestFit="1" customWidth="1"/>
    <col min="532" max="532" width="9" style="303"/>
    <col min="533" max="533" width="10.375" style="303" bestFit="1" customWidth="1"/>
    <col min="534" max="534" width="9.25" style="303" bestFit="1" customWidth="1"/>
    <col min="535" max="768" width="9" style="303"/>
    <col min="769" max="769" width="2.5" style="303" customWidth="1"/>
    <col min="770" max="770" width="13.125" style="303" customWidth="1"/>
    <col min="771" max="771" width="1.75" style="303" customWidth="1"/>
    <col min="772" max="777" width="11" style="303" customWidth="1"/>
    <col min="778" max="783" width="11.125" style="303" customWidth="1"/>
    <col min="784" max="784" width="17" style="303" customWidth="1"/>
    <col min="785" max="785" width="10.5" style="303" bestFit="1" customWidth="1"/>
    <col min="786" max="786" width="9.875" style="303" customWidth="1"/>
    <col min="787" max="787" width="10.375" style="303" bestFit="1" customWidth="1"/>
    <col min="788" max="788" width="9" style="303"/>
    <col min="789" max="789" width="10.375" style="303" bestFit="1" customWidth="1"/>
    <col min="790" max="790" width="9.25" style="303" bestFit="1" customWidth="1"/>
    <col min="791" max="1024" width="9" style="303"/>
    <col min="1025" max="1025" width="2.5" style="303" customWidth="1"/>
    <col min="1026" max="1026" width="13.125" style="303" customWidth="1"/>
    <col min="1027" max="1027" width="1.75" style="303" customWidth="1"/>
    <col min="1028" max="1033" width="11" style="303" customWidth="1"/>
    <col min="1034" max="1039" width="11.125" style="303" customWidth="1"/>
    <col min="1040" max="1040" width="17" style="303" customWidth="1"/>
    <col min="1041" max="1041" width="10.5" style="303" bestFit="1" customWidth="1"/>
    <col min="1042" max="1042" width="9.875" style="303" customWidth="1"/>
    <col min="1043" max="1043" width="10.375" style="303" bestFit="1" customWidth="1"/>
    <col min="1044" max="1044" width="9" style="303"/>
    <col min="1045" max="1045" width="10.375" style="303" bestFit="1" customWidth="1"/>
    <col min="1046" max="1046" width="9.25" style="303" bestFit="1" customWidth="1"/>
    <col min="1047" max="1280" width="9" style="303"/>
    <col min="1281" max="1281" width="2.5" style="303" customWidth="1"/>
    <col min="1282" max="1282" width="13.125" style="303" customWidth="1"/>
    <col min="1283" max="1283" width="1.75" style="303" customWidth="1"/>
    <col min="1284" max="1289" width="11" style="303" customWidth="1"/>
    <col min="1290" max="1295" width="11.125" style="303" customWidth="1"/>
    <col min="1296" max="1296" width="17" style="303" customWidth="1"/>
    <col min="1297" max="1297" width="10.5" style="303" bestFit="1" customWidth="1"/>
    <col min="1298" max="1298" width="9.875" style="303" customWidth="1"/>
    <col min="1299" max="1299" width="10.375" style="303" bestFit="1" customWidth="1"/>
    <col min="1300" max="1300" width="9" style="303"/>
    <col min="1301" max="1301" width="10.375" style="303" bestFit="1" customWidth="1"/>
    <col min="1302" max="1302" width="9.25" style="303" bestFit="1" customWidth="1"/>
    <col min="1303" max="1536" width="9" style="303"/>
    <col min="1537" max="1537" width="2.5" style="303" customWidth="1"/>
    <col min="1538" max="1538" width="13.125" style="303" customWidth="1"/>
    <col min="1539" max="1539" width="1.75" style="303" customWidth="1"/>
    <col min="1540" max="1545" width="11" style="303" customWidth="1"/>
    <col min="1546" max="1551" width="11.125" style="303" customWidth="1"/>
    <col min="1552" max="1552" width="17" style="303" customWidth="1"/>
    <col min="1553" max="1553" width="10.5" style="303" bestFit="1" customWidth="1"/>
    <col min="1554" max="1554" width="9.875" style="303" customWidth="1"/>
    <col min="1555" max="1555" width="10.375" style="303" bestFit="1" customWidth="1"/>
    <col min="1556" max="1556" width="9" style="303"/>
    <col min="1557" max="1557" width="10.375" style="303" bestFit="1" customWidth="1"/>
    <col min="1558" max="1558" width="9.25" style="303" bestFit="1" customWidth="1"/>
    <col min="1559" max="1792" width="9" style="303"/>
    <col min="1793" max="1793" width="2.5" style="303" customWidth="1"/>
    <col min="1794" max="1794" width="13.125" style="303" customWidth="1"/>
    <col min="1795" max="1795" width="1.75" style="303" customWidth="1"/>
    <col min="1796" max="1801" width="11" style="303" customWidth="1"/>
    <col min="1802" max="1807" width="11.125" style="303" customWidth="1"/>
    <col min="1808" max="1808" width="17" style="303" customWidth="1"/>
    <col min="1809" max="1809" width="10.5" style="303" bestFit="1" customWidth="1"/>
    <col min="1810" max="1810" width="9.875" style="303" customWidth="1"/>
    <col min="1811" max="1811" width="10.375" style="303" bestFit="1" customWidth="1"/>
    <col min="1812" max="1812" width="9" style="303"/>
    <col min="1813" max="1813" width="10.375" style="303" bestFit="1" customWidth="1"/>
    <col min="1814" max="1814" width="9.25" style="303" bestFit="1" customWidth="1"/>
    <col min="1815" max="2048" width="9" style="303"/>
    <col min="2049" max="2049" width="2.5" style="303" customWidth="1"/>
    <col min="2050" max="2050" width="13.125" style="303" customWidth="1"/>
    <col min="2051" max="2051" width="1.75" style="303" customWidth="1"/>
    <col min="2052" max="2057" width="11" style="303" customWidth="1"/>
    <col min="2058" max="2063" width="11.125" style="303" customWidth="1"/>
    <col min="2064" max="2064" width="17" style="303" customWidth="1"/>
    <col min="2065" max="2065" width="10.5" style="303" bestFit="1" customWidth="1"/>
    <col min="2066" max="2066" width="9.875" style="303" customWidth="1"/>
    <col min="2067" max="2067" width="10.375" style="303" bestFit="1" customWidth="1"/>
    <col min="2068" max="2068" width="9" style="303"/>
    <col min="2069" max="2069" width="10.375" style="303" bestFit="1" customWidth="1"/>
    <col min="2070" max="2070" width="9.25" style="303" bestFit="1" customWidth="1"/>
    <col min="2071" max="2304" width="9" style="303"/>
    <col min="2305" max="2305" width="2.5" style="303" customWidth="1"/>
    <col min="2306" max="2306" width="13.125" style="303" customWidth="1"/>
    <col min="2307" max="2307" width="1.75" style="303" customWidth="1"/>
    <col min="2308" max="2313" width="11" style="303" customWidth="1"/>
    <col min="2314" max="2319" width="11.125" style="303" customWidth="1"/>
    <col min="2320" max="2320" width="17" style="303" customWidth="1"/>
    <col min="2321" max="2321" width="10.5" style="303" bestFit="1" customWidth="1"/>
    <col min="2322" max="2322" width="9.875" style="303" customWidth="1"/>
    <col min="2323" max="2323" width="10.375" style="303" bestFit="1" customWidth="1"/>
    <col min="2324" max="2324" width="9" style="303"/>
    <col min="2325" max="2325" width="10.375" style="303" bestFit="1" customWidth="1"/>
    <col min="2326" max="2326" width="9.25" style="303" bestFit="1" customWidth="1"/>
    <col min="2327" max="2560" width="9" style="303"/>
    <col min="2561" max="2561" width="2.5" style="303" customWidth="1"/>
    <col min="2562" max="2562" width="13.125" style="303" customWidth="1"/>
    <col min="2563" max="2563" width="1.75" style="303" customWidth="1"/>
    <col min="2564" max="2569" width="11" style="303" customWidth="1"/>
    <col min="2570" max="2575" width="11.125" style="303" customWidth="1"/>
    <col min="2576" max="2576" width="17" style="303" customWidth="1"/>
    <col min="2577" max="2577" width="10.5" style="303" bestFit="1" customWidth="1"/>
    <col min="2578" max="2578" width="9.875" style="303" customWidth="1"/>
    <col min="2579" max="2579" width="10.375" style="303" bestFit="1" customWidth="1"/>
    <col min="2580" max="2580" width="9" style="303"/>
    <col min="2581" max="2581" width="10.375" style="303" bestFit="1" customWidth="1"/>
    <col min="2582" max="2582" width="9.25" style="303" bestFit="1" customWidth="1"/>
    <col min="2583" max="2816" width="9" style="303"/>
    <col min="2817" max="2817" width="2.5" style="303" customWidth="1"/>
    <col min="2818" max="2818" width="13.125" style="303" customWidth="1"/>
    <col min="2819" max="2819" width="1.75" style="303" customWidth="1"/>
    <col min="2820" max="2825" width="11" style="303" customWidth="1"/>
    <col min="2826" max="2831" width="11.125" style="303" customWidth="1"/>
    <col min="2832" max="2832" width="17" style="303" customWidth="1"/>
    <col min="2833" max="2833" width="10.5" style="303" bestFit="1" customWidth="1"/>
    <col min="2834" max="2834" width="9.875" style="303" customWidth="1"/>
    <col min="2835" max="2835" width="10.375" style="303" bestFit="1" customWidth="1"/>
    <col min="2836" max="2836" width="9" style="303"/>
    <col min="2837" max="2837" width="10.375" style="303" bestFit="1" customWidth="1"/>
    <col min="2838" max="2838" width="9.25" style="303" bestFit="1" customWidth="1"/>
    <col min="2839" max="3072" width="9" style="303"/>
    <col min="3073" max="3073" width="2.5" style="303" customWidth="1"/>
    <col min="3074" max="3074" width="13.125" style="303" customWidth="1"/>
    <col min="3075" max="3075" width="1.75" style="303" customWidth="1"/>
    <col min="3076" max="3081" width="11" style="303" customWidth="1"/>
    <col min="3082" max="3087" width="11.125" style="303" customWidth="1"/>
    <col min="3088" max="3088" width="17" style="303" customWidth="1"/>
    <col min="3089" max="3089" width="10.5" style="303" bestFit="1" customWidth="1"/>
    <col min="3090" max="3090" width="9.875" style="303" customWidth="1"/>
    <col min="3091" max="3091" width="10.375" style="303" bestFit="1" customWidth="1"/>
    <col min="3092" max="3092" width="9" style="303"/>
    <col min="3093" max="3093" width="10.375" style="303" bestFit="1" customWidth="1"/>
    <col min="3094" max="3094" width="9.25" style="303" bestFit="1" customWidth="1"/>
    <col min="3095" max="3328" width="9" style="303"/>
    <col min="3329" max="3329" width="2.5" style="303" customWidth="1"/>
    <col min="3330" max="3330" width="13.125" style="303" customWidth="1"/>
    <col min="3331" max="3331" width="1.75" style="303" customWidth="1"/>
    <col min="3332" max="3337" width="11" style="303" customWidth="1"/>
    <col min="3338" max="3343" width="11.125" style="303" customWidth="1"/>
    <col min="3344" max="3344" width="17" style="303" customWidth="1"/>
    <col min="3345" max="3345" width="10.5" style="303" bestFit="1" customWidth="1"/>
    <col min="3346" max="3346" width="9.875" style="303" customWidth="1"/>
    <col min="3347" max="3347" width="10.375" style="303" bestFit="1" customWidth="1"/>
    <col min="3348" max="3348" width="9" style="303"/>
    <col min="3349" max="3349" width="10.375" style="303" bestFit="1" customWidth="1"/>
    <col min="3350" max="3350" width="9.25" style="303" bestFit="1" customWidth="1"/>
    <col min="3351" max="3584" width="9" style="303"/>
    <col min="3585" max="3585" width="2.5" style="303" customWidth="1"/>
    <col min="3586" max="3586" width="13.125" style="303" customWidth="1"/>
    <col min="3587" max="3587" width="1.75" style="303" customWidth="1"/>
    <col min="3588" max="3593" width="11" style="303" customWidth="1"/>
    <col min="3594" max="3599" width="11.125" style="303" customWidth="1"/>
    <col min="3600" max="3600" width="17" style="303" customWidth="1"/>
    <col min="3601" max="3601" width="10.5" style="303" bestFit="1" customWidth="1"/>
    <col min="3602" max="3602" width="9.875" style="303" customWidth="1"/>
    <col min="3603" max="3603" width="10.375" style="303" bestFit="1" customWidth="1"/>
    <col min="3604" max="3604" width="9" style="303"/>
    <col min="3605" max="3605" width="10.375" style="303" bestFit="1" customWidth="1"/>
    <col min="3606" max="3606" width="9.25" style="303" bestFit="1" customWidth="1"/>
    <col min="3607" max="3840" width="9" style="303"/>
    <col min="3841" max="3841" width="2.5" style="303" customWidth="1"/>
    <col min="3842" max="3842" width="13.125" style="303" customWidth="1"/>
    <col min="3843" max="3843" width="1.75" style="303" customWidth="1"/>
    <col min="3844" max="3849" width="11" style="303" customWidth="1"/>
    <col min="3850" max="3855" width="11.125" style="303" customWidth="1"/>
    <col min="3856" max="3856" width="17" style="303" customWidth="1"/>
    <col min="3857" max="3857" width="10.5" style="303" bestFit="1" customWidth="1"/>
    <col min="3858" max="3858" width="9.875" style="303" customWidth="1"/>
    <col min="3859" max="3859" width="10.375" style="303" bestFit="1" customWidth="1"/>
    <col min="3860" max="3860" width="9" style="303"/>
    <col min="3861" max="3861" width="10.375" style="303" bestFit="1" customWidth="1"/>
    <col min="3862" max="3862" width="9.25" style="303" bestFit="1" customWidth="1"/>
    <col min="3863" max="4096" width="9" style="303"/>
    <col min="4097" max="4097" width="2.5" style="303" customWidth="1"/>
    <col min="4098" max="4098" width="13.125" style="303" customWidth="1"/>
    <col min="4099" max="4099" width="1.75" style="303" customWidth="1"/>
    <col min="4100" max="4105" width="11" style="303" customWidth="1"/>
    <col min="4106" max="4111" width="11.125" style="303" customWidth="1"/>
    <col min="4112" max="4112" width="17" style="303" customWidth="1"/>
    <col min="4113" max="4113" width="10.5" style="303" bestFit="1" customWidth="1"/>
    <col min="4114" max="4114" width="9.875" style="303" customWidth="1"/>
    <col min="4115" max="4115" width="10.375" style="303" bestFit="1" customWidth="1"/>
    <col min="4116" max="4116" width="9" style="303"/>
    <col min="4117" max="4117" width="10.375" style="303" bestFit="1" customWidth="1"/>
    <col min="4118" max="4118" width="9.25" style="303" bestFit="1" customWidth="1"/>
    <col min="4119" max="4352" width="9" style="303"/>
    <col min="4353" max="4353" width="2.5" style="303" customWidth="1"/>
    <col min="4354" max="4354" width="13.125" style="303" customWidth="1"/>
    <col min="4355" max="4355" width="1.75" style="303" customWidth="1"/>
    <col min="4356" max="4361" width="11" style="303" customWidth="1"/>
    <col min="4362" max="4367" width="11.125" style="303" customWidth="1"/>
    <col min="4368" max="4368" width="17" style="303" customWidth="1"/>
    <col min="4369" max="4369" width="10.5" style="303" bestFit="1" customWidth="1"/>
    <col min="4370" max="4370" width="9.875" style="303" customWidth="1"/>
    <col min="4371" max="4371" width="10.375" style="303" bestFit="1" customWidth="1"/>
    <col min="4372" max="4372" width="9" style="303"/>
    <col min="4373" max="4373" width="10.375" style="303" bestFit="1" customWidth="1"/>
    <col min="4374" max="4374" width="9.25" style="303" bestFit="1" customWidth="1"/>
    <col min="4375" max="4608" width="9" style="303"/>
    <col min="4609" max="4609" width="2.5" style="303" customWidth="1"/>
    <col min="4610" max="4610" width="13.125" style="303" customWidth="1"/>
    <col min="4611" max="4611" width="1.75" style="303" customWidth="1"/>
    <col min="4612" max="4617" width="11" style="303" customWidth="1"/>
    <col min="4618" max="4623" width="11.125" style="303" customWidth="1"/>
    <col min="4624" max="4624" width="17" style="303" customWidth="1"/>
    <col min="4625" max="4625" width="10.5" style="303" bestFit="1" customWidth="1"/>
    <col min="4626" max="4626" width="9.875" style="303" customWidth="1"/>
    <col min="4627" max="4627" width="10.375" style="303" bestFit="1" customWidth="1"/>
    <col min="4628" max="4628" width="9" style="303"/>
    <col min="4629" max="4629" width="10.375" style="303" bestFit="1" customWidth="1"/>
    <col min="4630" max="4630" width="9.25" style="303" bestFit="1" customWidth="1"/>
    <col min="4631" max="4864" width="9" style="303"/>
    <col min="4865" max="4865" width="2.5" style="303" customWidth="1"/>
    <col min="4866" max="4866" width="13.125" style="303" customWidth="1"/>
    <col min="4867" max="4867" width="1.75" style="303" customWidth="1"/>
    <col min="4868" max="4873" width="11" style="303" customWidth="1"/>
    <col min="4874" max="4879" width="11.125" style="303" customWidth="1"/>
    <col min="4880" max="4880" width="17" style="303" customWidth="1"/>
    <col min="4881" max="4881" width="10.5" style="303" bestFit="1" customWidth="1"/>
    <col min="4882" max="4882" width="9.875" style="303" customWidth="1"/>
    <col min="4883" max="4883" width="10.375" style="303" bestFit="1" customWidth="1"/>
    <col min="4884" max="4884" width="9" style="303"/>
    <col min="4885" max="4885" width="10.375" style="303" bestFit="1" customWidth="1"/>
    <col min="4886" max="4886" width="9.25" style="303" bestFit="1" customWidth="1"/>
    <col min="4887" max="5120" width="9" style="303"/>
    <col min="5121" max="5121" width="2.5" style="303" customWidth="1"/>
    <col min="5122" max="5122" width="13.125" style="303" customWidth="1"/>
    <col min="5123" max="5123" width="1.75" style="303" customWidth="1"/>
    <col min="5124" max="5129" width="11" style="303" customWidth="1"/>
    <col min="5130" max="5135" width="11.125" style="303" customWidth="1"/>
    <col min="5136" max="5136" width="17" style="303" customWidth="1"/>
    <col min="5137" max="5137" width="10.5" style="303" bestFit="1" customWidth="1"/>
    <col min="5138" max="5138" width="9.875" style="303" customWidth="1"/>
    <col min="5139" max="5139" width="10.375" style="303" bestFit="1" customWidth="1"/>
    <col min="5140" max="5140" width="9" style="303"/>
    <col min="5141" max="5141" width="10.375" style="303" bestFit="1" customWidth="1"/>
    <col min="5142" max="5142" width="9.25" style="303" bestFit="1" customWidth="1"/>
    <col min="5143" max="5376" width="9" style="303"/>
    <col min="5377" max="5377" width="2.5" style="303" customWidth="1"/>
    <col min="5378" max="5378" width="13.125" style="303" customWidth="1"/>
    <col min="5379" max="5379" width="1.75" style="303" customWidth="1"/>
    <col min="5380" max="5385" width="11" style="303" customWidth="1"/>
    <col min="5386" max="5391" width="11.125" style="303" customWidth="1"/>
    <col min="5392" max="5392" width="17" style="303" customWidth="1"/>
    <col min="5393" max="5393" width="10.5" style="303" bestFit="1" customWidth="1"/>
    <col min="5394" max="5394" width="9.875" style="303" customWidth="1"/>
    <col min="5395" max="5395" width="10.375" style="303" bestFit="1" customWidth="1"/>
    <col min="5396" max="5396" width="9" style="303"/>
    <col min="5397" max="5397" width="10.375" style="303" bestFit="1" customWidth="1"/>
    <col min="5398" max="5398" width="9.25" style="303" bestFit="1" customWidth="1"/>
    <col min="5399" max="5632" width="9" style="303"/>
    <col min="5633" max="5633" width="2.5" style="303" customWidth="1"/>
    <col min="5634" max="5634" width="13.125" style="303" customWidth="1"/>
    <col min="5635" max="5635" width="1.75" style="303" customWidth="1"/>
    <col min="5636" max="5641" width="11" style="303" customWidth="1"/>
    <col min="5642" max="5647" width="11.125" style="303" customWidth="1"/>
    <col min="5648" max="5648" width="17" style="303" customWidth="1"/>
    <col min="5649" max="5649" width="10.5" style="303" bestFit="1" customWidth="1"/>
    <col min="5650" max="5650" width="9.875" style="303" customWidth="1"/>
    <col min="5651" max="5651" width="10.375" style="303" bestFit="1" customWidth="1"/>
    <col min="5652" max="5652" width="9" style="303"/>
    <col min="5653" max="5653" width="10.375" style="303" bestFit="1" customWidth="1"/>
    <col min="5654" max="5654" width="9.25" style="303" bestFit="1" customWidth="1"/>
    <col min="5655" max="5888" width="9" style="303"/>
    <col min="5889" max="5889" width="2.5" style="303" customWidth="1"/>
    <col min="5890" max="5890" width="13.125" style="303" customWidth="1"/>
    <col min="5891" max="5891" width="1.75" style="303" customWidth="1"/>
    <col min="5892" max="5897" width="11" style="303" customWidth="1"/>
    <col min="5898" max="5903" width="11.125" style="303" customWidth="1"/>
    <col min="5904" max="5904" width="17" style="303" customWidth="1"/>
    <col min="5905" max="5905" width="10.5" style="303" bestFit="1" customWidth="1"/>
    <col min="5906" max="5906" width="9.875" style="303" customWidth="1"/>
    <col min="5907" max="5907" width="10.375" style="303" bestFit="1" customWidth="1"/>
    <col min="5908" max="5908" width="9" style="303"/>
    <col min="5909" max="5909" width="10.375" style="303" bestFit="1" customWidth="1"/>
    <col min="5910" max="5910" width="9.25" style="303" bestFit="1" customWidth="1"/>
    <col min="5911" max="6144" width="9" style="303"/>
    <col min="6145" max="6145" width="2.5" style="303" customWidth="1"/>
    <col min="6146" max="6146" width="13.125" style="303" customWidth="1"/>
    <col min="6147" max="6147" width="1.75" style="303" customWidth="1"/>
    <col min="6148" max="6153" width="11" style="303" customWidth="1"/>
    <col min="6154" max="6159" width="11.125" style="303" customWidth="1"/>
    <col min="6160" max="6160" width="17" style="303" customWidth="1"/>
    <col min="6161" max="6161" width="10.5" style="303" bestFit="1" customWidth="1"/>
    <col min="6162" max="6162" width="9.875" style="303" customWidth="1"/>
    <col min="6163" max="6163" width="10.375" style="303" bestFit="1" customWidth="1"/>
    <col min="6164" max="6164" width="9" style="303"/>
    <col min="6165" max="6165" width="10.375" style="303" bestFit="1" customWidth="1"/>
    <col min="6166" max="6166" width="9.25" style="303" bestFit="1" customWidth="1"/>
    <col min="6167" max="6400" width="9" style="303"/>
    <col min="6401" max="6401" width="2.5" style="303" customWidth="1"/>
    <col min="6402" max="6402" width="13.125" style="303" customWidth="1"/>
    <col min="6403" max="6403" width="1.75" style="303" customWidth="1"/>
    <col min="6404" max="6409" width="11" style="303" customWidth="1"/>
    <col min="6410" max="6415" width="11.125" style="303" customWidth="1"/>
    <col min="6416" max="6416" width="17" style="303" customWidth="1"/>
    <col min="6417" max="6417" width="10.5" style="303" bestFit="1" customWidth="1"/>
    <col min="6418" max="6418" width="9.875" style="303" customWidth="1"/>
    <col min="6419" max="6419" width="10.375" style="303" bestFit="1" customWidth="1"/>
    <col min="6420" max="6420" width="9" style="303"/>
    <col min="6421" max="6421" width="10.375" style="303" bestFit="1" customWidth="1"/>
    <col min="6422" max="6422" width="9.25" style="303" bestFit="1" customWidth="1"/>
    <col min="6423" max="6656" width="9" style="303"/>
    <col min="6657" max="6657" width="2.5" style="303" customWidth="1"/>
    <col min="6658" max="6658" width="13.125" style="303" customWidth="1"/>
    <col min="6659" max="6659" width="1.75" style="303" customWidth="1"/>
    <col min="6660" max="6665" width="11" style="303" customWidth="1"/>
    <col min="6666" max="6671" width="11.125" style="303" customWidth="1"/>
    <col min="6672" max="6672" width="17" style="303" customWidth="1"/>
    <col min="6673" max="6673" width="10.5" style="303" bestFit="1" customWidth="1"/>
    <col min="6674" max="6674" width="9.875" style="303" customWidth="1"/>
    <col min="6675" max="6675" width="10.375" style="303" bestFit="1" customWidth="1"/>
    <col min="6676" max="6676" width="9" style="303"/>
    <col min="6677" max="6677" width="10.375" style="303" bestFit="1" customWidth="1"/>
    <col min="6678" max="6678" width="9.25" style="303" bestFit="1" customWidth="1"/>
    <col min="6679" max="6912" width="9" style="303"/>
    <col min="6913" max="6913" width="2.5" style="303" customWidth="1"/>
    <col min="6914" max="6914" width="13.125" style="303" customWidth="1"/>
    <col min="6915" max="6915" width="1.75" style="303" customWidth="1"/>
    <col min="6916" max="6921" width="11" style="303" customWidth="1"/>
    <col min="6922" max="6927" width="11.125" style="303" customWidth="1"/>
    <col min="6928" max="6928" width="17" style="303" customWidth="1"/>
    <col min="6929" max="6929" width="10.5" style="303" bestFit="1" customWidth="1"/>
    <col min="6930" max="6930" width="9.875" style="303" customWidth="1"/>
    <col min="6931" max="6931" width="10.375" style="303" bestFit="1" customWidth="1"/>
    <col min="6932" max="6932" width="9" style="303"/>
    <col min="6933" max="6933" width="10.375" style="303" bestFit="1" customWidth="1"/>
    <col min="6934" max="6934" width="9.25" style="303" bestFit="1" customWidth="1"/>
    <col min="6935" max="7168" width="9" style="303"/>
    <col min="7169" max="7169" width="2.5" style="303" customWidth="1"/>
    <col min="7170" max="7170" width="13.125" style="303" customWidth="1"/>
    <col min="7171" max="7171" width="1.75" style="303" customWidth="1"/>
    <col min="7172" max="7177" width="11" style="303" customWidth="1"/>
    <col min="7178" max="7183" width="11.125" style="303" customWidth="1"/>
    <col min="7184" max="7184" width="17" style="303" customWidth="1"/>
    <col min="7185" max="7185" width="10.5" style="303" bestFit="1" customWidth="1"/>
    <col min="7186" max="7186" width="9.875" style="303" customWidth="1"/>
    <col min="7187" max="7187" width="10.375" style="303" bestFit="1" customWidth="1"/>
    <col min="7188" max="7188" width="9" style="303"/>
    <col min="7189" max="7189" width="10.375" style="303" bestFit="1" customWidth="1"/>
    <col min="7190" max="7190" width="9.25" style="303" bestFit="1" customWidth="1"/>
    <col min="7191" max="7424" width="9" style="303"/>
    <col min="7425" max="7425" width="2.5" style="303" customWidth="1"/>
    <col min="7426" max="7426" width="13.125" style="303" customWidth="1"/>
    <col min="7427" max="7427" width="1.75" style="303" customWidth="1"/>
    <col min="7428" max="7433" width="11" style="303" customWidth="1"/>
    <col min="7434" max="7439" width="11.125" style="303" customWidth="1"/>
    <col min="7440" max="7440" width="17" style="303" customWidth="1"/>
    <col min="7441" max="7441" width="10.5" style="303" bestFit="1" customWidth="1"/>
    <col min="7442" max="7442" width="9.875" style="303" customWidth="1"/>
    <col min="7443" max="7443" width="10.375" style="303" bestFit="1" customWidth="1"/>
    <col min="7444" max="7444" width="9" style="303"/>
    <col min="7445" max="7445" width="10.375" style="303" bestFit="1" customWidth="1"/>
    <col min="7446" max="7446" width="9.25" style="303" bestFit="1" customWidth="1"/>
    <col min="7447" max="7680" width="9" style="303"/>
    <col min="7681" max="7681" width="2.5" style="303" customWidth="1"/>
    <col min="7682" max="7682" width="13.125" style="303" customWidth="1"/>
    <col min="7683" max="7683" width="1.75" style="303" customWidth="1"/>
    <col min="7684" max="7689" width="11" style="303" customWidth="1"/>
    <col min="7690" max="7695" width="11.125" style="303" customWidth="1"/>
    <col min="7696" max="7696" width="17" style="303" customWidth="1"/>
    <col min="7697" max="7697" width="10.5" style="303" bestFit="1" customWidth="1"/>
    <col min="7698" max="7698" width="9.875" style="303" customWidth="1"/>
    <col min="7699" max="7699" width="10.375" style="303" bestFit="1" customWidth="1"/>
    <col min="7700" max="7700" width="9" style="303"/>
    <col min="7701" max="7701" width="10.375" style="303" bestFit="1" customWidth="1"/>
    <col min="7702" max="7702" width="9.25" style="303" bestFit="1" customWidth="1"/>
    <col min="7703" max="7936" width="9" style="303"/>
    <col min="7937" max="7937" width="2.5" style="303" customWidth="1"/>
    <col min="7938" max="7938" width="13.125" style="303" customWidth="1"/>
    <col min="7939" max="7939" width="1.75" style="303" customWidth="1"/>
    <col min="7940" max="7945" width="11" style="303" customWidth="1"/>
    <col min="7946" max="7951" width="11.125" style="303" customWidth="1"/>
    <col min="7952" max="7952" width="17" style="303" customWidth="1"/>
    <col min="7953" max="7953" width="10.5" style="303" bestFit="1" customWidth="1"/>
    <col min="7954" max="7954" width="9.875" style="303" customWidth="1"/>
    <col min="7955" max="7955" width="10.375" style="303" bestFit="1" customWidth="1"/>
    <col min="7956" max="7956" width="9" style="303"/>
    <col min="7957" max="7957" width="10.375" style="303" bestFit="1" customWidth="1"/>
    <col min="7958" max="7958" width="9.25" style="303" bestFit="1" customWidth="1"/>
    <col min="7959" max="8192" width="9" style="303"/>
    <col min="8193" max="8193" width="2.5" style="303" customWidth="1"/>
    <col min="8194" max="8194" width="13.125" style="303" customWidth="1"/>
    <col min="8195" max="8195" width="1.75" style="303" customWidth="1"/>
    <col min="8196" max="8201" width="11" style="303" customWidth="1"/>
    <col min="8202" max="8207" width="11.125" style="303" customWidth="1"/>
    <col min="8208" max="8208" width="17" style="303" customWidth="1"/>
    <col min="8209" max="8209" width="10.5" style="303" bestFit="1" customWidth="1"/>
    <col min="8210" max="8210" width="9.875" style="303" customWidth="1"/>
    <col min="8211" max="8211" width="10.375" style="303" bestFit="1" customWidth="1"/>
    <col min="8212" max="8212" width="9" style="303"/>
    <col min="8213" max="8213" width="10.375" style="303" bestFit="1" customWidth="1"/>
    <col min="8214" max="8214" width="9.25" style="303" bestFit="1" customWidth="1"/>
    <col min="8215" max="8448" width="9" style="303"/>
    <col min="8449" max="8449" width="2.5" style="303" customWidth="1"/>
    <col min="8450" max="8450" width="13.125" style="303" customWidth="1"/>
    <col min="8451" max="8451" width="1.75" style="303" customWidth="1"/>
    <col min="8452" max="8457" width="11" style="303" customWidth="1"/>
    <col min="8458" max="8463" width="11.125" style="303" customWidth="1"/>
    <col min="8464" max="8464" width="17" style="303" customWidth="1"/>
    <col min="8465" max="8465" width="10.5" style="303" bestFit="1" customWidth="1"/>
    <col min="8466" max="8466" width="9.875" style="303" customWidth="1"/>
    <col min="8467" max="8467" width="10.375" style="303" bestFit="1" customWidth="1"/>
    <col min="8468" max="8468" width="9" style="303"/>
    <col min="8469" max="8469" width="10.375" style="303" bestFit="1" customWidth="1"/>
    <col min="8470" max="8470" width="9.25" style="303" bestFit="1" customWidth="1"/>
    <col min="8471" max="8704" width="9" style="303"/>
    <col min="8705" max="8705" width="2.5" style="303" customWidth="1"/>
    <col min="8706" max="8706" width="13.125" style="303" customWidth="1"/>
    <col min="8707" max="8707" width="1.75" style="303" customWidth="1"/>
    <col min="8708" max="8713" width="11" style="303" customWidth="1"/>
    <col min="8714" max="8719" width="11.125" style="303" customWidth="1"/>
    <col min="8720" max="8720" width="17" style="303" customWidth="1"/>
    <col min="8721" max="8721" width="10.5" style="303" bestFit="1" customWidth="1"/>
    <col min="8722" max="8722" width="9.875" style="303" customWidth="1"/>
    <col min="8723" max="8723" width="10.375" style="303" bestFit="1" customWidth="1"/>
    <col min="8724" max="8724" width="9" style="303"/>
    <col min="8725" max="8725" width="10.375" style="303" bestFit="1" customWidth="1"/>
    <col min="8726" max="8726" width="9.25" style="303" bestFit="1" customWidth="1"/>
    <col min="8727" max="8960" width="9" style="303"/>
    <col min="8961" max="8961" width="2.5" style="303" customWidth="1"/>
    <col min="8962" max="8962" width="13.125" style="303" customWidth="1"/>
    <col min="8963" max="8963" width="1.75" style="303" customWidth="1"/>
    <col min="8964" max="8969" width="11" style="303" customWidth="1"/>
    <col min="8970" max="8975" width="11.125" style="303" customWidth="1"/>
    <col min="8976" max="8976" width="17" style="303" customWidth="1"/>
    <col min="8977" max="8977" width="10.5" style="303" bestFit="1" customWidth="1"/>
    <col min="8978" max="8978" width="9.875" style="303" customWidth="1"/>
    <col min="8979" max="8979" width="10.375" style="303" bestFit="1" customWidth="1"/>
    <col min="8980" max="8980" width="9" style="303"/>
    <col min="8981" max="8981" width="10.375" style="303" bestFit="1" customWidth="1"/>
    <col min="8982" max="8982" width="9.25" style="303" bestFit="1" customWidth="1"/>
    <col min="8983" max="9216" width="9" style="303"/>
    <col min="9217" max="9217" width="2.5" style="303" customWidth="1"/>
    <col min="9218" max="9218" width="13.125" style="303" customWidth="1"/>
    <col min="9219" max="9219" width="1.75" style="303" customWidth="1"/>
    <col min="9220" max="9225" width="11" style="303" customWidth="1"/>
    <col min="9226" max="9231" width="11.125" style="303" customWidth="1"/>
    <col min="9232" max="9232" width="17" style="303" customWidth="1"/>
    <col min="9233" max="9233" width="10.5" style="303" bestFit="1" customWidth="1"/>
    <col min="9234" max="9234" width="9.875" style="303" customWidth="1"/>
    <col min="9235" max="9235" width="10.375" style="303" bestFit="1" customWidth="1"/>
    <col min="9236" max="9236" width="9" style="303"/>
    <col min="9237" max="9237" width="10.375" style="303" bestFit="1" customWidth="1"/>
    <col min="9238" max="9238" width="9.25" style="303" bestFit="1" customWidth="1"/>
    <col min="9239" max="9472" width="9" style="303"/>
    <col min="9473" max="9473" width="2.5" style="303" customWidth="1"/>
    <col min="9474" max="9474" width="13.125" style="303" customWidth="1"/>
    <col min="9475" max="9475" width="1.75" style="303" customWidth="1"/>
    <col min="9476" max="9481" width="11" style="303" customWidth="1"/>
    <col min="9482" max="9487" width="11.125" style="303" customWidth="1"/>
    <col min="9488" max="9488" width="17" style="303" customWidth="1"/>
    <col min="9489" max="9489" width="10.5" style="303" bestFit="1" customWidth="1"/>
    <col min="9490" max="9490" width="9.875" style="303" customWidth="1"/>
    <col min="9491" max="9491" width="10.375" style="303" bestFit="1" customWidth="1"/>
    <col min="9492" max="9492" width="9" style="303"/>
    <col min="9493" max="9493" width="10.375" style="303" bestFit="1" customWidth="1"/>
    <col min="9494" max="9494" width="9.25" style="303" bestFit="1" customWidth="1"/>
    <col min="9495" max="9728" width="9" style="303"/>
    <col min="9729" max="9729" width="2.5" style="303" customWidth="1"/>
    <col min="9730" max="9730" width="13.125" style="303" customWidth="1"/>
    <col min="9731" max="9731" width="1.75" style="303" customWidth="1"/>
    <col min="9732" max="9737" width="11" style="303" customWidth="1"/>
    <col min="9738" max="9743" width="11.125" style="303" customWidth="1"/>
    <col min="9744" max="9744" width="17" style="303" customWidth="1"/>
    <col min="9745" max="9745" width="10.5" style="303" bestFit="1" customWidth="1"/>
    <col min="9746" max="9746" width="9.875" style="303" customWidth="1"/>
    <col min="9747" max="9747" width="10.375" style="303" bestFit="1" customWidth="1"/>
    <col min="9748" max="9748" width="9" style="303"/>
    <col min="9749" max="9749" width="10.375" style="303" bestFit="1" customWidth="1"/>
    <col min="9750" max="9750" width="9.25" style="303" bestFit="1" customWidth="1"/>
    <col min="9751" max="9984" width="9" style="303"/>
    <col min="9985" max="9985" width="2.5" style="303" customWidth="1"/>
    <col min="9986" max="9986" width="13.125" style="303" customWidth="1"/>
    <col min="9987" max="9987" width="1.75" style="303" customWidth="1"/>
    <col min="9988" max="9993" width="11" style="303" customWidth="1"/>
    <col min="9994" max="9999" width="11.125" style="303" customWidth="1"/>
    <col min="10000" max="10000" width="17" style="303" customWidth="1"/>
    <col min="10001" max="10001" width="10.5" style="303" bestFit="1" customWidth="1"/>
    <col min="10002" max="10002" width="9.875" style="303" customWidth="1"/>
    <col min="10003" max="10003" width="10.375" style="303" bestFit="1" customWidth="1"/>
    <col min="10004" max="10004" width="9" style="303"/>
    <col min="10005" max="10005" width="10.375" style="303" bestFit="1" customWidth="1"/>
    <col min="10006" max="10006" width="9.25" style="303" bestFit="1" customWidth="1"/>
    <col min="10007" max="10240" width="9" style="303"/>
    <col min="10241" max="10241" width="2.5" style="303" customWidth="1"/>
    <col min="10242" max="10242" width="13.125" style="303" customWidth="1"/>
    <col min="10243" max="10243" width="1.75" style="303" customWidth="1"/>
    <col min="10244" max="10249" width="11" style="303" customWidth="1"/>
    <col min="10250" max="10255" width="11.125" style="303" customWidth="1"/>
    <col min="10256" max="10256" width="17" style="303" customWidth="1"/>
    <col min="10257" max="10257" width="10.5" style="303" bestFit="1" customWidth="1"/>
    <col min="10258" max="10258" width="9.875" style="303" customWidth="1"/>
    <col min="10259" max="10259" width="10.375" style="303" bestFit="1" customWidth="1"/>
    <col min="10260" max="10260" width="9" style="303"/>
    <col min="10261" max="10261" width="10.375" style="303" bestFit="1" customWidth="1"/>
    <col min="10262" max="10262" width="9.25" style="303" bestFit="1" customWidth="1"/>
    <col min="10263" max="10496" width="9" style="303"/>
    <col min="10497" max="10497" width="2.5" style="303" customWidth="1"/>
    <col min="10498" max="10498" width="13.125" style="303" customWidth="1"/>
    <col min="10499" max="10499" width="1.75" style="303" customWidth="1"/>
    <col min="10500" max="10505" width="11" style="303" customWidth="1"/>
    <col min="10506" max="10511" width="11.125" style="303" customWidth="1"/>
    <col min="10512" max="10512" width="17" style="303" customWidth="1"/>
    <col min="10513" max="10513" width="10.5" style="303" bestFit="1" customWidth="1"/>
    <col min="10514" max="10514" width="9.875" style="303" customWidth="1"/>
    <col min="10515" max="10515" width="10.375" style="303" bestFit="1" customWidth="1"/>
    <col min="10516" max="10516" width="9" style="303"/>
    <col min="10517" max="10517" width="10.375" style="303" bestFit="1" customWidth="1"/>
    <col min="10518" max="10518" width="9.25" style="303" bestFit="1" customWidth="1"/>
    <col min="10519" max="10752" width="9" style="303"/>
    <col min="10753" max="10753" width="2.5" style="303" customWidth="1"/>
    <col min="10754" max="10754" width="13.125" style="303" customWidth="1"/>
    <col min="10755" max="10755" width="1.75" style="303" customWidth="1"/>
    <col min="10756" max="10761" width="11" style="303" customWidth="1"/>
    <col min="10762" max="10767" width="11.125" style="303" customWidth="1"/>
    <col min="10768" max="10768" width="17" style="303" customWidth="1"/>
    <col min="10769" max="10769" width="10.5" style="303" bestFit="1" customWidth="1"/>
    <col min="10770" max="10770" width="9.875" style="303" customWidth="1"/>
    <col min="10771" max="10771" width="10.375" style="303" bestFit="1" customWidth="1"/>
    <col min="10772" max="10772" width="9" style="303"/>
    <col min="10773" max="10773" width="10.375" style="303" bestFit="1" customWidth="1"/>
    <col min="10774" max="10774" width="9.25" style="303" bestFit="1" customWidth="1"/>
    <col min="10775" max="11008" width="9" style="303"/>
    <col min="11009" max="11009" width="2.5" style="303" customWidth="1"/>
    <col min="11010" max="11010" width="13.125" style="303" customWidth="1"/>
    <col min="11011" max="11011" width="1.75" style="303" customWidth="1"/>
    <col min="11012" max="11017" width="11" style="303" customWidth="1"/>
    <col min="11018" max="11023" width="11.125" style="303" customWidth="1"/>
    <col min="11024" max="11024" width="17" style="303" customWidth="1"/>
    <col min="11025" max="11025" width="10.5" style="303" bestFit="1" customWidth="1"/>
    <col min="11026" max="11026" width="9.875" style="303" customWidth="1"/>
    <col min="11027" max="11027" width="10.375" style="303" bestFit="1" customWidth="1"/>
    <col min="11028" max="11028" width="9" style="303"/>
    <col min="11029" max="11029" width="10.375" style="303" bestFit="1" customWidth="1"/>
    <col min="11030" max="11030" width="9.25" style="303" bestFit="1" customWidth="1"/>
    <col min="11031" max="11264" width="9" style="303"/>
    <col min="11265" max="11265" width="2.5" style="303" customWidth="1"/>
    <col min="11266" max="11266" width="13.125" style="303" customWidth="1"/>
    <col min="11267" max="11267" width="1.75" style="303" customWidth="1"/>
    <col min="11268" max="11273" width="11" style="303" customWidth="1"/>
    <col min="11274" max="11279" width="11.125" style="303" customWidth="1"/>
    <col min="11280" max="11280" width="17" style="303" customWidth="1"/>
    <col min="11281" max="11281" width="10.5" style="303" bestFit="1" customWidth="1"/>
    <col min="11282" max="11282" width="9.875" style="303" customWidth="1"/>
    <col min="11283" max="11283" width="10.375" style="303" bestFit="1" customWidth="1"/>
    <col min="11284" max="11284" width="9" style="303"/>
    <col min="11285" max="11285" width="10.375" style="303" bestFit="1" customWidth="1"/>
    <col min="11286" max="11286" width="9.25" style="303" bestFit="1" customWidth="1"/>
    <col min="11287" max="11520" width="9" style="303"/>
    <col min="11521" max="11521" width="2.5" style="303" customWidth="1"/>
    <col min="11522" max="11522" width="13.125" style="303" customWidth="1"/>
    <col min="11523" max="11523" width="1.75" style="303" customWidth="1"/>
    <col min="11524" max="11529" width="11" style="303" customWidth="1"/>
    <col min="11530" max="11535" width="11.125" style="303" customWidth="1"/>
    <col min="11536" max="11536" width="17" style="303" customWidth="1"/>
    <col min="11537" max="11537" width="10.5" style="303" bestFit="1" customWidth="1"/>
    <col min="11538" max="11538" width="9.875" style="303" customWidth="1"/>
    <col min="11539" max="11539" width="10.375" style="303" bestFit="1" customWidth="1"/>
    <col min="11540" max="11540" width="9" style="303"/>
    <col min="11541" max="11541" width="10.375" style="303" bestFit="1" customWidth="1"/>
    <col min="11542" max="11542" width="9.25" style="303" bestFit="1" customWidth="1"/>
    <col min="11543" max="11776" width="9" style="303"/>
    <col min="11777" max="11777" width="2.5" style="303" customWidth="1"/>
    <col min="11778" max="11778" width="13.125" style="303" customWidth="1"/>
    <col min="11779" max="11779" width="1.75" style="303" customWidth="1"/>
    <col min="11780" max="11785" width="11" style="303" customWidth="1"/>
    <col min="11786" max="11791" width="11.125" style="303" customWidth="1"/>
    <col min="11792" max="11792" width="17" style="303" customWidth="1"/>
    <col min="11793" max="11793" width="10.5" style="303" bestFit="1" customWidth="1"/>
    <col min="11794" max="11794" width="9.875" style="303" customWidth="1"/>
    <col min="11795" max="11795" width="10.375" style="303" bestFit="1" customWidth="1"/>
    <col min="11796" max="11796" width="9" style="303"/>
    <col min="11797" max="11797" width="10.375" style="303" bestFit="1" customWidth="1"/>
    <col min="11798" max="11798" width="9.25" style="303" bestFit="1" customWidth="1"/>
    <col min="11799" max="12032" width="9" style="303"/>
    <col min="12033" max="12033" width="2.5" style="303" customWidth="1"/>
    <col min="12034" max="12034" width="13.125" style="303" customWidth="1"/>
    <col min="12035" max="12035" width="1.75" style="303" customWidth="1"/>
    <col min="12036" max="12041" width="11" style="303" customWidth="1"/>
    <col min="12042" max="12047" width="11.125" style="303" customWidth="1"/>
    <col min="12048" max="12048" width="17" style="303" customWidth="1"/>
    <col min="12049" max="12049" width="10.5" style="303" bestFit="1" customWidth="1"/>
    <col min="12050" max="12050" width="9.875" style="303" customWidth="1"/>
    <col min="12051" max="12051" width="10.375" style="303" bestFit="1" customWidth="1"/>
    <col min="12052" max="12052" width="9" style="303"/>
    <col min="12053" max="12053" width="10.375" style="303" bestFit="1" customWidth="1"/>
    <col min="12054" max="12054" width="9.25" style="303" bestFit="1" customWidth="1"/>
    <col min="12055" max="12288" width="9" style="303"/>
    <col min="12289" max="12289" width="2.5" style="303" customWidth="1"/>
    <col min="12290" max="12290" width="13.125" style="303" customWidth="1"/>
    <col min="12291" max="12291" width="1.75" style="303" customWidth="1"/>
    <col min="12292" max="12297" width="11" style="303" customWidth="1"/>
    <col min="12298" max="12303" width="11.125" style="303" customWidth="1"/>
    <col min="12304" max="12304" width="17" style="303" customWidth="1"/>
    <col min="12305" max="12305" width="10.5" style="303" bestFit="1" customWidth="1"/>
    <col min="12306" max="12306" width="9.875" style="303" customWidth="1"/>
    <col min="12307" max="12307" width="10.375" style="303" bestFit="1" customWidth="1"/>
    <col min="12308" max="12308" width="9" style="303"/>
    <col min="12309" max="12309" width="10.375" style="303" bestFit="1" customWidth="1"/>
    <col min="12310" max="12310" width="9.25" style="303" bestFit="1" customWidth="1"/>
    <col min="12311" max="12544" width="9" style="303"/>
    <col min="12545" max="12545" width="2.5" style="303" customWidth="1"/>
    <col min="12546" max="12546" width="13.125" style="303" customWidth="1"/>
    <col min="12547" max="12547" width="1.75" style="303" customWidth="1"/>
    <col min="12548" max="12553" width="11" style="303" customWidth="1"/>
    <col min="12554" max="12559" width="11.125" style="303" customWidth="1"/>
    <col min="12560" max="12560" width="17" style="303" customWidth="1"/>
    <col min="12561" max="12561" width="10.5" style="303" bestFit="1" customWidth="1"/>
    <col min="12562" max="12562" width="9.875" style="303" customWidth="1"/>
    <col min="12563" max="12563" width="10.375" style="303" bestFit="1" customWidth="1"/>
    <col min="12564" max="12564" width="9" style="303"/>
    <col min="12565" max="12565" width="10.375" style="303" bestFit="1" customWidth="1"/>
    <col min="12566" max="12566" width="9.25" style="303" bestFit="1" customWidth="1"/>
    <col min="12567" max="12800" width="9" style="303"/>
    <col min="12801" max="12801" width="2.5" style="303" customWidth="1"/>
    <col min="12802" max="12802" width="13.125" style="303" customWidth="1"/>
    <col min="12803" max="12803" width="1.75" style="303" customWidth="1"/>
    <col min="12804" max="12809" width="11" style="303" customWidth="1"/>
    <col min="12810" max="12815" width="11.125" style="303" customWidth="1"/>
    <col min="12816" max="12816" width="17" style="303" customWidth="1"/>
    <col min="12817" max="12817" width="10.5" style="303" bestFit="1" customWidth="1"/>
    <col min="12818" max="12818" width="9.875" style="303" customWidth="1"/>
    <col min="12819" max="12819" width="10.375" style="303" bestFit="1" customWidth="1"/>
    <col min="12820" max="12820" width="9" style="303"/>
    <col min="12821" max="12821" width="10.375" style="303" bestFit="1" customWidth="1"/>
    <col min="12822" max="12822" width="9.25" style="303" bestFit="1" customWidth="1"/>
    <col min="12823" max="13056" width="9" style="303"/>
    <col min="13057" max="13057" width="2.5" style="303" customWidth="1"/>
    <col min="13058" max="13058" width="13.125" style="303" customWidth="1"/>
    <col min="13059" max="13059" width="1.75" style="303" customWidth="1"/>
    <col min="13060" max="13065" width="11" style="303" customWidth="1"/>
    <col min="13066" max="13071" width="11.125" style="303" customWidth="1"/>
    <col min="13072" max="13072" width="17" style="303" customWidth="1"/>
    <col min="13073" max="13073" width="10.5" style="303" bestFit="1" customWidth="1"/>
    <col min="13074" max="13074" width="9.875" style="303" customWidth="1"/>
    <col min="13075" max="13075" width="10.375" style="303" bestFit="1" customWidth="1"/>
    <col min="13076" max="13076" width="9" style="303"/>
    <col min="13077" max="13077" width="10.375" style="303" bestFit="1" customWidth="1"/>
    <col min="13078" max="13078" width="9.25" style="303" bestFit="1" customWidth="1"/>
    <col min="13079" max="13312" width="9" style="303"/>
    <col min="13313" max="13313" width="2.5" style="303" customWidth="1"/>
    <col min="13314" max="13314" width="13.125" style="303" customWidth="1"/>
    <col min="13315" max="13315" width="1.75" style="303" customWidth="1"/>
    <col min="13316" max="13321" width="11" style="303" customWidth="1"/>
    <col min="13322" max="13327" width="11.125" style="303" customWidth="1"/>
    <col min="13328" max="13328" width="17" style="303" customWidth="1"/>
    <col min="13329" max="13329" width="10.5" style="303" bestFit="1" customWidth="1"/>
    <col min="13330" max="13330" width="9.875" style="303" customWidth="1"/>
    <col min="13331" max="13331" width="10.375" style="303" bestFit="1" customWidth="1"/>
    <col min="13332" max="13332" width="9" style="303"/>
    <col min="13333" max="13333" width="10.375" style="303" bestFit="1" customWidth="1"/>
    <col min="13334" max="13334" width="9.25" style="303" bestFit="1" customWidth="1"/>
    <col min="13335" max="13568" width="9" style="303"/>
    <col min="13569" max="13569" width="2.5" style="303" customWidth="1"/>
    <col min="13570" max="13570" width="13.125" style="303" customWidth="1"/>
    <col min="13571" max="13571" width="1.75" style="303" customWidth="1"/>
    <col min="13572" max="13577" width="11" style="303" customWidth="1"/>
    <col min="13578" max="13583" width="11.125" style="303" customWidth="1"/>
    <col min="13584" max="13584" width="17" style="303" customWidth="1"/>
    <col min="13585" max="13585" width="10.5" style="303" bestFit="1" customWidth="1"/>
    <col min="13586" max="13586" width="9.875" style="303" customWidth="1"/>
    <col min="13587" max="13587" width="10.375" style="303" bestFit="1" customWidth="1"/>
    <col min="13588" max="13588" width="9" style="303"/>
    <col min="13589" max="13589" width="10.375" style="303" bestFit="1" customWidth="1"/>
    <col min="13590" max="13590" width="9.25" style="303" bestFit="1" customWidth="1"/>
    <col min="13591" max="13824" width="9" style="303"/>
    <col min="13825" max="13825" width="2.5" style="303" customWidth="1"/>
    <col min="13826" max="13826" width="13.125" style="303" customWidth="1"/>
    <col min="13827" max="13827" width="1.75" style="303" customWidth="1"/>
    <col min="13828" max="13833" width="11" style="303" customWidth="1"/>
    <col min="13834" max="13839" width="11.125" style="303" customWidth="1"/>
    <col min="13840" max="13840" width="17" style="303" customWidth="1"/>
    <col min="13841" max="13841" width="10.5" style="303" bestFit="1" customWidth="1"/>
    <col min="13842" max="13842" width="9.875" style="303" customWidth="1"/>
    <col min="13843" max="13843" width="10.375" style="303" bestFit="1" customWidth="1"/>
    <col min="13844" max="13844" width="9" style="303"/>
    <col min="13845" max="13845" width="10.375" style="303" bestFit="1" customWidth="1"/>
    <col min="13846" max="13846" width="9.25" style="303" bestFit="1" customWidth="1"/>
    <col min="13847" max="14080" width="9" style="303"/>
    <col min="14081" max="14081" width="2.5" style="303" customWidth="1"/>
    <col min="14082" max="14082" width="13.125" style="303" customWidth="1"/>
    <col min="14083" max="14083" width="1.75" style="303" customWidth="1"/>
    <col min="14084" max="14089" width="11" style="303" customWidth="1"/>
    <col min="14090" max="14095" width="11.125" style="303" customWidth="1"/>
    <col min="14096" max="14096" width="17" style="303" customWidth="1"/>
    <col min="14097" max="14097" width="10.5" style="303" bestFit="1" customWidth="1"/>
    <col min="14098" max="14098" width="9.875" style="303" customWidth="1"/>
    <col min="14099" max="14099" width="10.375" style="303" bestFit="1" customWidth="1"/>
    <col min="14100" max="14100" width="9" style="303"/>
    <col min="14101" max="14101" width="10.375" style="303" bestFit="1" customWidth="1"/>
    <col min="14102" max="14102" width="9.25" style="303" bestFit="1" customWidth="1"/>
    <col min="14103" max="14336" width="9" style="303"/>
    <col min="14337" max="14337" width="2.5" style="303" customWidth="1"/>
    <col min="14338" max="14338" width="13.125" style="303" customWidth="1"/>
    <col min="14339" max="14339" width="1.75" style="303" customWidth="1"/>
    <col min="14340" max="14345" width="11" style="303" customWidth="1"/>
    <col min="14346" max="14351" width="11.125" style="303" customWidth="1"/>
    <col min="14352" max="14352" width="17" style="303" customWidth="1"/>
    <col min="14353" max="14353" width="10.5" style="303" bestFit="1" customWidth="1"/>
    <col min="14354" max="14354" width="9.875" style="303" customWidth="1"/>
    <col min="14355" max="14355" width="10.375" style="303" bestFit="1" customWidth="1"/>
    <col min="14356" max="14356" width="9" style="303"/>
    <col min="14357" max="14357" width="10.375" style="303" bestFit="1" customWidth="1"/>
    <col min="14358" max="14358" width="9.25" style="303" bestFit="1" customWidth="1"/>
    <col min="14359" max="14592" width="9" style="303"/>
    <col min="14593" max="14593" width="2.5" style="303" customWidth="1"/>
    <col min="14594" max="14594" width="13.125" style="303" customWidth="1"/>
    <col min="14595" max="14595" width="1.75" style="303" customWidth="1"/>
    <col min="14596" max="14601" width="11" style="303" customWidth="1"/>
    <col min="14602" max="14607" width="11.125" style="303" customWidth="1"/>
    <col min="14608" max="14608" width="17" style="303" customWidth="1"/>
    <col min="14609" max="14609" width="10.5" style="303" bestFit="1" customWidth="1"/>
    <col min="14610" max="14610" width="9.875" style="303" customWidth="1"/>
    <col min="14611" max="14611" width="10.375" style="303" bestFit="1" customWidth="1"/>
    <col min="14612" max="14612" width="9" style="303"/>
    <col min="14613" max="14613" width="10.375" style="303" bestFit="1" customWidth="1"/>
    <col min="14614" max="14614" width="9.25" style="303" bestFit="1" customWidth="1"/>
    <col min="14615" max="14848" width="9" style="303"/>
    <col min="14849" max="14849" width="2.5" style="303" customWidth="1"/>
    <col min="14850" max="14850" width="13.125" style="303" customWidth="1"/>
    <col min="14851" max="14851" width="1.75" style="303" customWidth="1"/>
    <col min="14852" max="14857" width="11" style="303" customWidth="1"/>
    <col min="14858" max="14863" width="11.125" style="303" customWidth="1"/>
    <col min="14864" max="14864" width="17" style="303" customWidth="1"/>
    <col min="14865" max="14865" width="10.5" style="303" bestFit="1" customWidth="1"/>
    <col min="14866" max="14866" width="9.875" style="303" customWidth="1"/>
    <col min="14867" max="14867" width="10.375" style="303" bestFit="1" customWidth="1"/>
    <col min="14868" max="14868" width="9" style="303"/>
    <col min="14869" max="14869" width="10.375" style="303" bestFit="1" customWidth="1"/>
    <col min="14870" max="14870" width="9.25" style="303" bestFit="1" customWidth="1"/>
    <col min="14871" max="15104" width="9" style="303"/>
    <col min="15105" max="15105" width="2.5" style="303" customWidth="1"/>
    <col min="15106" max="15106" width="13.125" style="303" customWidth="1"/>
    <col min="15107" max="15107" width="1.75" style="303" customWidth="1"/>
    <col min="15108" max="15113" width="11" style="303" customWidth="1"/>
    <col min="15114" max="15119" width="11.125" style="303" customWidth="1"/>
    <col min="15120" max="15120" width="17" style="303" customWidth="1"/>
    <col min="15121" max="15121" width="10.5" style="303" bestFit="1" customWidth="1"/>
    <col min="15122" max="15122" width="9.875" style="303" customWidth="1"/>
    <col min="15123" max="15123" width="10.375" style="303" bestFit="1" customWidth="1"/>
    <col min="15124" max="15124" width="9" style="303"/>
    <col min="15125" max="15125" width="10.375" style="303" bestFit="1" customWidth="1"/>
    <col min="15126" max="15126" width="9.25" style="303" bestFit="1" customWidth="1"/>
    <col min="15127" max="15360" width="9" style="303"/>
    <col min="15361" max="15361" width="2.5" style="303" customWidth="1"/>
    <col min="15362" max="15362" width="13.125" style="303" customWidth="1"/>
    <col min="15363" max="15363" width="1.75" style="303" customWidth="1"/>
    <col min="15364" max="15369" width="11" style="303" customWidth="1"/>
    <col min="15370" max="15375" width="11.125" style="303" customWidth="1"/>
    <col min="15376" max="15376" width="17" style="303" customWidth="1"/>
    <col min="15377" max="15377" width="10.5" style="303" bestFit="1" customWidth="1"/>
    <col min="15378" max="15378" width="9.875" style="303" customWidth="1"/>
    <col min="15379" max="15379" width="10.375" style="303" bestFit="1" customWidth="1"/>
    <col min="15380" max="15380" width="9" style="303"/>
    <col min="15381" max="15381" width="10.375" style="303" bestFit="1" customWidth="1"/>
    <col min="15382" max="15382" width="9.25" style="303" bestFit="1" customWidth="1"/>
    <col min="15383" max="15616" width="9" style="303"/>
    <col min="15617" max="15617" width="2.5" style="303" customWidth="1"/>
    <col min="15618" max="15618" width="13.125" style="303" customWidth="1"/>
    <col min="15619" max="15619" width="1.75" style="303" customWidth="1"/>
    <col min="15620" max="15625" width="11" style="303" customWidth="1"/>
    <col min="15626" max="15631" width="11.125" style="303" customWidth="1"/>
    <col min="15632" max="15632" width="17" style="303" customWidth="1"/>
    <col min="15633" max="15633" width="10.5" style="303" bestFit="1" customWidth="1"/>
    <col min="15634" max="15634" width="9.875" style="303" customWidth="1"/>
    <col min="15635" max="15635" width="10.375" style="303" bestFit="1" customWidth="1"/>
    <col min="15636" max="15636" width="9" style="303"/>
    <col min="15637" max="15637" width="10.375" style="303" bestFit="1" customWidth="1"/>
    <col min="15638" max="15638" width="9.25" style="303" bestFit="1" customWidth="1"/>
    <col min="15639" max="15872" width="9" style="303"/>
    <col min="15873" max="15873" width="2.5" style="303" customWidth="1"/>
    <col min="15874" max="15874" width="13.125" style="303" customWidth="1"/>
    <col min="15875" max="15875" width="1.75" style="303" customWidth="1"/>
    <col min="15876" max="15881" width="11" style="303" customWidth="1"/>
    <col min="15882" max="15887" width="11.125" style="303" customWidth="1"/>
    <col min="15888" max="15888" width="17" style="303" customWidth="1"/>
    <col min="15889" max="15889" width="10.5" style="303" bestFit="1" customWidth="1"/>
    <col min="15890" max="15890" width="9.875" style="303" customWidth="1"/>
    <col min="15891" max="15891" width="10.375" style="303" bestFit="1" customWidth="1"/>
    <col min="15892" max="15892" width="9" style="303"/>
    <col min="15893" max="15893" width="10.375" style="303" bestFit="1" customWidth="1"/>
    <col min="15894" max="15894" width="9.25" style="303" bestFit="1" customWidth="1"/>
    <col min="15895" max="16128" width="9" style="303"/>
    <col min="16129" max="16129" width="2.5" style="303" customWidth="1"/>
    <col min="16130" max="16130" width="13.125" style="303" customWidth="1"/>
    <col min="16131" max="16131" width="1.75" style="303" customWidth="1"/>
    <col min="16132" max="16137" width="11" style="303" customWidth="1"/>
    <col min="16138" max="16143" width="11.125" style="303" customWidth="1"/>
    <col min="16144" max="16144" width="17" style="303" customWidth="1"/>
    <col min="16145" max="16145" width="10.5" style="303" bestFit="1" customWidth="1"/>
    <col min="16146" max="16146" width="9.875" style="303" customWidth="1"/>
    <col min="16147" max="16147" width="10.375" style="303" bestFit="1" customWidth="1"/>
    <col min="16148" max="16148" width="9" style="303"/>
    <col min="16149" max="16149" width="10.375" style="303" bestFit="1" customWidth="1"/>
    <col min="16150" max="16150" width="9.25" style="303" bestFit="1" customWidth="1"/>
    <col min="16151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4"/>
      <c r="B2" s="384"/>
      <c r="C2" s="384"/>
      <c r="D2" s="384"/>
      <c r="E2" s="384"/>
      <c r="F2" s="384"/>
      <c r="G2" s="384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48" t="s">
        <v>941</v>
      </c>
      <c r="B3" s="448"/>
      <c r="C3" s="448"/>
      <c r="D3" s="448"/>
      <c r="E3" s="448"/>
      <c r="F3" s="448"/>
      <c r="G3" s="448"/>
      <c r="H3" s="448"/>
      <c r="I3" s="448"/>
      <c r="J3" s="448">
        <v>2023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942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86" t="s">
        <v>876</v>
      </c>
      <c r="F6" s="332" t="s">
        <v>875</v>
      </c>
      <c r="G6" s="386" t="s">
        <v>876</v>
      </c>
      <c r="H6" s="332" t="s">
        <v>875</v>
      </c>
      <c r="I6" s="332" t="s">
        <v>876</v>
      </c>
      <c r="J6" s="385" t="s">
        <v>875</v>
      </c>
      <c r="K6" s="385" t="s">
        <v>876</v>
      </c>
      <c r="L6" s="332" t="s">
        <v>875</v>
      </c>
      <c r="M6" s="386" t="s">
        <v>876</v>
      </c>
      <c r="N6" s="332" t="s">
        <v>875</v>
      </c>
      <c r="O6" s="386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306484.664636</v>
      </c>
      <c r="E7" s="365">
        <v>316033.74453600001</v>
      </c>
      <c r="F7" s="365">
        <v>110959.50386899999</v>
      </c>
      <c r="G7" s="365">
        <v>100319.31361700001</v>
      </c>
      <c r="H7" s="365">
        <v>122378.710961</v>
      </c>
      <c r="I7" s="365">
        <v>127382.00001800001</v>
      </c>
      <c r="J7" s="365">
        <v>3254.9739209999998</v>
      </c>
      <c r="K7" s="365">
        <v>4243.2462450000003</v>
      </c>
      <c r="L7" s="365">
        <v>61013.372343000003</v>
      </c>
      <c r="M7" s="365">
        <v>74167.192410999996</v>
      </c>
      <c r="N7" s="365">
        <v>8878.1035420000007</v>
      </c>
      <c r="O7" s="365">
        <v>9921.9922449999995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8264.1958429999995</v>
      </c>
      <c r="E8" s="371">
        <v>6302.3836670000001</v>
      </c>
      <c r="F8" s="371">
        <v>1042.746815</v>
      </c>
      <c r="G8" s="371">
        <v>853.12821499999995</v>
      </c>
      <c r="H8" s="371">
        <v>2646.5676589999998</v>
      </c>
      <c r="I8" s="371">
        <v>1586.37015</v>
      </c>
      <c r="J8" s="371">
        <v>14.953810000000001</v>
      </c>
      <c r="K8" s="371">
        <v>12.349095</v>
      </c>
      <c r="L8" s="371">
        <v>4142.4278480000003</v>
      </c>
      <c r="M8" s="371">
        <v>3495.226013</v>
      </c>
      <c r="N8" s="371">
        <v>417.49971099999999</v>
      </c>
      <c r="O8" s="372">
        <v>355.31019400000002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9641.5859679999994</v>
      </c>
      <c r="E9" s="371">
        <v>7127.7239600000003</v>
      </c>
      <c r="F9" s="371">
        <v>1510.324521</v>
      </c>
      <c r="G9" s="371">
        <v>1065.7574219999999</v>
      </c>
      <c r="H9" s="371">
        <v>3773.3773270000002</v>
      </c>
      <c r="I9" s="371">
        <v>2314.623306</v>
      </c>
      <c r="J9" s="371">
        <v>12.592772</v>
      </c>
      <c r="K9" s="371">
        <v>10.174731</v>
      </c>
      <c r="L9" s="371">
        <v>3923.9161770000001</v>
      </c>
      <c r="M9" s="371">
        <v>3377.4395789999999</v>
      </c>
      <c r="N9" s="371">
        <v>421.37517100000002</v>
      </c>
      <c r="O9" s="372">
        <v>359.72892200000001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5364.675596</v>
      </c>
      <c r="E10" s="371">
        <v>4242.4877470000001</v>
      </c>
      <c r="F10" s="371">
        <v>1532.415268</v>
      </c>
      <c r="G10" s="371">
        <v>1038.269229</v>
      </c>
      <c r="H10" s="371">
        <v>1428.2315189999999</v>
      </c>
      <c r="I10" s="371">
        <v>1172.1351279999999</v>
      </c>
      <c r="J10" s="371">
        <v>12.105928</v>
      </c>
      <c r="K10" s="371">
        <v>11.214867</v>
      </c>
      <c r="L10" s="371">
        <v>2165.7864500000001</v>
      </c>
      <c r="M10" s="371">
        <v>1840.281385</v>
      </c>
      <c r="N10" s="371">
        <v>226.13643099999999</v>
      </c>
      <c r="O10" s="372">
        <v>180.58713800000001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5117.5911249999999</v>
      </c>
      <c r="E11" s="371">
        <v>4427.9594340000003</v>
      </c>
      <c r="F11" s="371">
        <v>1625.1437759999999</v>
      </c>
      <c r="G11" s="371">
        <v>876.35870199999999</v>
      </c>
      <c r="H11" s="371">
        <v>1589.292821</v>
      </c>
      <c r="I11" s="371">
        <v>1627.403922</v>
      </c>
      <c r="J11" s="371">
        <v>19.535145</v>
      </c>
      <c r="K11" s="371">
        <v>17.731822999999999</v>
      </c>
      <c r="L11" s="371">
        <v>1712.657381</v>
      </c>
      <c r="M11" s="371">
        <v>1740.3092260000001</v>
      </c>
      <c r="N11" s="371">
        <v>170.96200200000001</v>
      </c>
      <c r="O11" s="372">
        <v>166.15576100000001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6363.2071560000004</v>
      </c>
      <c r="E12" s="371">
        <v>7191.1860059999999</v>
      </c>
      <c r="F12" s="371">
        <v>1739.0015550000001</v>
      </c>
      <c r="G12" s="371">
        <v>1541.2649289999999</v>
      </c>
      <c r="H12" s="371">
        <v>2398.032048</v>
      </c>
      <c r="I12" s="371">
        <v>2797.7406689999998</v>
      </c>
      <c r="J12" s="371">
        <v>26.371939999999999</v>
      </c>
      <c r="K12" s="371">
        <v>30.106504000000001</v>
      </c>
      <c r="L12" s="371">
        <v>2004.793764</v>
      </c>
      <c r="M12" s="371">
        <v>2583.7304789999998</v>
      </c>
      <c r="N12" s="371">
        <v>195.00784899999999</v>
      </c>
      <c r="O12" s="372">
        <v>238.343425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8363.5602670000007</v>
      </c>
      <c r="E13" s="371">
        <v>9491.9845409999998</v>
      </c>
      <c r="F13" s="371">
        <v>2606.2721369999999</v>
      </c>
      <c r="G13" s="371">
        <v>2072.2797959999998</v>
      </c>
      <c r="H13" s="371">
        <v>3029.9351550000001</v>
      </c>
      <c r="I13" s="371">
        <v>3625.3881350000001</v>
      </c>
      <c r="J13" s="371">
        <v>32.755662999999998</v>
      </c>
      <c r="K13" s="371">
        <v>39.571503</v>
      </c>
      <c r="L13" s="371">
        <v>2449.2358250000002</v>
      </c>
      <c r="M13" s="371">
        <v>3437.485909</v>
      </c>
      <c r="N13" s="371">
        <v>245.36148700000001</v>
      </c>
      <c r="O13" s="372">
        <v>317.25919800000003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10409.367716999999</v>
      </c>
      <c r="E14" s="371">
        <v>11353.223351000001</v>
      </c>
      <c r="F14" s="371">
        <v>3545.0557450000001</v>
      </c>
      <c r="G14" s="371">
        <v>2696.6306850000001</v>
      </c>
      <c r="H14" s="371">
        <v>3747.2957889999998</v>
      </c>
      <c r="I14" s="371">
        <v>4351.9690360000004</v>
      </c>
      <c r="J14" s="371">
        <v>40.133738999999998</v>
      </c>
      <c r="K14" s="371">
        <v>53.031298</v>
      </c>
      <c r="L14" s="371">
        <v>2783.293381</v>
      </c>
      <c r="M14" s="371">
        <v>3884.1271809999998</v>
      </c>
      <c r="N14" s="371">
        <v>293.58906300000001</v>
      </c>
      <c r="O14" s="372">
        <v>367.46515099999999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12513.051099</v>
      </c>
      <c r="E15" s="371">
        <v>13637.931583</v>
      </c>
      <c r="F15" s="371">
        <v>4494.3444209999998</v>
      </c>
      <c r="G15" s="371">
        <v>3557.659924</v>
      </c>
      <c r="H15" s="371">
        <v>4578.2294270000002</v>
      </c>
      <c r="I15" s="371">
        <v>5323.4630999999999</v>
      </c>
      <c r="J15" s="371">
        <v>58.725914000000003</v>
      </c>
      <c r="K15" s="371">
        <v>75.033507999999998</v>
      </c>
      <c r="L15" s="371">
        <v>3032.652</v>
      </c>
      <c r="M15" s="371">
        <v>4251.6016559999998</v>
      </c>
      <c r="N15" s="371">
        <v>349.09933699999999</v>
      </c>
      <c r="O15" s="372">
        <v>430.17339500000003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17482.204335999999</v>
      </c>
      <c r="E16" s="371">
        <v>19068.176475</v>
      </c>
      <c r="F16" s="371">
        <v>6351.9812439999996</v>
      </c>
      <c r="G16" s="371">
        <v>5452.03006</v>
      </c>
      <c r="H16" s="371">
        <v>6733.101181</v>
      </c>
      <c r="I16" s="371">
        <v>7664.2044679999999</v>
      </c>
      <c r="J16" s="371">
        <v>103.916231</v>
      </c>
      <c r="K16" s="371">
        <v>117.879242</v>
      </c>
      <c r="L16" s="371">
        <v>3806.5531209999999</v>
      </c>
      <c r="M16" s="371">
        <v>5254.5533839999998</v>
      </c>
      <c r="N16" s="371">
        <v>486.652559</v>
      </c>
      <c r="O16" s="372">
        <v>579.509321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20401.175692000001</v>
      </c>
      <c r="E17" s="371">
        <v>21653.102975000002</v>
      </c>
      <c r="F17" s="371">
        <v>7598.8683000000001</v>
      </c>
      <c r="G17" s="371">
        <v>6581.774797</v>
      </c>
      <c r="H17" s="371">
        <v>8231.7328469999993</v>
      </c>
      <c r="I17" s="371">
        <v>9059.9662219999991</v>
      </c>
      <c r="J17" s="371">
        <v>151.808595</v>
      </c>
      <c r="K17" s="371">
        <v>158.08366699999999</v>
      </c>
      <c r="L17" s="371">
        <v>3866.2585140000001</v>
      </c>
      <c r="M17" s="371">
        <v>5224.6613669999997</v>
      </c>
      <c r="N17" s="371">
        <v>552.50743599999998</v>
      </c>
      <c r="O17" s="372">
        <v>628.61692200000005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23464.020874000002</v>
      </c>
      <c r="E18" s="371">
        <v>23881.755451000001</v>
      </c>
      <c r="F18" s="371">
        <v>8834.0971320000008</v>
      </c>
      <c r="G18" s="371">
        <v>7639.7703579999998</v>
      </c>
      <c r="H18" s="371">
        <v>9802.4784340000006</v>
      </c>
      <c r="I18" s="371">
        <v>10050.966351999999</v>
      </c>
      <c r="J18" s="371">
        <v>208.756396</v>
      </c>
      <c r="K18" s="371">
        <v>201.15877399999999</v>
      </c>
      <c r="L18" s="371">
        <v>3994.8247540000002</v>
      </c>
      <c r="M18" s="371">
        <v>5292.0834990000003</v>
      </c>
      <c r="N18" s="371">
        <v>623.86415799999997</v>
      </c>
      <c r="O18" s="372">
        <v>697.77646800000002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28523.051024</v>
      </c>
      <c r="E19" s="371">
        <v>27818.493267999998</v>
      </c>
      <c r="F19" s="371">
        <v>10814.350426000001</v>
      </c>
      <c r="G19" s="371">
        <v>9274.0774220000003</v>
      </c>
      <c r="H19" s="371">
        <v>12030.976753999999</v>
      </c>
      <c r="I19" s="371">
        <v>11687.287418</v>
      </c>
      <c r="J19" s="371">
        <v>310.115791</v>
      </c>
      <c r="K19" s="371">
        <v>306.25528100000002</v>
      </c>
      <c r="L19" s="371">
        <v>4597.3034740000003</v>
      </c>
      <c r="M19" s="371">
        <v>5717.3572610000001</v>
      </c>
      <c r="N19" s="371">
        <v>770.30457899999999</v>
      </c>
      <c r="O19" s="372">
        <v>833.51588600000002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34001.899875000003</v>
      </c>
      <c r="E20" s="371">
        <v>32972.924034000003</v>
      </c>
      <c r="F20" s="371">
        <v>12984.30445</v>
      </c>
      <c r="G20" s="371">
        <v>11496.517454000001</v>
      </c>
      <c r="H20" s="371">
        <v>14464.063722999999</v>
      </c>
      <c r="I20" s="371">
        <v>13760.570777999999</v>
      </c>
      <c r="J20" s="371">
        <v>424.632047</v>
      </c>
      <c r="K20" s="371">
        <v>478.185947</v>
      </c>
      <c r="L20" s="371">
        <v>5205.4061229999998</v>
      </c>
      <c r="M20" s="371">
        <v>6252.2637119999999</v>
      </c>
      <c r="N20" s="371">
        <v>923.49353199999996</v>
      </c>
      <c r="O20" s="372">
        <v>985.38614299999995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35923.688473000002</v>
      </c>
      <c r="E21" s="371">
        <v>35780.417673000004</v>
      </c>
      <c r="F21" s="371">
        <v>13906.327579999999</v>
      </c>
      <c r="G21" s="371">
        <v>12632.681716999999</v>
      </c>
      <c r="H21" s="371">
        <v>15231.661102</v>
      </c>
      <c r="I21" s="371">
        <v>15033.233059</v>
      </c>
      <c r="J21" s="371">
        <v>506.50227599999999</v>
      </c>
      <c r="K21" s="371">
        <v>674.65514099999996</v>
      </c>
      <c r="L21" s="374">
        <v>5302.10797</v>
      </c>
      <c r="M21" s="371">
        <v>6372.3290559999996</v>
      </c>
      <c r="N21" s="371">
        <v>977.08954500000004</v>
      </c>
      <c r="O21" s="372">
        <v>1067.5187000000001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33223.695400999997</v>
      </c>
      <c r="E22" s="371">
        <v>34379.099773000002</v>
      </c>
      <c r="F22" s="371">
        <v>13226.320152</v>
      </c>
      <c r="G22" s="371">
        <v>12393.719507</v>
      </c>
      <c r="H22" s="371">
        <v>13827.381520999999</v>
      </c>
      <c r="I22" s="371">
        <v>14416.957263</v>
      </c>
      <c r="J22" s="371">
        <v>532.46741299999996</v>
      </c>
      <c r="K22" s="371">
        <v>784.95279800000003</v>
      </c>
      <c r="L22" s="374">
        <v>4729.3281040000002</v>
      </c>
      <c r="M22" s="371">
        <v>5756.399015</v>
      </c>
      <c r="N22" s="371">
        <v>908.19821100000001</v>
      </c>
      <c r="O22" s="372">
        <v>1027.0711899999999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20002.847966000001</v>
      </c>
      <c r="E23" s="371">
        <v>22042.589556999999</v>
      </c>
      <c r="F23" s="371">
        <v>7976.1804220000004</v>
      </c>
      <c r="G23" s="371">
        <v>8024.5294549999999</v>
      </c>
      <c r="H23" s="371">
        <v>8092.3416070000003</v>
      </c>
      <c r="I23" s="371">
        <v>8972.0728510000008</v>
      </c>
      <c r="J23" s="371">
        <v>347.20892900000001</v>
      </c>
      <c r="K23" s="371">
        <v>534.30169599999999</v>
      </c>
      <c r="L23" s="374">
        <v>3046.6962469999999</v>
      </c>
      <c r="M23" s="371">
        <v>3866.9979859999999</v>
      </c>
      <c r="N23" s="371">
        <v>540.42076099999997</v>
      </c>
      <c r="O23" s="372">
        <v>644.68756900000005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15034.289337</v>
      </c>
      <c r="E24" s="371">
        <v>18389.947886999998</v>
      </c>
      <c r="F24" s="371">
        <v>6124.8861049999996</v>
      </c>
      <c r="G24" s="371">
        <v>6917.1065680000002</v>
      </c>
      <c r="H24" s="371">
        <v>5941.268239</v>
      </c>
      <c r="I24" s="371">
        <v>7393.9628730000004</v>
      </c>
      <c r="J24" s="371">
        <v>254.21970999999999</v>
      </c>
      <c r="K24" s="371">
        <v>425.64321100000001</v>
      </c>
      <c r="L24" s="371">
        <v>2302.21922</v>
      </c>
      <c r="M24" s="371">
        <v>3114.0411559999998</v>
      </c>
      <c r="N24" s="371">
        <v>411.69606299999998</v>
      </c>
      <c r="O24" s="372">
        <v>539.19407899999999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12390.556887000001</v>
      </c>
      <c r="E25" s="377">
        <v>16272.357153999999</v>
      </c>
      <c r="F25" s="377">
        <v>5046.88382</v>
      </c>
      <c r="G25" s="377">
        <v>6205.7573769999999</v>
      </c>
      <c r="H25" s="377">
        <v>4832.7438080000002</v>
      </c>
      <c r="I25" s="377">
        <v>6543.6852879999997</v>
      </c>
      <c r="J25" s="377">
        <v>198.17162200000001</v>
      </c>
      <c r="K25" s="377">
        <v>312.91715900000003</v>
      </c>
      <c r="L25" s="377">
        <v>1947.9119900000001</v>
      </c>
      <c r="M25" s="377">
        <v>2706.3045470000002</v>
      </c>
      <c r="N25" s="377">
        <v>364.84564699999999</v>
      </c>
      <c r="O25" s="378">
        <v>503.69278300000002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A27" s="389" t="s">
        <v>943</v>
      </c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4:B4"/>
    <mergeCell ref="A1:I1"/>
    <mergeCell ref="J1:P1"/>
    <mergeCell ref="J2:P2"/>
    <mergeCell ref="A3:I3"/>
    <mergeCell ref="J3:P3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BC7D7-255C-4375-9D2F-BE44609678FD}">
  <dimension ref="A1:AB27"/>
  <sheetViews>
    <sheetView zoomScale="70" zoomScaleNormal="70" workbookViewId="0">
      <selection sqref="A1:I1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256" width="9" style="303"/>
    <col min="257" max="257" width="2.5" style="303" customWidth="1"/>
    <col min="258" max="258" width="13.125" style="303" customWidth="1"/>
    <col min="259" max="259" width="1.75" style="303" customWidth="1"/>
    <col min="260" max="265" width="11" style="303" customWidth="1"/>
    <col min="266" max="271" width="11.125" style="303" customWidth="1"/>
    <col min="272" max="272" width="17" style="303" customWidth="1"/>
    <col min="273" max="273" width="10.5" style="303" bestFit="1" customWidth="1"/>
    <col min="274" max="274" width="9.875" style="303" customWidth="1"/>
    <col min="275" max="275" width="10.375" style="303" bestFit="1" customWidth="1"/>
    <col min="276" max="276" width="9" style="303"/>
    <col min="277" max="277" width="10.375" style="303" bestFit="1" customWidth="1"/>
    <col min="278" max="278" width="9.25" style="303" bestFit="1" customWidth="1"/>
    <col min="279" max="512" width="9" style="303"/>
    <col min="513" max="513" width="2.5" style="303" customWidth="1"/>
    <col min="514" max="514" width="13.125" style="303" customWidth="1"/>
    <col min="515" max="515" width="1.75" style="303" customWidth="1"/>
    <col min="516" max="521" width="11" style="303" customWidth="1"/>
    <col min="522" max="527" width="11.125" style="303" customWidth="1"/>
    <col min="528" max="528" width="17" style="303" customWidth="1"/>
    <col min="529" max="529" width="10.5" style="303" bestFit="1" customWidth="1"/>
    <col min="530" max="530" width="9.875" style="303" customWidth="1"/>
    <col min="531" max="531" width="10.375" style="303" bestFit="1" customWidth="1"/>
    <col min="532" max="532" width="9" style="303"/>
    <col min="533" max="533" width="10.375" style="303" bestFit="1" customWidth="1"/>
    <col min="534" max="534" width="9.25" style="303" bestFit="1" customWidth="1"/>
    <col min="535" max="768" width="9" style="303"/>
    <col min="769" max="769" width="2.5" style="303" customWidth="1"/>
    <col min="770" max="770" width="13.125" style="303" customWidth="1"/>
    <col min="771" max="771" width="1.75" style="303" customWidth="1"/>
    <col min="772" max="777" width="11" style="303" customWidth="1"/>
    <col min="778" max="783" width="11.125" style="303" customWidth="1"/>
    <col min="784" max="784" width="17" style="303" customWidth="1"/>
    <col min="785" max="785" width="10.5" style="303" bestFit="1" customWidth="1"/>
    <col min="786" max="786" width="9.875" style="303" customWidth="1"/>
    <col min="787" max="787" width="10.375" style="303" bestFit="1" customWidth="1"/>
    <col min="788" max="788" width="9" style="303"/>
    <col min="789" max="789" width="10.375" style="303" bestFit="1" customWidth="1"/>
    <col min="790" max="790" width="9.25" style="303" bestFit="1" customWidth="1"/>
    <col min="791" max="1024" width="9" style="303"/>
    <col min="1025" max="1025" width="2.5" style="303" customWidth="1"/>
    <col min="1026" max="1026" width="13.125" style="303" customWidth="1"/>
    <col min="1027" max="1027" width="1.75" style="303" customWidth="1"/>
    <col min="1028" max="1033" width="11" style="303" customWidth="1"/>
    <col min="1034" max="1039" width="11.125" style="303" customWidth="1"/>
    <col min="1040" max="1040" width="17" style="303" customWidth="1"/>
    <col min="1041" max="1041" width="10.5" style="303" bestFit="1" customWidth="1"/>
    <col min="1042" max="1042" width="9.875" style="303" customWidth="1"/>
    <col min="1043" max="1043" width="10.375" style="303" bestFit="1" customWidth="1"/>
    <col min="1044" max="1044" width="9" style="303"/>
    <col min="1045" max="1045" width="10.375" style="303" bestFit="1" customWidth="1"/>
    <col min="1046" max="1046" width="9.25" style="303" bestFit="1" customWidth="1"/>
    <col min="1047" max="1280" width="9" style="303"/>
    <col min="1281" max="1281" width="2.5" style="303" customWidth="1"/>
    <col min="1282" max="1282" width="13.125" style="303" customWidth="1"/>
    <col min="1283" max="1283" width="1.75" style="303" customWidth="1"/>
    <col min="1284" max="1289" width="11" style="303" customWidth="1"/>
    <col min="1290" max="1295" width="11.125" style="303" customWidth="1"/>
    <col min="1296" max="1296" width="17" style="303" customWidth="1"/>
    <col min="1297" max="1297" width="10.5" style="303" bestFit="1" customWidth="1"/>
    <col min="1298" max="1298" width="9.875" style="303" customWidth="1"/>
    <col min="1299" max="1299" width="10.375" style="303" bestFit="1" customWidth="1"/>
    <col min="1300" max="1300" width="9" style="303"/>
    <col min="1301" max="1301" width="10.375" style="303" bestFit="1" customWidth="1"/>
    <col min="1302" max="1302" width="9.25" style="303" bestFit="1" customWidth="1"/>
    <col min="1303" max="1536" width="9" style="303"/>
    <col min="1537" max="1537" width="2.5" style="303" customWidth="1"/>
    <col min="1538" max="1538" width="13.125" style="303" customWidth="1"/>
    <col min="1539" max="1539" width="1.75" style="303" customWidth="1"/>
    <col min="1540" max="1545" width="11" style="303" customWidth="1"/>
    <col min="1546" max="1551" width="11.125" style="303" customWidth="1"/>
    <col min="1552" max="1552" width="17" style="303" customWidth="1"/>
    <col min="1553" max="1553" width="10.5" style="303" bestFit="1" customWidth="1"/>
    <col min="1554" max="1554" width="9.875" style="303" customWidth="1"/>
    <col min="1555" max="1555" width="10.375" style="303" bestFit="1" customWidth="1"/>
    <col min="1556" max="1556" width="9" style="303"/>
    <col min="1557" max="1557" width="10.375" style="303" bestFit="1" customWidth="1"/>
    <col min="1558" max="1558" width="9.25" style="303" bestFit="1" customWidth="1"/>
    <col min="1559" max="1792" width="9" style="303"/>
    <col min="1793" max="1793" width="2.5" style="303" customWidth="1"/>
    <col min="1794" max="1794" width="13.125" style="303" customWidth="1"/>
    <col min="1795" max="1795" width="1.75" style="303" customWidth="1"/>
    <col min="1796" max="1801" width="11" style="303" customWidth="1"/>
    <col min="1802" max="1807" width="11.125" style="303" customWidth="1"/>
    <col min="1808" max="1808" width="17" style="303" customWidth="1"/>
    <col min="1809" max="1809" width="10.5" style="303" bestFit="1" customWidth="1"/>
    <col min="1810" max="1810" width="9.875" style="303" customWidth="1"/>
    <col min="1811" max="1811" width="10.375" style="303" bestFit="1" customWidth="1"/>
    <col min="1812" max="1812" width="9" style="303"/>
    <col min="1813" max="1813" width="10.375" style="303" bestFit="1" customWidth="1"/>
    <col min="1814" max="1814" width="9.25" style="303" bestFit="1" customWidth="1"/>
    <col min="1815" max="2048" width="9" style="303"/>
    <col min="2049" max="2049" width="2.5" style="303" customWidth="1"/>
    <col min="2050" max="2050" width="13.125" style="303" customWidth="1"/>
    <col min="2051" max="2051" width="1.75" style="303" customWidth="1"/>
    <col min="2052" max="2057" width="11" style="303" customWidth="1"/>
    <col min="2058" max="2063" width="11.125" style="303" customWidth="1"/>
    <col min="2064" max="2064" width="17" style="303" customWidth="1"/>
    <col min="2065" max="2065" width="10.5" style="303" bestFit="1" customWidth="1"/>
    <col min="2066" max="2066" width="9.875" style="303" customWidth="1"/>
    <col min="2067" max="2067" width="10.375" style="303" bestFit="1" customWidth="1"/>
    <col min="2068" max="2068" width="9" style="303"/>
    <col min="2069" max="2069" width="10.375" style="303" bestFit="1" customWidth="1"/>
    <col min="2070" max="2070" width="9.25" style="303" bestFit="1" customWidth="1"/>
    <col min="2071" max="2304" width="9" style="303"/>
    <col min="2305" max="2305" width="2.5" style="303" customWidth="1"/>
    <col min="2306" max="2306" width="13.125" style="303" customWidth="1"/>
    <col min="2307" max="2307" width="1.75" style="303" customWidth="1"/>
    <col min="2308" max="2313" width="11" style="303" customWidth="1"/>
    <col min="2314" max="2319" width="11.125" style="303" customWidth="1"/>
    <col min="2320" max="2320" width="17" style="303" customWidth="1"/>
    <col min="2321" max="2321" width="10.5" style="303" bestFit="1" customWidth="1"/>
    <col min="2322" max="2322" width="9.875" style="303" customWidth="1"/>
    <col min="2323" max="2323" width="10.375" style="303" bestFit="1" customWidth="1"/>
    <col min="2324" max="2324" width="9" style="303"/>
    <col min="2325" max="2325" width="10.375" style="303" bestFit="1" customWidth="1"/>
    <col min="2326" max="2326" width="9.25" style="303" bestFit="1" customWidth="1"/>
    <col min="2327" max="2560" width="9" style="303"/>
    <col min="2561" max="2561" width="2.5" style="303" customWidth="1"/>
    <col min="2562" max="2562" width="13.125" style="303" customWidth="1"/>
    <col min="2563" max="2563" width="1.75" style="303" customWidth="1"/>
    <col min="2564" max="2569" width="11" style="303" customWidth="1"/>
    <col min="2570" max="2575" width="11.125" style="303" customWidth="1"/>
    <col min="2576" max="2576" width="17" style="303" customWidth="1"/>
    <col min="2577" max="2577" width="10.5" style="303" bestFit="1" customWidth="1"/>
    <col min="2578" max="2578" width="9.875" style="303" customWidth="1"/>
    <col min="2579" max="2579" width="10.375" style="303" bestFit="1" customWidth="1"/>
    <col min="2580" max="2580" width="9" style="303"/>
    <col min="2581" max="2581" width="10.375" style="303" bestFit="1" customWidth="1"/>
    <col min="2582" max="2582" width="9.25" style="303" bestFit="1" customWidth="1"/>
    <col min="2583" max="2816" width="9" style="303"/>
    <col min="2817" max="2817" width="2.5" style="303" customWidth="1"/>
    <col min="2818" max="2818" width="13.125" style="303" customWidth="1"/>
    <col min="2819" max="2819" width="1.75" style="303" customWidth="1"/>
    <col min="2820" max="2825" width="11" style="303" customWidth="1"/>
    <col min="2826" max="2831" width="11.125" style="303" customWidth="1"/>
    <col min="2832" max="2832" width="17" style="303" customWidth="1"/>
    <col min="2833" max="2833" width="10.5" style="303" bestFit="1" customWidth="1"/>
    <col min="2834" max="2834" width="9.875" style="303" customWidth="1"/>
    <col min="2835" max="2835" width="10.375" style="303" bestFit="1" customWidth="1"/>
    <col min="2836" max="2836" width="9" style="303"/>
    <col min="2837" max="2837" width="10.375" style="303" bestFit="1" customWidth="1"/>
    <col min="2838" max="2838" width="9.25" style="303" bestFit="1" customWidth="1"/>
    <col min="2839" max="3072" width="9" style="303"/>
    <col min="3073" max="3073" width="2.5" style="303" customWidth="1"/>
    <col min="3074" max="3074" width="13.125" style="303" customWidth="1"/>
    <col min="3075" max="3075" width="1.75" style="303" customWidth="1"/>
    <col min="3076" max="3081" width="11" style="303" customWidth="1"/>
    <col min="3082" max="3087" width="11.125" style="303" customWidth="1"/>
    <col min="3088" max="3088" width="17" style="303" customWidth="1"/>
    <col min="3089" max="3089" width="10.5" style="303" bestFit="1" customWidth="1"/>
    <col min="3090" max="3090" width="9.875" style="303" customWidth="1"/>
    <col min="3091" max="3091" width="10.375" style="303" bestFit="1" customWidth="1"/>
    <col min="3092" max="3092" width="9" style="303"/>
    <col min="3093" max="3093" width="10.375" style="303" bestFit="1" customWidth="1"/>
    <col min="3094" max="3094" width="9.25" style="303" bestFit="1" customWidth="1"/>
    <col min="3095" max="3328" width="9" style="303"/>
    <col min="3329" max="3329" width="2.5" style="303" customWidth="1"/>
    <col min="3330" max="3330" width="13.125" style="303" customWidth="1"/>
    <col min="3331" max="3331" width="1.75" style="303" customWidth="1"/>
    <col min="3332" max="3337" width="11" style="303" customWidth="1"/>
    <col min="3338" max="3343" width="11.125" style="303" customWidth="1"/>
    <col min="3344" max="3344" width="17" style="303" customWidth="1"/>
    <col min="3345" max="3345" width="10.5" style="303" bestFit="1" customWidth="1"/>
    <col min="3346" max="3346" width="9.875" style="303" customWidth="1"/>
    <col min="3347" max="3347" width="10.375" style="303" bestFit="1" customWidth="1"/>
    <col min="3348" max="3348" width="9" style="303"/>
    <col min="3349" max="3349" width="10.375" style="303" bestFit="1" customWidth="1"/>
    <col min="3350" max="3350" width="9.25" style="303" bestFit="1" customWidth="1"/>
    <col min="3351" max="3584" width="9" style="303"/>
    <col min="3585" max="3585" width="2.5" style="303" customWidth="1"/>
    <col min="3586" max="3586" width="13.125" style="303" customWidth="1"/>
    <col min="3587" max="3587" width="1.75" style="303" customWidth="1"/>
    <col min="3588" max="3593" width="11" style="303" customWidth="1"/>
    <col min="3594" max="3599" width="11.125" style="303" customWidth="1"/>
    <col min="3600" max="3600" width="17" style="303" customWidth="1"/>
    <col min="3601" max="3601" width="10.5" style="303" bestFit="1" customWidth="1"/>
    <col min="3602" max="3602" width="9.875" style="303" customWidth="1"/>
    <col min="3603" max="3603" width="10.375" style="303" bestFit="1" customWidth="1"/>
    <col min="3604" max="3604" width="9" style="303"/>
    <col min="3605" max="3605" width="10.375" style="303" bestFit="1" customWidth="1"/>
    <col min="3606" max="3606" width="9.25" style="303" bestFit="1" customWidth="1"/>
    <col min="3607" max="3840" width="9" style="303"/>
    <col min="3841" max="3841" width="2.5" style="303" customWidth="1"/>
    <col min="3842" max="3842" width="13.125" style="303" customWidth="1"/>
    <col min="3843" max="3843" width="1.75" style="303" customWidth="1"/>
    <col min="3844" max="3849" width="11" style="303" customWidth="1"/>
    <col min="3850" max="3855" width="11.125" style="303" customWidth="1"/>
    <col min="3856" max="3856" width="17" style="303" customWidth="1"/>
    <col min="3857" max="3857" width="10.5" style="303" bestFit="1" customWidth="1"/>
    <col min="3858" max="3858" width="9.875" style="303" customWidth="1"/>
    <col min="3859" max="3859" width="10.375" style="303" bestFit="1" customWidth="1"/>
    <col min="3860" max="3860" width="9" style="303"/>
    <col min="3861" max="3861" width="10.375" style="303" bestFit="1" customWidth="1"/>
    <col min="3862" max="3862" width="9.25" style="303" bestFit="1" customWidth="1"/>
    <col min="3863" max="4096" width="9" style="303"/>
    <col min="4097" max="4097" width="2.5" style="303" customWidth="1"/>
    <col min="4098" max="4098" width="13.125" style="303" customWidth="1"/>
    <col min="4099" max="4099" width="1.75" style="303" customWidth="1"/>
    <col min="4100" max="4105" width="11" style="303" customWidth="1"/>
    <col min="4106" max="4111" width="11.125" style="303" customWidth="1"/>
    <col min="4112" max="4112" width="17" style="303" customWidth="1"/>
    <col min="4113" max="4113" width="10.5" style="303" bestFit="1" customWidth="1"/>
    <col min="4114" max="4114" width="9.875" style="303" customWidth="1"/>
    <col min="4115" max="4115" width="10.375" style="303" bestFit="1" customWidth="1"/>
    <col min="4116" max="4116" width="9" style="303"/>
    <col min="4117" max="4117" width="10.375" style="303" bestFit="1" customWidth="1"/>
    <col min="4118" max="4118" width="9.25" style="303" bestFit="1" customWidth="1"/>
    <col min="4119" max="4352" width="9" style="303"/>
    <col min="4353" max="4353" width="2.5" style="303" customWidth="1"/>
    <col min="4354" max="4354" width="13.125" style="303" customWidth="1"/>
    <col min="4355" max="4355" width="1.75" style="303" customWidth="1"/>
    <col min="4356" max="4361" width="11" style="303" customWidth="1"/>
    <col min="4362" max="4367" width="11.125" style="303" customWidth="1"/>
    <col min="4368" max="4368" width="17" style="303" customWidth="1"/>
    <col min="4369" max="4369" width="10.5" style="303" bestFit="1" customWidth="1"/>
    <col min="4370" max="4370" width="9.875" style="303" customWidth="1"/>
    <col min="4371" max="4371" width="10.375" style="303" bestFit="1" customWidth="1"/>
    <col min="4372" max="4372" width="9" style="303"/>
    <col min="4373" max="4373" width="10.375" style="303" bestFit="1" customWidth="1"/>
    <col min="4374" max="4374" width="9.25" style="303" bestFit="1" customWidth="1"/>
    <col min="4375" max="4608" width="9" style="303"/>
    <col min="4609" max="4609" width="2.5" style="303" customWidth="1"/>
    <col min="4610" max="4610" width="13.125" style="303" customWidth="1"/>
    <col min="4611" max="4611" width="1.75" style="303" customWidth="1"/>
    <col min="4612" max="4617" width="11" style="303" customWidth="1"/>
    <col min="4618" max="4623" width="11.125" style="303" customWidth="1"/>
    <col min="4624" max="4624" width="17" style="303" customWidth="1"/>
    <col min="4625" max="4625" width="10.5" style="303" bestFit="1" customWidth="1"/>
    <col min="4626" max="4626" width="9.875" style="303" customWidth="1"/>
    <col min="4627" max="4627" width="10.375" style="303" bestFit="1" customWidth="1"/>
    <col min="4628" max="4628" width="9" style="303"/>
    <col min="4629" max="4629" width="10.375" style="303" bestFit="1" customWidth="1"/>
    <col min="4630" max="4630" width="9.25" style="303" bestFit="1" customWidth="1"/>
    <col min="4631" max="4864" width="9" style="303"/>
    <col min="4865" max="4865" width="2.5" style="303" customWidth="1"/>
    <col min="4866" max="4866" width="13.125" style="303" customWidth="1"/>
    <col min="4867" max="4867" width="1.75" style="303" customWidth="1"/>
    <col min="4868" max="4873" width="11" style="303" customWidth="1"/>
    <col min="4874" max="4879" width="11.125" style="303" customWidth="1"/>
    <col min="4880" max="4880" width="17" style="303" customWidth="1"/>
    <col min="4881" max="4881" width="10.5" style="303" bestFit="1" customWidth="1"/>
    <col min="4882" max="4882" width="9.875" style="303" customWidth="1"/>
    <col min="4883" max="4883" width="10.375" style="303" bestFit="1" customWidth="1"/>
    <col min="4884" max="4884" width="9" style="303"/>
    <col min="4885" max="4885" width="10.375" style="303" bestFit="1" customWidth="1"/>
    <col min="4886" max="4886" width="9.25" style="303" bestFit="1" customWidth="1"/>
    <col min="4887" max="5120" width="9" style="303"/>
    <col min="5121" max="5121" width="2.5" style="303" customWidth="1"/>
    <col min="5122" max="5122" width="13.125" style="303" customWidth="1"/>
    <col min="5123" max="5123" width="1.75" style="303" customWidth="1"/>
    <col min="5124" max="5129" width="11" style="303" customWidth="1"/>
    <col min="5130" max="5135" width="11.125" style="303" customWidth="1"/>
    <col min="5136" max="5136" width="17" style="303" customWidth="1"/>
    <col min="5137" max="5137" width="10.5" style="303" bestFit="1" customWidth="1"/>
    <col min="5138" max="5138" width="9.875" style="303" customWidth="1"/>
    <col min="5139" max="5139" width="10.375" style="303" bestFit="1" customWidth="1"/>
    <col min="5140" max="5140" width="9" style="303"/>
    <col min="5141" max="5141" width="10.375" style="303" bestFit="1" customWidth="1"/>
    <col min="5142" max="5142" width="9.25" style="303" bestFit="1" customWidth="1"/>
    <col min="5143" max="5376" width="9" style="303"/>
    <col min="5377" max="5377" width="2.5" style="303" customWidth="1"/>
    <col min="5378" max="5378" width="13.125" style="303" customWidth="1"/>
    <col min="5379" max="5379" width="1.75" style="303" customWidth="1"/>
    <col min="5380" max="5385" width="11" style="303" customWidth="1"/>
    <col min="5386" max="5391" width="11.125" style="303" customWidth="1"/>
    <col min="5392" max="5392" width="17" style="303" customWidth="1"/>
    <col min="5393" max="5393" width="10.5" style="303" bestFit="1" customWidth="1"/>
    <col min="5394" max="5394" width="9.875" style="303" customWidth="1"/>
    <col min="5395" max="5395" width="10.375" style="303" bestFit="1" customWidth="1"/>
    <col min="5396" max="5396" width="9" style="303"/>
    <col min="5397" max="5397" width="10.375" style="303" bestFit="1" customWidth="1"/>
    <col min="5398" max="5398" width="9.25" style="303" bestFit="1" customWidth="1"/>
    <col min="5399" max="5632" width="9" style="303"/>
    <col min="5633" max="5633" width="2.5" style="303" customWidth="1"/>
    <col min="5634" max="5634" width="13.125" style="303" customWidth="1"/>
    <col min="5635" max="5635" width="1.75" style="303" customWidth="1"/>
    <col min="5636" max="5641" width="11" style="303" customWidth="1"/>
    <col min="5642" max="5647" width="11.125" style="303" customWidth="1"/>
    <col min="5648" max="5648" width="17" style="303" customWidth="1"/>
    <col min="5649" max="5649" width="10.5" style="303" bestFit="1" customWidth="1"/>
    <col min="5650" max="5650" width="9.875" style="303" customWidth="1"/>
    <col min="5651" max="5651" width="10.375" style="303" bestFit="1" customWidth="1"/>
    <col min="5652" max="5652" width="9" style="303"/>
    <col min="5653" max="5653" width="10.375" style="303" bestFit="1" customWidth="1"/>
    <col min="5654" max="5654" width="9.25" style="303" bestFit="1" customWidth="1"/>
    <col min="5655" max="5888" width="9" style="303"/>
    <col min="5889" max="5889" width="2.5" style="303" customWidth="1"/>
    <col min="5890" max="5890" width="13.125" style="303" customWidth="1"/>
    <col min="5891" max="5891" width="1.75" style="303" customWidth="1"/>
    <col min="5892" max="5897" width="11" style="303" customWidth="1"/>
    <col min="5898" max="5903" width="11.125" style="303" customWidth="1"/>
    <col min="5904" max="5904" width="17" style="303" customWidth="1"/>
    <col min="5905" max="5905" width="10.5" style="303" bestFit="1" customWidth="1"/>
    <col min="5906" max="5906" width="9.875" style="303" customWidth="1"/>
    <col min="5907" max="5907" width="10.375" style="303" bestFit="1" customWidth="1"/>
    <col min="5908" max="5908" width="9" style="303"/>
    <col min="5909" max="5909" width="10.375" style="303" bestFit="1" customWidth="1"/>
    <col min="5910" max="5910" width="9.25" style="303" bestFit="1" customWidth="1"/>
    <col min="5911" max="6144" width="9" style="303"/>
    <col min="6145" max="6145" width="2.5" style="303" customWidth="1"/>
    <col min="6146" max="6146" width="13.125" style="303" customWidth="1"/>
    <col min="6147" max="6147" width="1.75" style="303" customWidth="1"/>
    <col min="6148" max="6153" width="11" style="303" customWidth="1"/>
    <col min="6154" max="6159" width="11.125" style="303" customWidth="1"/>
    <col min="6160" max="6160" width="17" style="303" customWidth="1"/>
    <col min="6161" max="6161" width="10.5" style="303" bestFit="1" customWidth="1"/>
    <col min="6162" max="6162" width="9.875" style="303" customWidth="1"/>
    <col min="6163" max="6163" width="10.375" style="303" bestFit="1" customWidth="1"/>
    <col min="6164" max="6164" width="9" style="303"/>
    <col min="6165" max="6165" width="10.375" style="303" bestFit="1" customWidth="1"/>
    <col min="6166" max="6166" width="9.25" style="303" bestFit="1" customWidth="1"/>
    <col min="6167" max="6400" width="9" style="303"/>
    <col min="6401" max="6401" width="2.5" style="303" customWidth="1"/>
    <col min="6402" max="6402" width="13.125" style="303" customWidth="1"/>
    <col min="6403" max="6403" width="1.75" style="303" customWidth="1"/>
    <col min="6404" max="6409" width="11" style="303" customWidth="1"/>
    <col min="6410" max="6415" width="11.125" style="303" customWidth="1"/>
    <col min="6416" max="6416" width="17" style="303" customWidth="1"/>
    <col min="6417" max="6417" width="10.5" style="303" bestFit="1" customWidth="1"/>
    <col min="6418" max="6418" width="9.875" style="303" customWidth="1"/>
    <col min="6419" max="6419" width="10.375" style="303" bestFit="1" customWidth="1"/>
    <col min="6420" max="6420" width="9" style="303"/>
    <col min="6421" max="6421" width="10.375" style="303" bestFit="1" customWidth="1"/>
    <col min="6422" max="6422" width="9.25" style="303" bestFit="1" customWidth="1"/>
    <col min="6423" max="6656" width="9" style="303"/>
    <col min="6657" max="6657" width="2.5" style="303" customWidth="1"/>
    <col min="6658" max="6658" width="13.125" style="303" customWidth="1"/>
    <col min="6659" max="6659" width="1.75" style="303" customWidth="1"/>
    <col min="6660" max="6665" width="11" style="303" customWidth="1"/>
    <col min="6666" max="6671" width="11.125" style="303" customWidth="1"/>
    <col min="6672" max="6672" width="17" style="303" customWidth="1"/>
    <col min="6673" max="6673" width="10.5" style="303" bestFit="1" customWidth="1"/>
    <col min="6674" max="6674" width="9.875" style="303" customWidth="1"/>
    <col min="6675" max="6675" width="10.375" style="303" bestFit="1" customWidth="1"/>
    <col min="6676" max="6676" width="9" style="303"/>
    <col min="6677" max="6677" width="10.375" style="303" bestFit="1" customWidth="1"/>
    <col min="6678" max="6678" width="9.25" style="303" bestFit="1" customWidth="1"/>
    <col min="6679" max="6912" width="9" style="303"/>
    <col min="6913" max="6913" width="2.5" style="303" customWidth="1"/>
    <col min="6914" max="6914" width="13.125" style="303" customWidth="1"/>
    <col min="6915" max="6915" width="1.75" style="303" customWidth="1"/>
    <col min="6916" max="6921" width="11" style="303" customWidth="1"/>
    <col min="6922" max="6927" width="11.125" style="303" customWidth="1"/>
    <col min="6928" max="6928" width="17" style="303" customWidth="1"/>
    <col min="6929" max="6929" width="10.5" style="303" bestFit="1" customWidth="1"/>
    <col min="6930" max="6930" width="9.875" style="303" customWidth="1"/>
    <col min="6931" max="6931" width="10.375" style="303" bestFit="1" customWidth="1"/>
    <col min="6932" max="6932" width="9" style="303"/>
    <col min="6933" max="6933" width="10.375" style="303" bestFit="1" customWidth="1"/>
    <col min="6934" max="6934" width="9.25" style="303" bestFit="1" customWidth="1"/>
    <col min="6935" max="7168" width="9" style="303"/>
    <col min="7169" max="7169" width="2.5" style="303" customWidth="1"/>
    <col min="7170" max="7170" width="13.125" style="303" customWidth="1"/>
    <col min="7171" max="7171" width="1.75" style="303" customWidth="1"/>
    <col min="7172" max="7177" width="11" style="303" customWidth="1"/>
    <col min="7178" max="7183" width="11.125" style="303" customWidth="1"/>
    <col min="7184" max="7184" width="17" style="303" customWidth="1"/>
    <col min="7185" max="7185" width="10.5" style="303" bestFit="1" customWidth="1"/>
    <col min="7186" max="7186" width="9.875" style="303" customWidth="1"/>
    <col min="7187" max="7187" width="10.375" style="303" bestFit="1" customWidth="1"/>
    <col min="7188" max="7188" width="9" style="303"/>
    <col min="7189" max="7189" width="10.375" style="303" bestFit="1" customWidth="1"/>
    <col min="7190" max="7190" width="9.25" style="303" bestFit="1" customWidth="1"/>
    <col min="7191" max="7424" width="9" style="303"/>
    <col min="7425" max="7425" width="2.5" style="303" customWidth="1"/>
    <col min="7426" max="7426" width="13.125" style="303" customWidth="1"/>
    <col min="7427" max="7427" width="1.75" style="303" customWidth="1"/>
    <col min="7428" max="7433" width="11" style="303" customWidth="1"/>
    <col min="7434" max="7439" width="11.125" style="303" customWidth="1"/>
    <col min="7440" max="7440" width="17" style="303" customWidth="1"/>
    <col min="7441" max="7441" width="10.5" style="303" bestFit="1" customWidth="1"/>
    <col min="7442" max="7442" width="9.875" style="303" customWidth="1"/>
    <col min="7443" max="7443" width="10.375" style="303" bestFit="1" customWidth="1"/>
    <col min="7444" max="7444" width="9" style="303"/>
    <col min="7445" max="7445" width="10.375" style="303" bestFit="1" customWidth="1"/>
    <col min="7446" max="7446" width="9.25" style="303" bestFit="1" customWidth="1"/>
    <col min="7447" max="7680" width="9" style="303"/>
    <col min="7681" max="7681" width="2.5" style="303" customWidth="1"/>
    <col min="7682" max="7682" width="13.125" style="303" customWidth="1"/>
    <col min="7683" max="7683" width="1.75" style="303" customWidth="1"/>
    <col min="7684" max="7689" width="11" style="303" customWidth="1"/>
    <col min="7690" max="7695" width="11.125" style="303" customWidth="1"/>
    <col min="7696" max="7696" width="17" style="303" customWidth="1"/>
    <col min="7697" max="7697" width="10.5" style="303" bestFit="1" customWidth="1"/>
    <col min="7698" max="7698" width="9.875" style="303" customWidth="1"/>
    <col min="7699" max="7699" width="10.375" style="303" bestFit="1" customWidth="1"/>
    <col min="7700" max="7700" width="9" style="303"/>
    <col min="7701" max="7701" width="10.375" style="303" bestFit="1" customWidth="1"/>
    <col min="7702" max="7702" width="9.25" style="303" bestFit="1" customWidth="1"/>
    <col min="7703" max="7936" width="9" style="303"/>
    <col min="7937" max="7937" width="2.5" style="303" customWidth="1"/>
    <col min="7938" max="7938" width="13.125" style="303" customWidth="1"/>
    <col min="7939" max="7939" width="1.75" style="303" customWidth="1"/>
    <col min="7940" max="7945" width="11" style="303" customWidth="1"/>
    <col min="7946" max="7951" width="11.125" style="303" customWidth="1"/>
    <col min="7952" max="7952" width="17" style="303" customWidth="1"/>
    <col min="7953" max="7953" width="10.5" style="303" bestFit="1" customWidth="1"/>
    <col min="7954" max="7954" width="9.875" style="303" customWidth="1"/>
    <col min="7955" max="7955" width="10.375" style="303" bestFit="1" customWidth="1"/>
    <col min="7956" max="7956" width="9" style="303"/>
    <col min="7957" max="7957" width="10.375" style="303" bestFit="1" customWidth="1"/>
    <col min="7958" max="7958" width="9.25" style="303" bestFit="1" customWidth="1"/>
    <col min="7959" max="8192" width="9" style="303"/>
    <col min="8193" max="8193" width="2.5" style="303" customWidth="1"/>
    <col min="8194" max="8194" width="13.125" style="303" customWidth="1"/>
    <col min="8195" max="8195" width="1.75" style="303" customWidth="1"/>
    <col min="8196" max="8201" width="11" style="303" customWidth="1"/>
    <col min="8202" max="8207" width="11.125" style="303" customWidth="1"/>
    <col min="8208" max="8208" width="17" style="303" customWidth="1"/>
    <col min="8209" max="8209" width="10.5" style="303" bestFit="1" customWidth="1"/>
    <col min="8210" max="8210" width="9.875" style="303" customWidth="1"/>
    <col min="8211" max="8211" width="10.375" style="303" bestFit="1" customWidth="1"/>
    <col min="8212" max="8212" width="9" style="303"/>
    <col min="8213" max="8213" width="10.375" style="303" bestFit="1" customWidth="1"/>
    <col min="8214" max="8214" width="9.25" style="303" bestFit="1" customWidth="1"/>
    <col min="8215" max="8448" width="9" style="303"/>
    <col min="8449" max="8449" width="2.5" style="303" customWidth="1"/>
    <col min="8450" max="8450" width="13.125" style="303" customWidth="1"/>
    <col min="8451" max="8451" width="1.75" style="303" customWidth="1"/>
    <col min="8452" max="8457" width="11" style="303" customWidth="1"/>
    <col min="8458" max="8463" width="11.125" style="303" customWidth="1"/>
    <col min="8464" max="8464" width="17" style="303" customWidth="1"/>
    <col min="8465" max="8465" width="10.5" style="303" bestFit="1" customWidth="1"/>
    <col min="8466" max="8466" width="9.875" style="303" customWidth="1"/>
    <col min="8467" max="8467" width="10.375" style="303" bestFit="1" customWidth="1"/>
    <col min="8468" max="8468" width="9" style="303"/>
    <col min="8469" max="8469" width="10.375" style="303" bestFit="1" customWidth="1"/>
    <col min="8470" max="8470" width="9.25" style="303" bestFit="1" customWidth="1"/>
    <col min="8471" max="8704" width="9" style="303"/>
    <col min="8705" max="8705" width="2.5" style="303" customWidth="1"/>
    <col min="8706" max="8706" width="13.125" style="303" customWidth="1"/>
    <col min="8707" max="8707" width="1.75" style="303" customWidth="1"/>
    <col min="8708" max="8713" width="11" style="303" customWidth="1"/>
    <col min="8714" max="8719" width="11.125" style="303" customWidth="1"/>
    <col min="8720" max="8720" width="17" style="303" customWidth="1"/>
    <col min="8721" max="8721" width="10.5" style="303" bestFit="1" customWidth="1"/>
    <col min="8722" max="8722" width="9.875" style="303" customWidth="1"/>
    <col min="8723" max="8723" width="10.375" style="303" bestFit="1" customWidth="1"/>
    <col min="8724" max="8724" width="9" style="303"/>
    <col min="8725" max="8725" width="10.375" style="303" bestFit="1" customWidth="1"/>
    <col min="8726" max="8726" width="9.25" style="303" bestFit="1" customWidth="1"/>
    <col min="8727" max="8960" width="9" style="303"/>
    <col min="8961" max="8961" width="2.5" style="303" customWidth="1"/>
    <col min="8962" max="8962" width="13.125" style="303" customWidth="1"/>
    <col min="8963" max="8963" width="1.75" style="303" customWidth="1"/>
    <col min="8964" max="8969" width="11" style="303" customWidth="1"/>
    <col min="8970" max="8975" width="11.125" style="303" customWidth="1"/>
    <col min="8976" max="8976" width="17" style="303" customWidth="1"/>
    <col min="8977" max="8977" width="10.5" style="303" bestFit="1" customWidth="1"/>
    <col min="8978" max="8978" width="9.875" style="303" customWidth="1"/>
    <col min="8979" max="8979" width="10.375" style="303" bestFit="1" customWidth="1"/>
    <col min="8980" max="8980" width="9" style="303"/>
    <col min="8981" max="8981" width="10.375" style="303" bestFit="1" customWidth="1"/>
    <col min="8982" max="8982" width="9.25" style="303" bestFit="1" customWidth="1"/>
    <col min="8983" max="9216" width="9" style="303"/>
    <col min="9217" max="9217" width="2.5" style="303" customWidth="1"/>
    <col min="9218" max="9218" width="13.125" style="303" customWidth="1"/>
    <col min="9219" max="9219" width="1.75" style="303" customWidth="1"/>
    <col min="9220" max="9225" width="11" style="303" customWidth="1"/>
    <col min="9226" max="9231" width="11.125" style="303" customWidth="1"/>
    <col min="9232" max="9232" width="17" style="303" customWidth="1"/>
    <col min="9233" max="9233" width="10.5" style="303" bestFit="1" customWidth="1"/>
    <col min="9234" max="9234" width="9.875" style="303" customWidth="1"/>
    <col min="9235" max="9235" width="10.375" style="303" bestFit="1" customWidth="1"/>
    <col min="9236" max="9236" width="9" style="303"/>
    <col min="9237" max="9237" width="10.375" style="303" bestFit="1" customWidth="1"/>
    <col min="9238" max="9238" width="9.25" style="303" bestFit="1" customWidth="1"/>
    <col min="9239" max="9472" width="9" style="303"/>
    <col min="9473" max="9473" width="2.5" style="303" customWidth="1"/>
    <col min="9474" max="9474" width="13.125" style="303" customWidth="1"/>
    <col min="9475" max="9475" width="1.75" style="303" customWidth="1"/>
    <col min="9476" max="9481" width="11" style="303" customWidth="1"/>
    <col min="9482" max="9487" width="11.125" style="303" customWidth="1"/>
    <col min="9488" max="9488" width="17" style="303" customWidth="1"/>
    <col min="9489" max="9489" width="10.5" style="303" bestFit="1" customWidth="1"/>
    <col min="9490" max="9490" width="9.875" style="303" customWidth="1"/>
    <col min="9491" max="9491" width="10.375" style="303" bestFit="1" customWidth="1"/>
    <col min="9492" max="9492" width="9" style="303"/>
    <col min="9493" max="9493" width="10.375" style="303" bestFit="1" customWidth="1"/>
    <col min="9494" max="9494" width="9.25" style="303" bestFit="1" customWidth="1"/>
    <col min="9495" max="9728" width="9" style="303"/>
    <col min="9729" max="9729" width="2.5" style="303" customWidth="1"/>
    <col min="9730" max="9730" width="13.125" style="303" customWidth="1"/>
    <col min="9731" max="9731" width="1.75" style="303" customWidth="1"/>
    <col min="9732" max="9737" width="11" style="303" customWidth="1"/>
    <col min="9738" max="9743" width="11.125" style="303" customWidth="1"/>
    <col min="9744" max="9744" width="17" style="303" customWidth="1"/>
    <col min="9745" max="9745" width="10.5" style="303" bestFit="1" customWidth="1"/>
    <col min="9746" max="9746" width="9.875" style="303" customWidth="1"/>
    <col min="9747" max="9747" width="10.375" style="303" bestFit="1" customWidth="1"/>
    <col min="9748" max="9748" width="9" style="303"/>
    <col min="9749" max="9749" width="10.375" style="303" bestFit="1" customWidth="1"/>
    <col min="9750" max="9750" width="9.25" style="303" bestFit="1" customWidth="1"/>
    <col min="9751" max="9984" width="9" style="303"/>
    <col min="9985" max="9985" width="2.5" style="303" customWidth="1"/>
    <col min="9986" max="9986" width="13.125" style="303" customWidth="1"/>
    <col min="9987" max="9987" width="1.75" style="303" customWidth="1"/>
    <col min="9988" max="9993" width="11" style="303" customWidth="1"/>
    <col min="9994" max="9999" width="11.125" style="303" customWidth="1"/>
    <col min="10000" max="10000" width="17" style="303" customWidth="1"/>
    <col min="10001" max="10001" width="10.5" style="303" bestFit="1" customWidth="1"/>
    <col min="10002" max="10002" width="9.875" style="303" customWidth="1"/>
    <col min="10003" max="10003" width="10.375" style="303" bestFit="1" customWidth="1"/>
    <col min="10004" max="10004" width="9" style="303"/>
    <col min="10005" max="10005" width="10.375" style="303" bestFit="1" customWidth="1"/>
    <col min="10006" max="10006" width="9.25" style="303" bestFit="1" customWidth="1"/>
    <col min="10007" max="10240" width="9" style="303"/>
    <col min="10241" max="10241" width="2.5" style="303" customWidth="1"/>
    <col min="10242" max="10242" width="13.125" style="303" customWidth="1"/>
    <col min="10243" max="10243" width="1.75" style="303" customWidth="1"/>
    <col min="10244" max="10249" width="11" style="303" customWidth="1"/>
    <col min="10250" max="10255" width="11.125" style="303" customWidth="1"/>
    <col min="10256" max="10256" width="17" style="303" customWidth="1"/>
    <col min="10257" max="10257" width="10.5" style="303" bestFit="1" customWidth="1"/>
    <col min="10258" max="10258" width="9.875" style="303" customWidth="1"/>
    <col min="10259" max="10259" width="10.375" style="303" bestFit="1" customWidth="1"/>
    <col min="10260" max="10260" width="9" style="303"/>
    <col min="10261" max="10261" width="10.375" style="303" bestFit="1" customWidth="1"/>
    <col min="10262" max="10262" width="9.25" style="303" bestFit="1" customWidth="1"/>
    <col min="10263" max="10496" width="9" style="303"/>
    <col min="10497" max="10497" width="2.5" style="303" customWidth="1"/>
    <col min="10498" max="10498" width="13.125" style="303" customWidth="1"/>
    <col min="10499" max="10499" width="1.75" style="303" customWidth="1"/>
    <col min="10500" max="10505" width="11" style="303" customWidth="1"/>
    <col min="10506" max="10511" width="11.125" style="303" customWidth="1"/>
    <col min="10512" max="10512" width="17" style="303" customWidth="1"/>
    <col min="10513" max="10513" width="10.5" style="303" bestFit="1" customWidth="1"/>
    <col min="10514" max="10514" width="9.875" style="303" customWidth="1"/>
    <col min="10515" max="10515" width="10.375" style="303" bestFit="1" customWidth="1"/>
    <col min="10516" max="10516" width="9" style="303"/>
    <col min="10517" max="10517" width="10.375" style="303" bestFit="1" customWidth="1"/>
    <col min="10518" max="10518" width="9.25" style="303" bestFit="1" customWidth="1"/>
    <col min="10519" max="10752" width="9" style="303"/>
    <col min="10753" max="10753" width="2.5" style="303" customWidth="1"/>
    <col min="10754" max="10754" width="13.125" style="303" customWidth="1"/>
    <col min="10755" max="10755" width="1.75" style="303" customWidth="1"/>
    <col min="10756" max="10761" width="11" style="303" customWidth="1"/>
    <col min="10762" max="10767" width="11.125" style="303" customWidth="1"/>
    <col min="10768" max="10768" width="17" style="303" customWidth="1"/>
    <col min="10769" max="10769" width="10.5" style="303" bestFit="1" customWidth="1"/>
    <col min="10770" max="10770" width="9.875" style="303" customWidth="1"/>
    <col min="10771" max="10771" width="10.375" style="303" bestFit="1" customWidth="1"/>
    <col min="10772" max="10772" width="9" style="303"/>
    <col min="10773" max="10773" width="10.375" style="303" bestFit="1" customWidth="1"/>
    <col min="10774" max="10774" width="9.25" style="303" bestFit="1" customWidth="1"/>
    <col min="10775" max="11008" width="9" style="303"/>
    <col min="11009" max="11009" width="2.5" style="303" customWidth="1"/>
    <col min="11010" max="11010" width="13.125" style="303" customWidth="1"/>
    <col min="11011" max="11011" width="1.75" style="303" customWidth="1"/>
    <col min="11012" max="11017" width="11" style="303" customWidth="1"/>
    <col min="11018" max="11023" width="11.125" style="303" customWidth="1"/>
    <col min="11024" max="11024" width="17" style="303" customWidth="1"/>
    <col min="11025" max="11025" width="10.5" style="303" bestFit="1" customWidth="1"/>
    <col min="11026" max="11026" width="9.875" style="303" customWidth="1"/>
    <col min="11027" max="11027" width="10.375" style="303" bestFit="1" customWidth="1"/>
    <col min="11028" max="11028" width="9" style="303"/>
    <col min="11029" max="11029" width="10.375" style="303" bestFit="1" customWidth="1"/>
    <col min="11030" max="11030" width="9.25" style="303" bestFit="1" customWidth="1"/>
    <col min="11031" max="11264" width="9" style="303"/>
    <col min="11265" max="11265" width="2.5" style="303" customWidth="1"/>
    <col min="11266" max="11266" width="13.125" style="303" customWidth="1"/>
    <col min="11267" max="11267" width="1.75" style="303" customWidth="1"/>
    <col min="11268" max="11273" width="11" style="303" customWidth="1"/>
    <col min="11274" max="11279" width="11.125" style="303" customWidth="1"/>
    <col min="11280" max="11280" width="17" style="303" customWidth="1"/>
    <col min="11281" max="11281" width="10.5" style="303" bestFit="1" customWidth="1"/>
    <col min="11282" max="11282" width="9.875" style="303" customWidth="1"/>
    <col min="11283" max="11283" width="10.375" style="303" bestFit="1" customWidth="1"/>
    <col min="11284" max="11284" width="9" style="303"/>
    <col min="11285" max="11285" width="10.375" style="303" bestFit="1" customWidth="1"/>
    <col min="11286" max="11286" width="9.25" style="303" bestFit="1" customWidth="1"/>
    <col min="11287" max="11520" width="9" style="303"/>
    <col min="11521" max="11521" width="2.5" style="303" customWidth="1"/>
    <col min="11522" max="11522" width="13.125" style="303" customWidth="1"/>
    <col min="11523" max="11523" width="1.75" style="303" customWidth="1"/>
    <col min="11524" max="11529" width="11" style="303" customWidth="1"/>
    <col min="11530" max="11535" width="11.125" style="303" customWidth="1"/>
    <col min="11536" max="11536" width="17" style="303" customWidth="1"/>
    <col min="11537" max="11537" width="10.5" style="303" bestFit="1" customWidth="1"/>
    <col min="11538" max="11538" width="9.875" style="303" customWidth="1"/>
    <col min="11539" max="11539" width="10.375" style="303" bestFit="1" customWidth="1"/>
    <col min="11540" max="11540" width="9" style="303"/>
    <col min="11541" max="11541" width="10.375" style="303" bestFit="1" customWidth="1"/>
    <col min="11542" max="11542" width="9.25" style="303" bestFit="1" customWidth="1"/>
    <col min="11543" max="11776" width="9" style="303"/>
    <col min="11777" max="11777" width="2.5" style="303" customWidth="1"/>
    <col min="11778" max="11778" width="13.125" style="303" customWidth="1"/>
    <col min="11779" max="11779" width="1.75" style="303" customWidth="1"/>
    <col min="11780" max="11785" width="11" style="303" customWidth="1"/>
    <col min="11786" max="11791" width="11.125" style="303" customWidth="1"/>
    <col min="11792" max="11792" width="17" style="303" customWidth="1"/>
    <col min="11793" max="11793" width="10.5" style="303" bestFit="1" customWidth="1"/>
    <col min="11794" max="11794" width="9.875" style="303" customWidth="1"/>
    <col min="11795" max="11795" width="10.375" style="303" bestFit="1" customWidth="1"/>
    <col min="11796" max="11796" width="9" style="303"/>
    <col min="11797" max="11797" width="10.375" style="303" bestFit="1" customWidth="1"/>
    <col min="11798" max="11798" width="9.25" style="303" bestFit="1" customWidth="1"/>
    <col min="11799" max="12032" width="9" style="303"/>
    <col min="12033" max="12033" width="2.5" style="303" customWidth="1"/>
    <col min="12034" max="12034" width="13.125" style="303" customWidth="1"/>
    <col min="12035" max="12035" width="1.75" style="303" customWidth="1"/>
    <col min="12036" max="12041" width="11" style="303" customWidth="1"/>
    <col min="12042" max="12047" width="11.125" style="303" customWidth="1"/>
    <col min="12048" max="12048" width="17" style="303" customWidth="1"/>
    <col min="12049" max="12049" width="10.5" style="303" bestFit="1" customWidth="1"/>
    <col min="12050" max="12050" width="9.875" style="303" customWidth="1"/>
    <col min="12051" max="12051" width="10.375" style="303" bestFit="1" customWidth="1"/>
    <col min="12052" max="12052" width="9" style="303"/>
    <col min="12053" max="12053" width="10.375" style="303" bestFit="1" customWidth="1"/>
    <col min="12054" max="12054" width="9.25" style="303" bestFit="1" customWidth="1"/>
    <col min="12055" max="12288" width="9" style="303"/>
    <col min="12289" max="12289" width="2.5" style="303" customWidth="1"/>
    <col min="12290" max="12290" width="13.125" style="303" customWidth="1"/>
    <col min="12291" max="12291" width="1.75" style="303" customWidth="1"/>
    <col min="12292" max="12297" width="11" style="303" customWidth="1"/>
    <col min="12298" max="12303" width="11.125" style="303" customWidth="1"/>
    <col min="12304" max="12304" width="17" style="303" customWidth="1"/>
    <col min="12305" max="12305" width="10.5" style="303" bestFit="1" customWidth="1"/>
    <col min="12306" max="12306" width="9.875" style="303" customWidth="1"/>
    <col min="12307" max="12307" width="10.375" style="303" bestFit="1" customWidth="1"/>
    <col min="12308" max="12308" width="9" style="303"/>
    <col min="12309" max="12309" width="10.375" style="303" bestFit="1" customWidth="1"/>
    <col min="12310" max="12310" width="9.25" style="303" bestFit="1" customWidth="1"/>
    <col min="12311" max="12544" width="9" style="303"/>
    <col min="12545" max="12545" width="2.5" style="303" customWidth="1"/>
    <col min="12546" max="12546" width="13.125" style="303" customWidth="1"/>
    <col min="12547" max="12547" width="1.75" style="303" customWidth="1"/>
    <col min="12548" max="12553" width="11" style="303" customWidth="1"/>
    <col min="12554" max="12559" width="11.125" style="303" customWidth="1"/>
    <col min="12560" max="12560" width="17" style="303" customWidth="1"/>
    <col min="12561" max="12561" width="10.5" style="303" bestFit="1" customWidth="1"/>
    <col min="12562" max="12562" width="9.875" style="303" customWidth="1"/>
    <col min="12563" max="12563" width="10.375" style="303" bestFit="1" customWidth="1"/>
    <col min="12564" max="12564" width="9" style="303"/>
    <col min="12565" max="12565" width="10.375" style="303" bestFit="1" customWidth="1"/>
    <col min="12566" max="12566" width="9.25" style="303" bestFit="1" customWidth="1"/>
    <col min="12567" max="12800" width="9" style="303"/>
    <col min="12801" max="12801" width="2.5" style="303" customWidth="1"/>
    <col min="12802" max="12802" width="13.125" style="303" customWidth="1"/>
    <col min="12803" max="12803" width="1.75" style="303" customWidth="1"/>
    <col min="12804" max="12809" width="11" style="303" customWidth="1"/>
    <col min="12810" max="12815" width="11.125" style="303" customWidth="1"/>
    <col min="12816" max="12816" width="17" style="303" customWidth="1"/>
    <col min="12817" max="12817" width="10.5" style="303" bestFit="1" customWidth="1"/>
    <col min="12818" max="12818" width="9.875" style="303" customWidth="1"/>
    <col min="12819" max="12819" width="10.375" style="303" bestFit="1" customWidth="1"/>
    <col min="12820" max="12820" width="9" style="303"/>
    <col min="12821" max="12821" width="10.375" style="303" bestFit="1" customWidth="1"/>
    <col min="12822" max="12822" width="9.25" style="303" bestFit="1" customWidth="1"/>
    <col min="12823" max="13056" width="9" style="303"/>
    <col min="13057" max="13057" width="2.5" style="303" customWidth="1"/>
    <col min="13058" max="13058" width="13.125" style="303" customWidth="1"/>
    <col min="13059" max="13059" width="1.75" style="303" customWidth="1"/>
    <col min="13060" max="13065" width="11" style="303" customWidth="1"/>
    <col min="13066" max="13071" width="11.125" style="303" customWidth="1"/>
    <col min="13072" max="13072" width="17" style="303" customWidth="1"/>
    <col min="13073" max="13073" width="10.5" style="303" bestFit="1" customWidth="1"/>
    <col min="13074" max="13074" width="9.875" style="303" customWidth="1"/>
    <col min="13075" max="13075" width="10.375" style="303" bestFit="1" customWidth="1"/>
    <col min="13076" max="13076" width="9" style="303"/>
    <col min="13077" max="13077" width="10.375" style="303" bestFit="1" customWidth="1"/>
    <col min="13078" max="13078" width="9.25" style="303" bestFit="1" customWidth="1"/>
    <col min="13079" max="13312" width="9" style="303"/>
    <col min="13313" max="13313" width="2.5" style="303" customWidth="1"/>
    <col min="13314" max="13314" width="13.125" style="303" customWidth="1"/>
    <col min="13315" max="13315" width="1.75" style="303" customWidth="1"/>
    <col min="13316" max="13321" width="11" style="303" customWidth="1"/>
    <col min="13322" max="13327" width="11.125" style="303" customWidth="1"/>
    <col min="13328" max="13328" width="17" style="303" customWidth="1"/>
    <col min="13329" max="13329" width="10.5" style="303" bestFit="1" customWidth="1"/>
    <col min="13330" max="13330" width="9.875" style="303" customWidth="1"/>
    <col min="13331" max="13331" width="10.375" style="303" bestFit="1" customWidth="1"/>
    <col min="13332" max="13332" width="9" style="303"/>
    <col min="13333" max="13333" width="10.375" style="303" bestFit="1" customWidth="1"/>
    <col min="13334" max="13334" width="9.25" style="303" bestFit="1" customWidth="1"/>
    <col min="13335" max="13568" width="9" style="303"/>
    <col min="13569" max="13569" width="2.5" style="303" customWidth="1"/>
    <col min="13570" max="13570" width="13.125" style="303" customWidth="1"/>
    <col min="13571" max="13571" width="1.75" style="303" customWidth="1"/>
    <col min="13572" max="13577" width="11" style="303" customWidth="1"/>
    <col min="13578" max="13583" width="11.125" style="303" customWidth="1"/>
    <col min="13584" max="13584" width="17" style="303" customWidth="1"/>
    <col min="13585" max="13585" width="10.5" style="303" bestFit="1" customWidth="1"/>
    <col min="13586" max="13586" width="9.875" style="303" customWidth="1"/>
    <col min="13587" max="13587" width="10.375" style="303" bestFit="1" customWidth="1"/>
    <col min="13588" max="13588" width="9" style="303"/>
    <col min="13589" max="13589" width="10.375" style="303" bestFit="1" customWidth="1"/>
    <col min="13590" max="13590" width="9.25" style="303" bestFit="1" customWidth="1"/>
    <col min="13591" max="13824" width="9" style="303"/>
    <col min="13825" max="13825" width="2.5" style="303" customWidth="1"/>
    <col min="13826" max="13826" width="13.125" style="303" customWidth="1"/>
    <col min="13827" max="13827" width="1.75" style="303" customWidth="1"/>
    <col min="13828" max="13833" width="11" style="303" customWidth="1"/>
    <col min="13834" max="13839" width="11.125" style="303" customWidth="1"/>
    <col min="13840" max="13840" width="17" style="303" customWidth="1"/>
    <col min="13841" max="13841" width="10.5" style="303" bestFit="1" customWidth="1"/>
    <col min="13842" max="13842" width="9.875" style="303" customWidth="1"/>
    <col min="13843" max="13843" width="10.375" style="303" bestFit="1" customWidth="1"/>
    <col min="13844" max="13844" width="9" style="303"/>
    <col min="13845" max="13845" width="10.375" style="303" bestFit="1" customWidth="1"/>
    <col min="13846" max="13846" width="9.25" style="303" bestFit="1" customWidth="1"/>
    <col min="13847" max="14080" width="9" style="303"/>
    <col min="14081" max="14081" width="2.5" style="303" customWidth="1"/>
    <col min="14082" max="14082" width="13.125" style="303" customWidth="1"/>
    <col min="14083" max="14083" width="1.75" style="303" customWidth="1"/>
    <col min="14084" max="14089" width="11" style="303" customWidth="1"/>
    <col min="14090" max="14095" width="11.125" style="303" customWidth="1"/>
    <col min="14096" max="14096" width="17" style="303" customWidth="1"/>
    <col min="14097" max="14097" width="10.5" style="303" bestFit="1" customWidth="1"/>
    <col min="14098" max="14098" width="9.875" style="303" customWidth="1"/>
    <col min="14099" max="14099" width="10.375" style="303" bestFit="1" customWidth="1"/>
    <col min="14100" max="14100" width="9" style="303"/>
    <col min="14101" max="14101" width="10.375" style="303" bestFit="1" customWidth="1"/>
    <col min="14102" max="14102" width="9.25" style="303" bestFit="1" customWidth="1"/>
    <col min="14103" max="14336" width="9" style="303"/>
    <col min="14337" max="14337" width="2.5" style="303" customWidth="1"/>
    <col min="14338" max="14338" width="13.125" style="303" customWidth="1"/>
    <col min="14339" max="14339" width="1.75" style="303" customWidth="1"/>
    <col min="14340" max="14345" width="11" style="303" customWidth="1"/>
    <col min="14346" max="14351" width="11.125" style="303" customWidth="1"/>
    <col min="14352" max="14352" width="17" style="303" customWidth="1"/>
    <col min="14353" max="14353" width="10.5" style="303" bestFit="1" customWidth="1"/>
    <col min="14354" max="14354" width="9.875" style="303" customWidth="1"/>
    <col min="14355" max="14355" width="10.375" style="303" bestFit="1" customWidth="1"/>
    <col min="14356" max="14356" width="9" style="303"/>
    <col min="14357" max="14357" width="10.375" style="303" bestFit="1" customWidth="1"/>
    <col min="14358" max="14358" width="9.25" style="303" bestFit="1" customWidth="1"/>
    <col min="14359" max="14592" width="9" style="303"/>
    <col min="14593" max="14593" width="2.5" style="303" customWidth="1"/>
    <col min="14594" max="14594" width="13.125" style="303" customWidth="1"/>
    <col min="14595" max="14595" width="1.75" style="303" customWidth="1"/>
    <col min="14596" max="14601" width="11" style="303" customWidth="1"/>
    <col min="14602" max="14607" width="11.125" style="303" customWidth="1"/>
    <col min="14608" max="14608" width="17" style="303" customWidth="1"/>
    <col min="14609" max="14609" width="10.5" style="303" bestFit="1" customWidth="1"/>
    <col min="14610" max="14610" width="9.875" style="303" customWidth="1"/>
    <col min="14611" max="14611" width="10.375" style="303" bestFit="1" customWidth="1"/>
    <col min="14612" max="14612" width="9" style="303"/>
    <col min="14613" max="14613" width="10.375" style="303" bestFit="1" customWidth="1"/>
    <col min="14614" max="14614" width="9.25" style="303" bestFit="1" customWidth="1"/>
    <col min="14615" max="14848" width="9" style="303"/>
    <col min="14849" max="14849" width="2.5" style="303" customWidth="1"/>
    <col min="14850" max="14850" width="13.125" style="303" customWidth="1"/>
    <col min="14851" max="14851" width="1.75" style="303" customWidth="1"/>
    <col min="14852" max="14857" width="11" style="303" customWidth="1"/>
    <col min="14858" max="14863" width="11.125" style="303" customWidth="1"/>
    <col min="14864" max="14864" width="17" style="303" customWidth="1"/>
    <col min="14865" max="14865" width="10.5" style="303" bestFit="1" customWidth="1"/>
    <col min="14866" max="14866" width="9.875" style="303" customWidth="1"/>
    <col min="14867" max="14867" width="10.375" style="303" bestFit="1" customWidth="1"/>
    <col min="14868" max="14868" width="9" style="303"/>
    <col min="14869" max="14869" width="10.375" style="303" bestFit="1" customWidth="1"/>
    <col min="14870" max="14870" width="9.25" style="303" bestFit="1" customWidth="1"/>
    <col min="14871" max="15104" width="9" style="303"/>
    <col min="15105" max="15105" width="2.5" style="303" customWidth="1"/>
    <col min="15106" max="15106" width="13.125" style="303" customWidth="1"/>
    <col min="15107" max="15107" width="1.75" style="303" customWidth="1"/>
    <col min="15108" max="15113" width="11" style="303" customWidth="1"/>
    <col min="15114" max="15119" width="11.125" style="303" customWidth="1"/>
    <col min="15120" max="15120" width="17" style="303" customWidth="1"/>
    <col min="15121" max="15121" width="10.5" style="303" bestFit="1" customWidth="1"/>
    <col min="15122" max="15122" width="9.875" style="303" customWidth="1"/>
    <col min="15123" max="15123" width="10.375" style="303" bestFit="1" customWidth="1"/>
    <col min="15124" max="15124" width="9" style="303"/>
    <col min="15125" max="15125" width="10.375" style="303" bestFit="1" customWidth="1"/>
    <col min="15126" max="15126" width="9.25" style="303" bestFit="1" customWidth="1"/>
    <col min="15127" max="15360" width="9" style="303"/>
    <col min="15361" max="15361" width="2.5" style="303" customWidth="1"/>
    <col min="15362" max="15362" width="13.125" style="303" customWidth="1"/>
    <col min="15363" max="15363" width="1.75" style="303" customWidth="1"/>
    <col min="15364" max="15369" width="11" style="303" customWidth="1"/>
    <col min="15370" max="15375" width="11.125" style="303" customWidth="1"/>
    <col min="15376" max="15376" width="17" style="303" customWidth="1"/>
    <col min="15377" max="15377" width="10.5" style="303" bestFit="1" customWidth="1"/>
    <col min="15378" max="15378" width="9.875" style="303" customWidth="1"/>
    <col min="15379" max="15379" width="10.375" style="303" bestFit="1" customWidth="1"/>
    <col min="15380" max="15380" width="9" style="303"/>
    <col min="15381" max="15381" width="10.375" style="303" bestFit="1" customWidth="1"/>
    <col min="15382" max="15382" width="9.25" style="303" bestFit="1" customWidth="1"/>
    <col min="15383" max="15616" width="9" style="303"/>
    <col min="15617" max="15617" width="2.5" style="303" customWidth="1"/>
    <col min="15618" max="15618" width="13.125" style="303" customWidth="1"/>
    <col min="15619" max="15619" width="1.75" style="303" customWidth="1"/>
    <col min="15620" max="15625" width="11" style="303" customWidth="1"/>
    <col min="15626" max="15631" width="11.125" style="303" customWidth="1"/>
    <col min="15632" max="15632" width="17" style="303" customWidth="1"/>
    <col min="15633" max="15633" width="10.5" style="303" bestFit="1" customWidth="1"/>
    <col min="15634" max="15634" width="9.875" style="303" customWidth="1"/>
    <col min="15635" max="15635" width="10.375" style="303" bestFit="1" customWidth="1"/>
    <col min="15636" max="15636" width="9" style="303"/>
    <col min="15637" max="15637" width="10.375" style="303" bestFit="1" customWidth="1"/>
    <col min="15638" max="15638" width="9.25" style="303" bestFit="1" customWidth="1"/>
    <col min="15639" max="15872" width="9" style="303"/>
    <col min="15873" max="15873" width="2.5" style="303" customWidth="1"/>
    <col min="15874" max="15874" width="13.125" style="303" customWidth="1"/>
    <col min="15875" max="15875" width="1.75" style="303" customWidth="1"/>
    <col min="15876" max="15881" width="11" style="303" customWidth="1"/>
    <col min="15882" max="15887" width="11.125" style="303" customWidth="1"/>
    <col min="15888" max="15888" width="17" style="303" customWidth="1"/>
    <col min="15889" max="15889" width="10.5" style="303" bestFit="1" customWidth="1"/>
    <col min="15890" max="15890" width="9.875" style="303" customWidth="1"/>
    <col min="15891" max="15891" width="10.375" style="303" bestFit="1" customWidth="1"/>
    <col min="15892" max="15892" width="9" style="303"/>
    <col min="15893" max="15893" width="10.375" style="303" bestFit="1" customWidth="1"/>
    <col min="15894" max="15894" width="9.25" style="303" bestFit="1" customWidth="1"/>
    <col min="15895" max="16128" width="9" style="303"/>
    <col min="16129" max="16129" width="2.5" style="303" customWidth="1"/>
    <col min="16130" max="16130" width="13.125" style="303" customWidth="1"/>
    <col min="16131" max="16131" width="1.75" style="303" customWidth="1"/>
    <col min="16132" max="16137" width="11" style="303" customWidth="1"/>
    <col min="16138" max="16143" width="11.125" style="303" customWidth="1"/>
    <col min="16144" max="16144" width="17" style="303" customWidth="1"/>
    <col min="16145" max="16145" width="10.5" style="303" bestFit="1" customWidth="1"/>
    <col min="16146" max="16146" width="9.875" style="303" customWidth="1"/>
    <col min="16147" max="16147" width="10.375" style="303" bestFit="1" customWidth="1"/>
    <col min="16148" max="16148" width="9" style="303"/>
    <col min="16149" max="16149" width="10.375" style="303" bestFit="1" customWidth="1"/>
    <col min="16150" max="16150" width="9.25" style="303" bestFit="1" customWidth="1"/>
    <col min="16151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1"/>
      <c r="B2" s="381"/>
      <c r="C2" s="381"/>
      <c r="D2" s="381"/>
      <c r="E2" s="381"/>
      <c r="F2" s="381"/>
      <c r="G2" s="381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48" t="s">
        <v>940</v>
      </c>
      <c r="B3" s="448"/>
      <c r="C3" s="448"/>
      <c r="D3" s="448"/>
      <c r="E3" s="448"/>
      <c r="F3" s="448"/>
      <c r="G3" s="448"/>
      <c r="H3" s="448"/>
      <c r="I3" s="448"/>
      <c r="J3" s="448">
        <v>2022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83" t="s">
        <v>876</v>
      </c>
      <c r="F6" s="332" t="s">
        <v>875</v>
      </c>
      <c r="G6" s="383" t="s">
        <v>876</v>
      </c>
      <c r="H6" s="332" t="s">
        <v>875</v>
      </c>
      <c r="I6" s="332" t="s">
        <v>876</v>
      </c>
      <c r="J6" s="382" t="s">
        <v>875</v>
      </c>
      <c r="K6" s="382" t="s">
        <v>876</v>
      </c>
      <c r="L6" s="332" t="s">
        <v>875</v>
      </c>
      <c r="M6" s="383" t="s">
        <v>876</v>
      </c>
      <c r="N6" s="332" t="s">
        <v>875</v>
      </c>
      <c r="O6" s="383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286673.740223</v>
      </c>
      <c r="E7" s="365">
        <v>294347.77195199998</v>
      </c>
      <c r="F7" s="365">
        <v>106410.994334</v>
      </c>
      <c r="G7" s="365">
        <v>96132.601496999996</v>
      </c>
      <c r="H7" s="365">
        <v>114378.48125300001</v>
      </c>
      <c r="I7" s="365">
        <v>117978.997473</v>
      </c>
      <c r="J7" s="365">
        <v>3040.8542729999999</v>
      </c>
      <c r="K7" s="365">
        <v>3971.1429330000001</v>
      </c>
      <c r="L7" s="365">
        <v>54795.587749999999</v>
      </c>
      <c r="M7" s="365">
        <v>67249.100376000002</v>
      </c>
      <c r="N7" s="365">
        <v>8047.8226130000003</v>
      </c>
      <c r="O7" s="365">
        <v>9015.9296730000005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6371.9829520000003</v>
      </c>
      <c r="E8" s="371">
        <v>4794.4145760000001</v>
      </c>
      <c r="F8" s="371">
        <v>799.63619200000005</v>
      </c>
      <c r="G8" s="371">
        <v>665.83545200000003</v>
      </c>
      <c r="H8" s="371">
        <v>2189.7882850000001</v>
      </c>
      <c r="I8" s="371">
        <v>1292.8960830000001</v>
      </c>
      <c r="J8" s="371">
        <v>11.816528999999999</v>
      </c>
      <c r="K8" s="371">
        <v>8.1740220000000008</v>
      </c>
      <c r="L8" s="371">
        <v>3063.4375770000001</v>
      </c>
      <c r="M8" s="371">
        <v>2567.6207949999998</v>
      </c>
      <c r="N8" s="371">
        <v>307.30436900000001</v>
      </c>
      <c r="O8" s="372">
        <v>259.88822399999998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7377.2229209999996</v>
      </c>
      <c r="E9" s="371">
        <v>5301.0397489999996</v>
      </c>
      <c r="F9" s="371">
        <v>1166.7370969999999</v>
      </c>
      <c r="G9" s="371">
        <v>787.57429300000001</v>
      </c>
      <c r="H9" s="371">
        <v>3183.2268399999998</v>
      </c>
      <c r="I9" s="371">
        <v>1962.751266</v>
      </c>
      <c r="J9" s="371">
        <v>9.4019700000000004</v>
      </c>
      <c r="K9" s="371">
        <v>8.2324929999999998</v>
      </c>
      <c r="L9" s="371">
        <v>2745.058016</v>
      </c>
      <c r="M9" s="371">
        <v>2316.8730890000002</v>
      </c>
      <c r="N9" s="371">
        <v>272.79899799999998</v>
      </c>
      <c r="O9" s="372">
        <v>225.608608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4526.112795</v>
      </c>
      <c r="E10" s="371">
        <v>3503.5773559999998</v>
      </c>
      <c r="F10" s="371">
        <v>1405.0836690000001</v>
      </c>
      <c r="G10" s="371">
        <v>864.15883799999995</v>
      </c>
      <c r="H10" s="371">
        <v>1239.209662</v>
      </c>
      <c r="I10" s="371">
        <v>1035.785926</v>
      </c>
      <c r="J10" s="371">
        <v>10.940025</v>
      </c>
      <c r="K10" s="371">
        <v>10.056958</v>
      </c>
      <c r="L10" s="371">
        <v>1702.8506669999999</v>
      </c>
      <c r="M10" s="371">
        <v>1459.792944</v>
      </c>
      <c r="N10" s="371">
        <v>168.028772</v>
      </c>
      <c r="O10" s="372">
        <v>133.78269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4572.4802970000001</v>
      </c>
      <c r="E11" s="371">
        <v>4090.7426770000002</v>
      </c>
      <c r="F11" s="371">
        <v>1475.8228799999999</v>
      </c>
      <c r="G11" s="371">
        <v>823.88794499999995</v>
      </c>
      <c r="H11" s="371">
        <v>1486.077223</v>
      </c>
      <c r="I11" s="371">
        <v>1565.762056</v>
      </c>
      <c r="J11" s="371">
        <v>19.019729000000002</v>
      </c>
      <c r="K11" s="371">
        <v>16.780884</v>
      </c>
      <c r="L11" s="371">
        <v>1451.3995130000001</v>
      </c>
      <c r="M11" s="371">
        <v>1541.631351</v>
      </c>
      <c r="N11" s="371">
        <v>140.16095200000001</v>
      </c>
      <c r="O11" s="372">
        <v>142.680441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6039.7287500000002</v>
      </c>
      <c r="E12" s="371">
        <v>6899.3555349999997</v>
      </c>
      <c r="F12" s="371">
        <v>1671.796781</v>
      </c>
      <c r="G12" s="371">
        <v>1431.929288</v>
      </c>
      <c r="H12" s="371">
        <v>2353.9895259999998</v>
      </c>
      <c r="I12" s="371">
        <v>2790.9547189999998</v>
      </c>
      <c r="J12" s="371">
        <v>26.897331999999999</v>
      </c>
      <c r="K12" s="371">
        <v>28.772964999999999</v>
      </c>
      <c r="L12" s="371">
        <v>1815.073322</v>
      </c>
      <c r="M12" s="371">
        <v>2429.1480489999999</v>
      </c>
      <c r="N12" s="371">
        <v>171.971789</v>
      </c>
      <c r="O12" s="372">
        <v>218.55051399999999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8183.5041629999996</v>
      </c>
      <c r="E13" s="371">
        <v>9263.0779280000006</v>
      </c>
      <c r="F13" s="371">
        <v>2575.5157330000002</v>
      </c>
      <c r="G13" s="371">
        <v>1999.0715259999999</v>
      </c>
      <c r="H13" s="371">
        <v>3044.0454420000001</v>
      </c>
      <c r="I13" s="371">
        <v>3640.7106020000001</v>
      </c>
      <c r="J13" s="371">
        <v>31.059007000000001</v>
      </c>
      <c r="K13" s="371">
        <v>37.765920999999999</v>
      </c>
      <c r="L13" s="371">
        <v>2307.2861189999999</v>
      </c>
      <c r="M13" s="371">
        <v>3291.1195480000001</v>
      </c>
      <c r="N13" s="371">
        <v>225.59786199999999</v>
      </c>
      <c r="O13" s="372">
        <v>294.41033099999999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9927.6711649999997</v>
      </c>
      <c r="E14" s="371">
        <v>10745.538678999999</v>
      </c>
      <c r="F14" s="371">
        <v>3471.4870139999998</v>
      </c>
      <c r="G14" s="371">
        <v>2553.5585470000001</v>
      </c>
      <c r="H14" s="371">
        <v>3607.9571620000002</v>
      </c>
      <c r="I14" s="371">
        <v>4221.2439450000002</v>
      </c>
      <c r="J14" s="371">
        <v>36.906874999999999</v>
      </c>
      <c r="K14" s="371">
        <v>52.307904000000001</v>
      </c>
      <c r="L14" s="371">
        <v>2548.4704510000001</v>
      </c>
      <c r="M14" s="371">
        <v>3590.4776080000001</v>
      </c>
      <c r="N14" s="371">
        <v>262.84966300000002</v>
      </c>
      <c r="O14" s="372">
        <v>327.95067499999999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12035.411545000001</v>
      </c>
      <c r="E15" s="371">
        <v>13076.764633000001</v>
      </c>
      <c r="F15" s="371">
        <v>4398.6180519999998</v>
      </c>
      <c r="G15" s="371">
        <v>3447.3488480000001</v>
      </c>
      <c r="H15" s="371">
        <v>4464.8334500000001</v>
      </c>
      <c r="I15" s="371">
        <v>5181.47127</v>
      </c>
      <c r="J15" s="371">
        <v>53.849376999999997</v>
      </c>
      <c r="K15" s="371">
        <v>72.109468000000007</v>
      </c>
      <c r="L15" s="371">
        <v>2801.7895749999998</v>
      </c>
      <c r="M15" s="371">
        <v>3985.4897040000001</v>
      </c>
      <c r="N15" s="371">
        <v>316.32109100000002</v>
      </c>
      <c r="O15" s="372">
        <v>390.34534300000001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16979.808583999999</v>
      </c>
      <c r="E16" s="371">
        <v>18080.350148000001</v>
      </c>
      <c r="F16" s="371">
        <v>6362.6331410000003</v>
      </c>
      <c r="G16" s="371">
        <v>5233.9514799999997</v>
      </c>
      <c r="H16" s="371">
        <v>6515.9416879999999</v>
      </c>
      <c r="I16" s="371">
        <v>7300.8138769999996</v>
      </c>
      <c r="J16" s="371">
        <v>102.340412</v>
      </c>
      <c r="K16" s="371">
        <v>112.36303599999999</v>
      </c>
      <c r="L16" s="371">
        <v>3549.6156099999998</v>
      </c>
      <c r="M16" s="371">
        <v>4904.1829909999997</v>
      </c>
      <c r="N16" s="371">
        <v>449.27773300000001</v>
      </c>
      <c r="O16" s="372">
        <v>529.03876400000001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19219.358805</v>
      </c>
      <c r="E17" s="371">
        <v>20005.941387999999</v>
      </c>
      <c r="F17" s="371">
        <v>7283.7614700000004</v>
      </c>
      <c r="G17" s="371">
        <v>6245.409584</v>
      </c>
      <c r="H17" s="371">
        <v>7764.1401329999999</v>
      </c>
      <c r="I17" s="371">
        <v>8273.2353710000007</v>
      </c>
      <c r="J17" s="371">
        <v>140.06556599999999</v>
      </c>
      <c r="K17" s="371">
        <v>146.13288399999999</v>
      </c>
      <c r="L17" s="371">
        <v>3528.391306</v>
      </c>
      <c r="M17" s="371">
        <v>4773.1699879999996</v>
      </c>
      <c r="N17" s="371">
        <v>503.00033000000002</v>
      </c>
      <c r="O17" s="372">
        <v>567.993561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22596.892478000002</v>
      </c>
      <c r="E18" s="371">
        <v>22998.73605</v>
      </c>
      <c r="F18" s="371">
        <v>8634.1735970000009</v>
      </c>
      <c r="G18" s="371">
        <v>7588.3682250000002</v>
      </c>
      <c r="H18" s="371">
        <v>9339.9893209999991</v>
      </c>
      <c r="I18" s="371">
        <v>9500.6230149999992</v>
      </c>
      <c r="J18" s="371">
        <v>199.73768100000001</v>
      </c>
      <c r="K18" s="371">
        <v>198.997195</v>
      </c>
      <c r="L18" s="371">
        <v>3827.0884350000001</v>
      </c>
      <c r="M18" s="371">
        <v>5045.8601939999999</v>
      </c>
      <c r="N18" s="371">
        <v>595.90344400000004</v>
      </c>
      <c r="O18" s="372">
        <v>664.88742100000002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27798.701400000002</v>
      </c>
      <c r="E19" s="371">
        <v>26939.571375</v>
      </c>
      <c r="F19" s="371">
        <v>10624.556681</v>
      </c>
      <c r="G19" s="371">
        <v>9304.8123720000003</v>
      </c>
      <c r="H19" s="371">
        <v>11660.549411</v>
      </c>
      <c r="I19" s="371">
        <v>11049.765529</v>
      </c>
      <c r="J19" s="371">
        <v>301.55159700000002</v>
      </c>
      <c r="K19" s="371">
        <v>301.51336199999997</v>
      </c>
      <c r="L19" s="371">
        <v>4462.8498650000001</v>
      </c>
      <c r="M19" s="371">
        <v>5481.8352919999998</v>
      </c>
      <c r="N19" s="371">
        <v>749.19384600000001</v>
      </c>
      <c r="O19" s="372">
        <v>801.64481999999998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32410.110971999999</v>
      </c>
      <c r="E20" s="371">
        <v>31212.745558999999</v>
      </c>
      <c r="F20" s="371">
        <v>12566.425522</v>
      </c>
      <c r="G20" s="371">
        <v>11222.358517000001</v>
      </c>
      <c r="H20" s="371">
        <v>13645.922019</v>
      </c>
      <c r="I20" s="371">
        <v>12748.135480000001</v>
      </c>
      <c r="J20" s="371">
        <v>410.58079099999998</v>
      </c>
      <c r="K20" s="371">
        <v>455.46445399999999</v>
      </c>
      <c r="L20" s="371">
        <v>4912.8855089999997</v>
      </c>
      <c r="M20" s="371">
        <v>5858.029595</v>
      </c>
      <c r="N20" s="371">
        <v>874.29713100000004</v>
      </c>
      <c r="O20" s="372">
        <v>928.75751300000002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33984.192555000001</v>
      </c>
      <c r="E21" s="371">
        <v>33747.054012000001</v>
      </c>
      <c r="F21" s="371">
        <v>13386.359506000001</v>
      </c>
      <c r="G21" s="371">
        <v>12252.950004</v>
      </c>
      <c r="H21" s="371">
        <v>14206.960977999999</v>
      </c>
      <c r="I21" s="371">
        <v>13879.719906</v>
      </c>
      <c r="J21" s="371">
        <v>482.73749800000002</v>
      </c>
      <c r="K21" s="371">
        <v>645.07742800000005</v>
      </c>
      <c r="L21" s="374">
        <v>4984.9172150000004</v>
      </c>
      <c r="M21" s="371">
        <v>5962.5680249999996</v>
      </c>
      <c r="N21" s="371">
        <v>923.21735799999999</v>
      </c>
      <c r="O21" s="372">
        <v>1006.738649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30082.546706000001</v>
      </c>
      <c r="E22" s="371">
        <v>31198.562108999999</v>
      </c>
      <c r="F22" s="371">
        <v>12179.34879</v>
      </c>
      <c r="G22" s="371">
        <v>11596.585647</v>
      </c>
      <c r="H22" s="371">
        <v>12311.78132</v>
      </c>
      <c r="I22" s="371">
        <v>12752.48748</v>
      </c>
      <c r="J22" s="371">
        <v>468.68750499999999</v>
      </c>
      <c r="K22" s="371">
        <v>713.94648500000005</v>
      </c>
      <c r="L22" s="374">
        <v>4291.8228479999998</v>
      </c>
      <c r="M22" s="371">
        <v>5197.3808609999996</v>
      </c>
      <c r="N22" s="371">
        <v>830.90624300000002</v>
      </c>
      <c r="O22" s="372">
        <v>938.16163600000004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18243.935485999998</v>
      </c>
      <c r="E23" s="371">
        <v>20089.620384999998</v>
      </c>
      <c r="F23" s="371">
        <v>7447.2607230000003</v>
      </c>
      <c r="G23" s="371">
        <v>7517.7763699999996</v>
      </c>
      <c r="H23" s="371">
        <v>7238.706588</v>
      </c>
      <c r="I23" s="371">
        <v>8030.9807229999997</v>
      </c>
      <c r="J23" s="371">
        <v>312.09491500000001</v>
      </c>
      <c r="K23" s="371">
        <v>493.17370099999999</v>
      </c>
      <c r="L23" s="374">
        <v>2747.9757</v>
      </c>
      <c r="M23" s="371">
        <v>3454.372535</v>
      </c>
      <c r="N23" s="371">
        <v>497.89756</v>
      </c>
      <c r="O23" s="372">
        <v>593.31705599999998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14262.606846999999</v>
      </c>
      <c r="E24" s="371">
        <v>17301.931673999999</v>
      </c>
      <c r="F24" s="371">
        <v>5938.5428220000003</v>
      </c>
      <c r="G24" s="371">
        <v>6704.3928260000002</v>
      </c>
      <c r="H24" s="371">
        <v>5534.7812709999998</v>
      </c>
      <c r="I24" s="371">
        <v>6799.0073080000002</v>
      </c>
      <c r="J24" s="371">
        <v>237.59124</v>
      </c>
      <c r="K24" s="371">
        <v>390.52875699999998</v>
      </c>
      <c r="L24" s="371">
        <v>2157.0067359999998</v>
      </c>
      <c r="M24" s="371">
        <v>2893.1905689999999</v>
      </c>
      <c r="N24" s="371">
        <v>394.68477799999999</v>
      </c>
      <c r="O24" s="372">
        <v>514.81221400000004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12061.471802</v>
      </c>
      <c r="E25" s="377">
        <v>15098.748119</v>
      </c>
      <c r="F25" s="377">
        <v>5023.2346639999996</v>
      </c>
      <c r="G25" s="377">
        <v>5892.6317349999999</v>
      </c>
      <c r="H25" s="377">
        <v>4590.5809339999996</v>
      </c>
      <c r="I25" s="377">
        <v>5952.6529170000003</v>
      </c>
      <c r="J25" s="377">
        <v>185.576224</v>
      </c>
      <c r="K25" s="377">
        <v>279.74501600000002</v>
      </c>
      <c r="L25" s="377">
        <v>1897.6692860000001</v>
      </c>
      <c r="M25" s="377">
        <v>2496.3572380000001</v>
      </c>
      <c r="N25" s="377">
        <v>364.41069399999998</v>
      </c>
      <c r="O25" s="378">
        <v>477.36121300000002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4:B4"/>
    <mergeCell ref="A1:I1"/>
    <mergeCell ref="J1:P1"/>
    <mergeCell ref="J2:P2"/>
    <mergeCell ref="A3:I3"/>
    <mergeCell ref="J3:P3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7"/>
  <sheetViews>
    <sheetView zoomScale="70" zoomScaleNormal="70" workbookViewId="0">
      <selection sqref="A1:I1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0"/>
      <c r="B2" s="380"/>
      <c r="C2" s="380"/>
      <c r="D2" s="380"/>
      <c r="E2" s="380"/>
      <c r="F2" s="380"/>
      <c r="G2" s="380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48" t="s">
        <v>939</v>
      </c>
      <c r="B3" s="448"/>
      <c r="C3" s="448"/>
      <c r="D3" s="448"/>
      <c r="E3" s="448"/>
      <c r="F3" s="448"/>
      <c r="G3" s="448"/>
      <c r="H3" s="448"/>
      <c r="I3" s="448"/>
      <c r="J3" s="448">
        <v>2021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271596.21451700001</v>
      </c>
      <c r="E7" s="365">
        <v>276074.81637199997</v>
      </c>
      <c r="F7" s="365">
        <v>102857.286995</v>
      </c>
      <c r="G7" s="365">
        <v>92267.208369999993</v>
      </c>
      <c r="H7" s="365">
        <v>107721.11384000001</v>
      </c>
      <c r="I7" s="365">
        <v>109990.68393499999</v>
      </c>
      <c r="J7" s="365">
        <v>2748.089422</v>
      </c>
      <c r="K7" s="365">
        <v>3596.000266</v>
      </c>
      <c r="L7" s="365">
        <v>50852.716116000003</v>
      </c>
      <c r="M7" s="365">
        <v>61966.459271</v>
      </c>
      <c r="N7" s="365">
        <v>7417.0081440000004</v>
      </c>
      <c r="O7" s="365">
        <v>8254.4645299999993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5101.4221470000002</v>
      </c>
      <c r="E8" s="371">
        <v>3773.1676120000002</v>
      </c>
      <c r="F8" s="371">
        <v>640.21297300000003</v>
      </c>
      <c r="G8" s="371">
        <v>516.75204199999996</v>
      </c>
      <c r="H8" s="371">
        <v>1931.303226</v>
      </c>
      <c r="I8" s="371">
        <v>1155.5942319999999</v>
      </c>
      <c r="J8" s="371">
        <v>8.3251390000000001</v>
      </c>
      <c r="K8" s="371">
        <v>6.335121</v>
      </c>
      <c r="L8" s="371">
        <v>2299.967525</v>
      </c>
      <c r="M8" s="371">
        <v>1909.66032</v>
      </c>
      <c r="N8" s="371">
        <v>221.61328399999999</v>
      </c>
      <c r="O8" s="372">
        <v>184.825897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6668.0918030000003</v>
      </c>
      <c r="E9" s="371">
        <v>4901.1758419999996</v>
      </c>
      <c r="F9" s="371">
        <v>1018.344611</v>
      </c>
      <c r="G9" s="371">
        <v>752.86012100000005</v>
      </c>
      <c r="H9" s="371">
        <v>2987.7951189999999</v>
      </c>
      <c r="I9" s="371">
        <v>1909.4313629999999</v>
      </c>
      <c r="J9" s="371">
        <v>8.1307880000000008</v>
      </c>
      <c r="K9" s="371">
        <v>6.9711970000000001</v>
      </c>
      <c r="L9" s="371">
        <v>2425.1199270000002</v>
      </c>
      <c r="M9" s="371">
        <v>2044.604327</v>
      </c>
      <c r="N9" s="371">
        <v>228.701358</v>
      </c>
      <c r="O9" s="372">
        <v>187.30883399999999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4140.9067279999999</v>
      </c>
      <c r="E10" s="371">
        <v>3067.4577199999999</v>
      </c>
      <c r="F10" s="371">
        <v>1384.8298279999999</v>
      </c>
      <c r="G10" s="371">
        <v>736.99302699999998</v>
      </c>
      <c r="H10" s="371">
        <v>1109.228662</v>
      </c>
      <c r="I10" s="371">
        <v>926.15527999999995</v>
      </c>
      <c r="J10" s="371">
        <v>10.521157000000001</v>
      </c>
      <c r="K10" s="371">
        <v>9.9620540000000002</v>
      </c>
      <c r="L10" s="371">
        <v>1491.366501</v>
      </c>
      <c r="M10" s="371">
        <v>1278.2261699999999</v>
      </c>
      <c r="N10" s="371">
        <v>144.96057999999999</v>
      </c>
      <c r="O10" s="372">
        <v>116.121189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4347.0305349999999</v>
      </c>
      <c r="E11" s="371">
        <v>4028.8625659999998</v>
      </c>
      <c r="F11" s="371">
        <v>1334.478879</v>
      </c>
      <c r="G11" s="371">
        <v>844.49292600000001</v>
      </c>
      <c r="H11" s="371">
        <v>1469.634896</v>
      </c>
      <c r="I11" s="371">
        <v>1548.8339900000001</v>
      </c>
      <c r="J11" s="371">
        <v>18.221619</v>
      </c>
      <c r="K11" s="371">
        <v>15.407124</v>
      </c>
      <c r="L11" s="371">
        <v>1392.8694889999999</v>
      </c>
      <c r="M11" s="371">
        <v>1485.6288970000001</v>
      </c>
      <c r="N11" s="371">
        <v>131.82565199999999</v>
      </c>
      <c r="O11" s="372">
        <v>134.499629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6027.7923989999999</v>
      </c>
      <c r="E12" s="371">
        <v>6773.6850100000001</v>
      </c>
      <c r="F12" s="371">
        <v>1653.744768</v>
      </c>
      <c r="G12" s="371">
        <v>1296.1696690000001</v>
      </c>
      <c r="H12" s="371">
        <v>2393.7967880000001</v>
      </c>
      <c r="I12" s="371">
        <v>2838.4677729999999</v>
      </c>
      <c r="J12" s="371">
        <v>27.653563999999999</v>
      </c>
      <c r="K12" s="371">
        <v>27.631048</v>
      </c>
      <c r="L12" s="371">
        <v>1786.210043</v>
      </c>
      <c r="M12" s="371">
        <v>2400.6143390000002</v>
      </c>
      <c r="N12" s="371">
        <v>166.387236</v>
      </c>
      <c r="O12" s="372">
        <v>210.80218099999999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7803.8493269999999</v>
      </c>
      <c r="E13" s="371">
        <v>8620.4424359999994</v>
      </c>
      <c r="F13" s="371">
        <v>2515.9691480000001</v>
      </c>
      <c r="G13" s="371">
        <v>1857.033504</v>
      </c>
      <c r="H13" s="371">
        <v>2918.8442060000002</v>
      </c>
      <c r="I13" s="371">
        <v>3432.6500660000002</v>
      </c>
      <c r="J13" s="371">
        <v>30.617108000000002</v>
      </c>
      <c r="K13" s="371">
        <v>34.639287000000003</v>
      </c>
      <c r="L13" s="371">
        <v>2132.5872490000002</v>
      </c>
      <c r="M13" s="371">
        <v>3030.342259</v>
      </c>
      <c r="N13" s="371">
        <v>205.831616</v>
      </c>
      <c r="O13" s="372">
        <v>265.77731999999997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9266.7325340000007</v>
      </c>
      <c r="E14" s="371">
        <v>9863.4233079999995</v>
      </c>
      <c r="F14" s="371">
        <v>3276.996263</v>
      </c>
      <c r="G14" s="371">
        <v>2276.5025190000001</v>
      </c>
      <c r="H14" s="371">
        <v>3384.0918790000001</v>
      </c>
      <c r="I14" s="371">
        <v>3939.7289780000001</v>
      </c>
      <c r="J14" s="371">
        <v>35.954186999999997</v>
      </c>
      <c r="K14" s="371">
        <v>46.566481000000003</v>
      </c>
      <c r="L14" s="371">
        <v>2331.034118</v>
      </c>
      <c r="M14" s="371">
        <v>3303.9243580000002</v>
      </c>
      <c r="N14" s="371">
        <v>238.65608700000001</v>
      </c>
      <c r="O14" s="372">
        <v>296.70097199999998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11971.078670000001</v>
      </c>
      <c r="E15" s="371">
        <v>12745.815435</v>
      </c>
      <c r="F15" s="371">
        <v>4462.4205519999996</v>
      </c>
      <c r="G15" s="371">
        <v>3374.9840899999999</v>
      </c>
      <c r="H15" s="371">
        <v>4423.992542</v>
      </c>
      <c r="I15" s="371">
        <v>5061.4563070000004</v>
      </c>
      <c r="J15" s="371">
        <v>54.756337000000002</v>
      </c>
      <c r="K15" s="371">
        <v>66.493930000000006</v>
      </c>
      <c r="L15" s="371">
        <v>2723.6606630000001</v>
      </c>
      <c r="M15" s="371">
        <v>3866.476725</v>
      </c>
      <c r="N15" s="371">
        <v>306.24857600000001</v>
      </c>
      <c r="O15" s="372">
        <v>376.404383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16241.674606</v>
      </c>
      <c r="E16" s="371">
        <v>16720.136355999999</v>
      </c>
      <c r="F16" s="371">
        <v>6196.231444</v>
      </c>
      <c r="G16" s="371">
        <v>4996.6645619999999</v>
      </c>
      <c r="H16" s="371">
        <v>6213.3432910000001</v>
      </c>
      <c r="I16" s="371">
        <v>6693.4525670000003</v>
      </c>
      <c r="J16" s="371">
        <v>98.170762999999994</v>
      </c>
      <c r="K16" s="371">
        <v>101.93592</v>
      </c>
      <c r="L16" s="371">
        <v>3315.1063779999999</v>
      </c>
      <c r="M16" s="371">
        <v>4448.557656</v>
      </c>
      <c r="N16" s="371">
        <v>418.82272999999998</v>
      </c>
      <c r="O16" s="372">
        <v>479.52565099999998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18176.808998</v>
      </c>
      <c r="E17" s="371">
        <v>18237.813735</v>
      </c>
      <c r="F17" s="371">
        <v>7044.6469699999998</v>
      </c>
      <c r="G17" s="371">
        <v>5899.300217</v>
      </c>
      <c r="H17" s="371">
        <v>7266.5727630000001</v>
      </c>
      <c r="I17" s="371">
        <v>7401.831048</v>
      </c>
      <c r="J17" s="371">
        <v>128.75835000000001</v>
      </c>
      <c r="K17" s="371">
        <v>130.93365299999999</v>
      </c>
      <c r="L17" s="371">
        <v>3273.6612279999999</v>
      </c>
      <c r="M17" s="371">
        <v>4296.0371230000001</v>
      </c>
      <c r="N17" s="371">
        <v>463.16968700000001</v>
      </c>
      <c r="O17" s="372">
        <v>509.71169400000002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21816.910109</v>
      </c>
      <c r="E18" s="371">
        <v>21361.489270999999</v>
      </c>
      <c r="F18" s="371">
        <v>8485.2973480000001</v>
      </c>
      <c r="G18" s="371">
        <v>7249.3683090000004</v>
      </c>
      <c r="H18" s="371">
        <v>8920.4803749999992</v>
      </c>
      <c r="I18" s="371">
        <v>8668.0432400000009</v>
      </c>
      <c r="J18" s="371">
        <v>187.732191</v>
      </c>
      <c r="K18" s="371">
        <v>183.00183100000001</v>
      </c>
      <c r="L18" s="371">
        <v>3658.9190589999998</v>
      </c>
      <c r="M18" s="371">
        <v>4649.2958349999999</v>
      </c>
      <c r="N18" s="371">
        <v>564.48113599999999</v>
      </c>
      <c r="O18" s="372">
        <v>611.78005599999995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27199.308949999999</v>
      </c>
      <c r="E19" s="371">
        <v>26095.135417000001</v>
      </c>
      <c r="F19" s="371">
        <v>10579.445174</v>
      </c>
      <c r="G19" s="371">
        <v>9312.5051179999991</v>
      </c>
      <c r="H19" s="371">
        <v>11270.678721</v>
      </c>
      <c r="I19" s="371">
        <v>10520.118297000001</v>
      </c>
      <c r="J19" s="371">
        <v>279.91026499999998</v>
      </c>
      <c r="K19" s="371">
        <v>280.23078400000003</v>
      </c>
      <c r="L19" s="371">
        <v>4348.2525329999999</v>
      </c>
      <c r="M19" s="371">
        <v>5220.2686279999998</v>
      </c>
      <c r="N19" s="371">
        <v>721.02225699999997</v>
      </c>
      <c r="O19" s="372">
        <v>762.01259000000005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30848.917161000001</v>
      </c>
      <c r="E20" s="371">
        <v>29560.141136999999</v>
      </c>
      <c r="F20" s="371">
        <v>12213.827597</v>
      </c>
      <c r="G20" s="371">
        <v>10928.808271</v>
      </c>
      <c r="H20" s="371">
        <v>12845.069212</v>
      </c>
      <c r="I20" s="371">
        <v>11921.123157</v>
      </c>
      <c r="J20" s="371">
        <v>360.10656299999999</v>
      </c>
      <c r="K20" s="371">
        <v>422.73280799999998</v>
      </c>
      <c r="L20" s="371">
        <v>4617.3183440000003</v>
      </c>
      <c r="M20" s="371">
        <v>5430.0587759999999</v>
      </c>
      <c r="N20" s="371">
        <v>812.59544500000004</v>
      </c>
      <c r="O20" s="372">
        <v>857.41812500000003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32524.387096999999</v>
      </c>
      <c r="E21" s="371">
        <v>32353.657979</v>
      </c>
      <c r="F21" s="371">
        <v>13117.432252000001</v>
      </c>
      <c r="G21" s="371">
        <v>12142.740879000001</v>
      </c>
      <c r="H21" s="371">
        <v>13363.421127</v>
      </c>
      <c r="I21" s="371">
        <v>13049.518004</v>
      </c>
      <c r="J21" s="371">
        <v>437.33392400000002</v>
      </c>
      <c r="K21" s="371">
        <v>594.17675499999996</v>
      </c>
      <c r="L21" s="374">
        <v>4737.0902459999998</v>
      </c>
      <c r="M21" s="371">
        <v>5622.1108949999998</v>
      </c>
      <c r="N21" s="371">
        <v>869.10954800000002</v>
      </c>
      <c r="O21" s="372">
        <v>945.111446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27006.148131999998</v>
      </c>
      <c r="E22" s="371">
        <v>28063.369524000002</v>
      </c>
      <c r="F22" s="371">
        <v>11168.467484999999</v>
      </c>
      <c r="G22" s="371">
        <v>10673.530353</v>
      </c>
      <c r="H22" s="371">
        <v>10876.694192999999</v>
      </c>
      <c r="I22" s="371">
        <v>11315.990527</v>
      </c>
      <c r="J22" s="371">
        <v>401.329387</v>
      </c>
      <c r="K22" s="371">
        <v>628.458482</v>
      </c>
      <c r="L22" s="374">
        <v>3826.2980640000001</v>
      </c>
      <c r="M22" s="371">
        <v>4616.9751150000002</v>
      </c>
      <c r="N22" s="371">
        <v>733.35900300000003</v>
      </c>
      <c r="O22" s="372">
        <v>828.41504699999996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17180.609971000002</v>
      </c>
      <c r="E23" s="371">
        <v>19094.656534999998</v>
      </c>
      <c r="F23" s="371">
        <v>7151.1613749999997</v>
      </c>
      <c r="G23" s="371">
        <v>7315.8970149999996</v>
      </c>
      <c r="H23" s="371">
        <v>6718.088522</v>
      </c>
      <c r="I23" s="371">
        <v>7536.1025209999998</v>
      </c>
      <c r="J23" s="371">
        <v>278.09990299999998</v>
      </c>
      <c r="K23" s="371">
        <v>439.23044900000002</v>
      </c>
      <c r="L23" s="374">
        <v>2571.3548989999999</v>
      </c>
      <c r="M23" s="371">
        <v>3248.6655780000001</v>
      </c>
      <c r="N23" s="371">
        <v>461.90527200000002</v>
      </c>
      <c r="O23" s="372">
        <v>554.76097200000004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13452.906661999999</v>
      </c>
      <c r="E24" s="371">
        <v>16653.495513999998</v>
      </c>
      <c r="F24" s="371">
        <v>5628.6793779999998</v>
      </c>
      <c r="G24" s="371">
        <v>6545.7157729999999</v>
      </c>
      <c r="H24" s="371">
        <v>5179.425835</v>
      </c>
      <c r="I24" s="371">
        <v>6502.0088390000001</v>
      </c>
      <c r="J24" s="371">
        <v>213.84863899999999</v>
      </c>
      <c r="K24" s="371">
        <v>352.50738699999999</v>
      </c>
      <c r="L24" s="371">
        <v>2057.9356939999998</v>
      </c>
      <c r="M24" s="371">
        <v>2764.7993139999999</v>
      </c>
      <c r="N24" s="371">
        <v>373.01711599999999</v>
      </c>
      <c r="O24" s="372">
        <v>488.464201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11821.638687999999</v>
      </c>
      <c r="E25" s="377">
        <v>14160.890975</v>
      </c>
      <c r="F25" s="377">
        <v>4985.10095</v>
      </c>
      <c r="G25" s="377">
        <v>5546.889975</v>
      </c>
      <c r="H25" s="377">
        <v>4448.6524829999998</v>
      </c>
      <c r="I25" s="377">
        <v>5570.1777460000003</v>
      </c>
      <c r="J25" s="377">
        <v>168.61953800000001</v>
      </c>
      <c r="K25" s="377">
        <v>248.785955</v>
      </c>
      <c r="L25" s="377">
        <v>1863.964156</v>
      </c>
      <c r="M25" s="377">
        <v>2350.2129559999998</v>
      </c>
      <c r="N25" s="377">
        <v>355.30156099999999</v>
      </c>
      <c r="O25" s="378">
        <v>444.824343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1:I1"/>
    <mergeCell ref="J1:P1"/>
    <mergeCell ref="J2:P2"/>
    <mergeCell ref="A3:I3"/>
    <mergeCell ref="J3:P3"/>
    <mergeCell ref="A4:B4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7"/>
  <sheetViews>
    <sheetView zoomScale="70" zoomScaleNormal="70" workbookViewId="0">
      <selection sqref="A1:I1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0"/>
      <c r="B2" s="380"/>
      <c r="C2" s="380"/>
      <c r="D2" s="380"/>
      <c r="E2" s="380"/>
      <c r="F2" s="380"/>
      <c r="G2" s="380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49" t="s">
        <v>938</v>
      </c>
      <c r="B3" s="448"/>
      <c r="C3" s="448"/>
      <c r="D3" s="448"/>
      <c r="E3" s="448"/>
      <c r="F3" s="448"/>
      <c r="G3" s="448"/>
      <c r="H3" s="448"/>
      <c r="I3" s="448"/>
      <c r="J3" s="448">
        <v>2020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268676.05171299999</v>
      </c>
      <c r="E7" s="365">
        <v>274367.42194600002</v>
      </c>
      <c r="F7" s="365">
        <v>98817.007461000001</v>
      </c>
      <c r="G7" s="365">
        <v>88642.114700000006</v>
      </c>
      <c r="H7" s="365">
        <v>108604.06537900001</v>
      </c>
      <c r="I7" s="365">
        <v>111408.376162</v>
      </c>
      <c r="J7" s="365">
        <v>2654.313541</v>
      </c>
      <c r="K7" s="365">
        <v>3513.2169739999999</v>
      </c>
      <c r="L7" s="365">
        <v>51574.292027000003</v>
      </c>
      <c r="M7" s="365">
        <v>62984.359091999999</v>
      </c>
      <c r="N7" s="365">
        <v>7026.3733050000001</v>
      </c>
      <c r="O7" s="365">
        <v>7819.3550180000002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6653.6783160000005</v>
      </c>
      <c r="E8" s="371">
        <v>5042.6285939999998</v>
      </c>
      <c r="F8" s="371">
        <v>886.41482599999995</v>
      </c>
      <c r="G8" s="371">
        <v>726.59587999999997</v>
      </c>
      <c r="H8" s="371">
        <v>2249.072064</v>
      </c>
      <c r="I8" s="371">
        <v>1352.5598259999999</v>
      </c>
      <c r="J8" s="371">
        <v>10.653297</v>
      </c>
      <c r="K8" s="371">
        <v>9.1038250000000005</v>
      </c>
      <c r="L8" s="371">
        <v>3205.4516669999998</v>
      </c>
      <c r="M8" s="371">
        <v>2698.8827930000002</v>
      </c>
      <c r="N8" s="371">
        <v>302.08646199999998</v>
      </c>
      <c r="O8" s="372">
        <v>255.48626999999999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7554.7467989999996</v>
      </c>
      <c r="E9" s="371">
        <v>5598.3514029999997</v>
      </c>
      <c r="F9" s="371">
        <v>1159.3680220000001</v>
      </c>
      <c r="G9" s="371">
        <v>852.41949999999997</v>
      </c>
      <c r="H9" s="371">
        <v>3276.6441500000001</v>
      </c>
      <c r="I9" s="371">
        <v>2094.8377679999999</v>
      </c>
      <c r="J9" s="371">
        <v>8.5989140000000006</v>
      </c>
      <c r="K9" s="371">
        <v>7.9636800000000001</v>
      </c>
      <c r="L9" s="371">
        <v>2848.4172309999999</v>
      </c>
      <c r="M9" s="371">
        <v>2424.645023</v>
      </c>
      <c r="N9" s="371">
        <v>261.71848199999999</v>
      </c>
      <c r="O9" s="372">
        <v>218.485432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4369.3591640000004</v>
      </c>
      <c r="E10" s="371">
        <v>3326.3858719999998</v>
      </c>
      <c r="F10" s="371">
        <v>1365.0742210000001</v>
      </c>
      <c r="G10" s="371">
        <v>786.91212099999996</v>
      </c>
      <c r="H10" s="371">
        <v>1202.935119</v>
      </c>
      <c r="I10" s="371">
        <v>1000.8967259999999</v>
      </c>
      <c r="J10" s="371">
        <v>9.9882690000000007</v>
      </c>
      <c r="K10" s="371">
        <v>9.9533819999999995</v>
      </c>
      <c r="L10" s="371">
        <v>1640.489838</v>
      </c>
      <c r="M10" s="371">
        <v>1406.707226</v>
      </c>
      <c r="N10" s="371">
        <v>150.87171699999999</v>
      </c>
      <c r="O10" s="372">
        <v>121.916417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4695.03575</v>
      </c>
      <c r="E11" s="371">
        <v>4365.8252140000004</v>
      </c>
      <c r="F11" s="371">
        <v>1333.6559380000001</v>
      </c>
      <c r="G11" s="371">
        <v>846.91817400000002</v>
      </c>
      <c r="H11" s="371">
        <v>1657.5954159999999</v>
      </c>
      <c r="I11" s="371">
        <v>1717.920065</v>
      </c>
      <c r="J11" s="371">
        <v>21.499606</v>
      </c>
      <c r="K11" s="371">
        <v>16.549209999999999</v>
      </c>
      <c r="L11" s="371">
        <v>1544.5956859999999</v>
      </c>
      <c r="M11" s="371">
        <v>1644.7616619999999</v>
      </c>
      <c r="N11" s="371">
        <v>137.68910399999999</v>
      </c>
      <c r="O11" s="372">
        <v>139.67610300000001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6434.1949199999999</v>
      </c>
      <c r="E12" s="371">
        <v>7140.4998439999999</v>
      </c>
      <c r="F12" s="371">
        <v>1765.6702330000001</v>
      </c>
      <c r="G12" s="371">
        <v>1321.7441180000001</v>
      </c>
      <c r="H12" s="371">
        <v>2580.6742829999998</v>
      </c>
      <c r="I12" s="371">
        <v>3033.2202969999998</v>
      </c>
      <c r="J12" s="371">
        <v>24.456292999999999</v>
      </c>
      <c r="K12" s="371">
        <v>27.469479</v>
      </c>
      <c r="L12" s="371">
        <v>1896.5451559999999</v>
      </c>
      <c r="M12" s="371">
        <v>2548.9813939999999</v>
      </c>
      <c r="N12" s="371">
        <v>166.84895499999999</v>
      </c>
      <c r="O12" s="372">
        <v>209.08455599999999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7878.4473559999997</v>
      </c>
      <c r="E13" s="371">
        <v>8777.7077339999996</v>
      </c>
      <c r="F13" s="371">
        <v>2443.7249019999999</v>
      </c>
      <c r="G13" s="371">
        <v>1826.6022760000001</v>
      </c>
      <c r="H13" s="371">
        <v>3027.231307</v>
      </c>
      <c r="I13" s="371">
        <v>3543.833232</v>
      </c>
      <c r="J13" s="371">
        <v>28.732019999999999</v>
      </c>
      <c r="K13" s="371">
        <v>35.481752</v>
      </c>
      <c r="L13" s="371">
        <v>2180.5782770000001</v>
      </c>
      <c r="M13" s="371">
        <v>3116.8676129999999</v>
      </c>
      <c r="N13" s="371">
        <v>198.18084999999999</v>
      </c>
      <c r="O13" s="372">
        <v>254.92286100000001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9242.3501579999993</v>
      </c>
      <c r="E14" s="371">
        <v>10120.521217</v>
      </c>
      <c r="F14" s="371">
        <v>3158.8189980000002</v>
      </c>
      <c r="G14" s="371">
        <v>2309.0860309999998</v>
      </c>
      <c r="H14" s="371">
        <v>3471.0345819999998</v>
      </c>
      <c r="I14" s="371">
        <v>4042.2698</v>
      </c>
      <c r="J14" s="371">
        <v>33.803573999999998</v>
      </c>
      <c r="K14" s="371">
        <v>46.757800000000003</v>
      </c>
      <c r="L14" s="371">
        <v>2352.1470899999999</v>
      </c>
      <c r="M14" s="371">
        <v>3432.7073930000001</v>
      </c>
      <c r="N14" s="371">
        <v>226.54591400000001</v>
      </c>
      <c r="O14" s="372">
        <v>289.70019300000001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12734.832678000001</v>
      </c>
      <c r="E15" s="371">
        <v>13854.049279000001</v>
      </c>
      <c r="F15" s="371">
        <v>4662.139975</v>
      </c>
      <c r="G15" s="371">
        <v>3660.7386940000001</v>
      </c>
      <c r="H15" s="371">
        <v>4774.8344399999996</v>
      </c>
      <c r="I15" s="371">
        <v>5490.3471369999997</v>
      </c>
      <c r="J15" s="371">
        <v>56.161231000000001</v>
      </c>
      <c r="K15" s="371">
        <v>71.580906999999996</v>
      </c>
      <c r="L15" s="371">
        <v>2930.6941579999998</v>
      </c>
      <c r="M15" s="371">
        <v>4243.3741460000001</v>
      </c>
      <c r="N15" s="371">
        <v>311.00287400000002</v>
      </c>
      <c r="O15" s="372">
        <v>388.00839500000001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16420.652171999998</v>
      </c>
      <c r="E16" s="371">
        <v>16933.739684</v>
      </c>
      <c r="F16" s="371">
        <v>6221.95129</v>
      </c>
      <c r="G16" s="371">
        <v>4976.2811570000003</v>
      </c>
      <c r="H16" s="371">
        <v>6386.4429490000002</v>
      </c>
      <c r="I16" s="371">
        <v>6868.7698790000004</v>
      </c>
      <c r="J16" s="371">
        <v>94.439635999999993</v>
      </c>
      <c r="K16" s="371">
        <v>100.780691</v>
      </c>
      <c r="L16" s="371">
        <v>3320.6808540000002</v>
      </c>
      <c r="M16" s="371">
        <v>4530.6963910000004</v>
      </c>
      <c r="N16" s="371">
        <v>397.13744300000002</v>
      </c>
      <c r="O16" s="372">
        <v>457.211566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17646.013638</v>
      </c>
      <c r="E17" s="371">
        <v>17637.246897000001</v>
      </c>
      <c r="F17" s="371">
        <v>6836.4673089999997</v>
      </c>
      <c r="G17" s="371">
        <v>5588.870089</v>
      </c>
      <c r="H17" s="371">
        <v>7149.4868669999996</v>
      </c>
      <c r="I17" s="371">
        <v>7282.4571130000004</v>
      </c>
      <c r="J17" s="371">
        <v>122.583296</v>
      </c>
      <c r="K17" s="371">
        <v>124.771963</v>
      </c>
      <c r="L17" s="371">
        <v>3119.3491349999999</v>
      </c>
      <c r="M17" s="371">
        <v>4177.00263</v>
      </c>
      <c r="N17" s="371">
        <v>418.12703099999999</v>
      </c>
      <c r="O17" s="372">
        <v>464.14510200000001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21822.676263000001</v>
      </c>
      <c r="E18" s="371">
        <v>21372.994588000001</v>
      </c>
      <c r="F18" s="371">
        <v>8394.6098000000002</v>
      </c>
      <c r="G18" s="371">
        <v>7015.7234710000002</v>
      </c>
      <c r="H18" s="371">
        <v>9090.3230120000007</v>
      </c>
      <c r="I18" s="371">
        <v>8935.9628470000007</v>
      </c>
      <c r="J18" s="371">
        <v>182.662811</v>
      </c>
      <c r="K18" s="371">
        <v>175.336602</v>
      </c>
      <c r="L18" s="371">
        <v>3625.6984090000001</v>
      </c>
      <c r="M18" s="371">
        <v>4668.0515509999996</v>
      </c>
      <c r="N18" s="371">
        <v>529.38223100000005</v>
      </c>
      <c r="O18" s="372">
        <v>577.920117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26867.525723999999</v>
      </c>
      <c r="E19" s="371">
        <v>25953.704039</v>
      </c>
      <c r="F19" s="371">
        <v>10248.118896</v>
      </c>
      <c r="G19" s="371">
        <v>9032.2429649999995</v>
      </c>
      <c r="H19" s="371">
        <v>11433.109938</v>
      </c>
      <c r="I19" s="371">
        <v>10748.084403999999</v>
      </c>
      <c r="J19" s="371">
        <v>270.908748</v>
      </c>
      <c r="K19" s="371">
        <v>282.206367</v>
      </c>
      <c r="L19" s="371">
        <v>4247.0252499999997</v>
      </c>
      <c r="M19" s="371">
        <v>5177.5456990000002</v>
      </c>
      <c r="N19" s="371">
        <v>668.36289199999999</v>
      </c>
      <c r="O19" s="372">
        <v>713.62460399999998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29962.056594999998</v>
      </c>
      <c r="E20" s="371">
        <v>29189.040120000001</v>
      </c>
      <c r="F20" s="371">
        <v>11567.205194</v>
      </c>
      <c r="G20" s="371">
        <v>10493.705736</v>
      </c>
      <c r="H20" s="371">
        <v>12848.849558</v>
      </c>
      <c r="I20" s="371">
        <v>12159.355651</v>
      </c>
      <c r="J20" s="371">
        <v>349.24373400000002</v>
      </c>
      <c r="K20" s="371">
        <v>419.45181300000002</v>
      </c>
      <c r="L20" s="371">
        <v>4449.6950040000002</v>
      </c>
      <c r="M20" s="371">
        <v>5319.0615639999996</v>
      </c>
      <c r="N20" s="371">
        <v>747.06310499999995</v>
      </c>
      <c r="O20" s="372">
        <v>797.46535600000004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31743.948175000001</v>
      </c>
      <c r="E21" s="371">
        <v>31692.321733000001</v>
      </c>
      <c r="F21" s="371">
        <v>12561.554695000001</v>
      </c>
      <c r="G21" s="371">
        <v>11554.557014</v>
      </c>
      <c r="H21" s="371">
        <v>13387.169691999999</v>
      </c>
      <c r="I21" s="371">
        <v>13192.801314</v>
      </c>
      <c r="J21" s="371">
        <v>432.53278399999999</v>
      </c>
      <c r="K21" s="371">
        <v>599.22122200000001</v>
      </c>
      <c r="L21" s="374">
        <v>4563.8378869999997</v>
      </c>
      <c r="M21" s="371">
        <v>5468.5216069999997</v>
      </c>
      <c r="N21" s="371">
        <v>798.853117</v>
      </c>
      <c r="O21" s="372">
        <v>877.22057600000005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23309.46542</v>
      </c>
      <c r="E22" s="371">
        <v>24602.590197000001</v>
      </c>
      <c r="F22" s="371">
        <v>9372.2718189999996</v>
      </c>
      <c r="G22" s="371">
        <v>9114.0617500000008</v>
      </c>
      <c r="H22" s="371">
        <v>9685.8316849999992</v>
      </c>
      <c r="I22" s="371">
        <v>10237.417826000001</v>
      </c>
      <c r="J22" s="371">
        <v>359.87152200000003</v>
      </c>
      <c r="K22" s="371">
        <v>565.36246100000005</v>
      </c>
      <c r="L22" s="374">
        <v>3287.3811270000001</v>
      </c>
      <c r="M22" s="371">
        <v>3999.5028229999998</v>
      </c>
      <c r="N22" s="371">
        <v>604.10926700000005</v>
      </c>
      <c r="O22" s="372">
        <v>686.24533699999995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17012.922455</v>
      </c>
      <c r="E23" s="371">
        <v>19394.859661999999</v>
      </c>
      <c r="F23" s="371">
        <v>6874.5564029999996</v>
      </c>
      <c r="G23" s="371">
        <v>7250.3576069999999</v>
      </c>
      <c r="H23" s="371">
        <v>6849.93948</v>
      </c>
      <c r="I23" s="371">
        <v>7889.3792139999996</v>
      </c>
      <c r="J23" s="371">
        <v>279.54195199999998</v>
      </c>
      <c r="K23" s="371">
        <v>447.13672300000002</v>
      </c>
      <c r="L23" s="374">
        <v>2571.4511750000001</v>
      </c>
      <c r="M23" s="371">
        <v>3279.4362740000001</v>
      </c>
      <c r="N23" s="371">
        <v>437.43344500000001</v>
      </c>
      <c r="O23" s="372">
        <v>528.54984400000001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12736.60246</v>
      </c>
      <c r="E24" s="371">
        <v>16002.713825000001</v>
      </c>
      <c r="F24" s="371">
        <v>5179.5062189999999</v>
      </c>
      <c r="G24" s="371">
        <v>6127.3812799999996</v>
      </c>
      <c r="H24" s="371">
        <v>5059.8675599999997</v>
      </c>
      <c r="I24" s="371">
        <v>6449.3224730000002</v>
      </c>
      <c r="J24" s="371">
        <v>205.477281</v>
      </c>
      <c r="K24" s="371">
        <v>340.22849400000001</v>
      </c>
      <c r="L24" s="371">
        <v>1955.459118</v>
      </c>
      <c r="M24" s="371">
        <v>2643.264158</v>
      </c>
      <c r="N24" s="371">
        <v>336.292282</v>
      </c>
      <c r="O24" s="372">
        <v>442.51742000000002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11591.543669999999</v>
      </c>
      <c r="E25" s="377">
        <v>13362.242044000001</v>
      </c>
      <c r="F25" s="377">
        <v>4785.8987209999996</v>
      </c>
      <c r="G25" s="377">
        <v>5157.9168369999998</v>
      </c>
      <c r="H25" s="377">
        <v>4473.0232770000002</v>
      </c>
      <c r="I25" s="377">
        <v>5368.9405900000002</v>
      </c>
      <c r="J25" s="377">
        <v>163.15857299999999</v>
      </c>
      <c r="K25" s="377">
        <v>233.860603</v>
      </c>
      <c r="L25" s="377">
        <v>1834.794965</v>
      </c>
      <c r="M25" s="377">
        <v>2204.3491450000001</v>
      </c>
      <c r="N25" s="377">
        <v>334.66813400000001</v>
      </c>
      <c r="O25" s="378">
        <v>397.174869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1:I1"/>
    <mergeCell ref="J1:P1"/>
    <mergeCell ref="J2:P2"/>
    <mergeCell ref="A3:I3"/>
    <mergeCell ref="J3:P3"/>
    <mergeCell ref="A4:B4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27"/>
  <sheetViews>
    <sheetView zoomScale="70" zoomScaleNormal="70" workbookViewId="0">
      <selection sqref="A1:I1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0"/>
      <c r="B2" s="380"/>
      <c r="C2" s="380"/>
      <c r="D2" s="380"/>
      <c r="E2" s="380"/>
      <c r="F2" s="380"/>
      <c r="G2" s="380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50" t="s">
        <v>937</v>
      </c>
      <c r="B3" s="448"/>
      <c r="C3" s="448"/>
      <c r="D3" s="448"/>
      <c r="E3" s="448"/>
      <c r="F3" s="448"/>
      <c r="G3" s="448"/>
      <c r="H3" s="448"/>
      <c r="I3" s="448"/>
      <c r="J3" s="448">
        <v>2019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266577.48042199999</v>
      </c>
      <c r="E7" s="365">
        <v>273280.285959</v>
      </c>
      <c r="F7" s="365">
        <v>94642.379719999997</v>
      </c>
      <c r="G7" s="365">
        <v>84863.480976000006</v>
      </c>
      <c r="H7" s="365">
        <v>108254.44320199999</v>
      </c>
      <c r="I7" s="365">
        <v>111568.48979000001</v>
      </c>
      <c r="J7" s="365">
        <v>2528.1759480000001</v>
      </c>
      <c r="K7" s="365">
        <v>3341.3095629999998</v>
      </c>
      <c r="L7" s="365">
        <v>53855.119200000001</v>
      </c>
      <c r="M7" s="365">
        <v>65377.794709000002</v>
      </c>
      <c r="N7" s="365">
        <v>7297.3623520000001</v>
      </c>
      <c r="O7" s="365">
        <v>8129.2109209999999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8020.6044769999999</v>
      </c>
      <c r="E8" s="371">
        <v>6211.3078800000003</v>
      </c>
      <c r="F8" s="371">
        <v>1102.1203800000001</v>
      </c>
      <c r="G8" s="371">
        <v>882.27117499999997</v>
      </c>
      <c r="H8" s="371">
        <v>2432.2521029999998</v>
      </c>
      <c r="I8" s="371">
        <v>1530.065918</v>
      </c>
      <c r="J8" s="371">
        <v>14.613432</v>
      </c>
      <c r="K8" s="371">
        <v>10.977712</v>
      </c>
      <c r="L8" s="371">
        <v>4078.8785229999999</v>
      </c>
      <c r="M8" s="371">
        <v>3454.0346300000001</v>
      </c>
      <c r="N8" s="371">
        <v>392.74003900000002</v>
      </c>
      <c r="O8" s="372">
        <v>333.95844499999998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8119.9360720000004</v>
      </c>
      <c r="E9" s="371">
        <v>6193.1496710000001</v>
      </c>
      <c r="F9" s="371">
        <v>1249.356282</v>
      </c>
      <c r="G9" s="371">
        <v>960.482844</v>
      </c>
      <c r="H9" s="371">
        <v>3300.635632</v>
      </c>
      <c r="I9" s="371">
        <v>2145.7197460000002</v>
      </c>
      <c r="J9" s="371">
        <v>8.5715800000000009</v>
      </c>
      <c r="K9" s="371">
        <v>8.3800640000000008</v>
      </c>
      <c r="L9" s="371">
        <v>3245.4324879999999</v>
      </c>
      <c r="M9" s="371">
        <v>2807.9213500000001</v>
      </c>
      <c r="N9" s="371">
        <v>315.94009</v>
      </c>
      <c r="O9" s="372">
        <v>270.645667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4870.0753260000001</v>
      </c>
      <c r="E10" s="371">
        <v>3680.12068</v>
      </c>
      <c r="F10" s="371">
        <v>1452.607694</v>
      </c>
      <c r="G10" s="371">
        <v>804.18040499999995</v>
      </c>
      <c r="H10" s="371">
        <v>1315.200507</v>
      </c>
      <c r="I10" s="371">
        <v>1083.869301</v>
      </c>
      <c r="J10" s="371">
        <v>11.571699000000001</v>
      </c>
      <c r="K10" s="371">
        <v>10.3705</v>
      </c>
      <c r="L10" s="371">
        <v>1906.851641</v>
      </c>
      <c r="M10" s="371">
        <v>1631.432333</v>
      </c>
      <c r="N10" s="371">
        <v>183.843785</v>
      </c>
      <c r="O10" s="372">
        <v>150.26814100000001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5136.0677400000004</v>
      </c>
      <c r="E11" s="371">
        <v>4765.285022</v>
      </c>
      <c r="F11" s="371">
        <v>1365.6392499999999</v>
      </c>
      <c r="G11" s="371">
        <v>877.52288599999997</v>
      </c>
      <c r="H11" s="371">
        <v>1803.086247</v>
      </c>
      <c r="I11" s="371">
        <v>1846.9211299999999</v>
      </c>
      <c r="J11" s="371">
        <v>22.535784</v>
      </c>
      <c r="K11" s="371">
        <v>18.172470000000001</v>
      </c>
      <c r="L11" s="371">
        <v>1779.7467449999999</v>
      </c>
      <c r="M11" s="371">
        <v>1858.8410610000001</v>
      </c>
      <c r="N11" s="371">
        <v>165.05971400000001</v>
      </c>
      <c r="O11" s="372">
        <v>163.82747499999999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6491.5738330000004</v>
      </c>
      <c r="E12" s="371">
        <v>7066.8625810000003</v>
      </c>
      <c r="F12" s="371">
        <v>1742.9348580000001</v>
      </c>
      <c r="G12" s="371">
        <v>1271.463041</v>
      </c>
      <c r="H12" s="371">
        <v>2583.645477</v>
      </c>
      <c r="I12" s="371">
        <v>2958.4985430000002</v>
      </c>
      <c r="J12" s="371">
        <v>26.883778</v>
      </c>
      <c r="K12" s="371">
        <v>27.108643000000001</v>
      </c>
      <c r="L12" s="371">
        <v>1961.0103409999999</v>
      </c>
      <c r="M12" s="371">
        <v>2591.3864140000001</v>
      </c>
      <c r="N12" s="371">
        <v>177.099379</v>
      </c>
      <c r="O12" s="372">
        <v>218.40593999999999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7929.0098230000003</v>
      </c>
      <c r="E13" s="371">
        <v>8722.2507349999996</v>
      </c>
      <c r="F13" s="371">
        <v>2370.8758210000001</v>
      </c>
      <c r="G13" s="371">
        <v>1731.654434</v>
      </c>
      <c r="H13" s="371">
        <v>3058.8043659999998</v>
      </c>
      <c r="I13" s="371">
        <v>3495.6096090000001</v>
      </c>
      <c r="J13" s="371">
        <v>27.579355</v>
      </c>
      <c r="K13" s="371">
        <v>32.857166999999997</v>
      </c>
      <c r="L13" s="371">
        <v>2260.745308</v>
      </c>
      <c r="M13" s="371">
        <v>3192.5944220000001</v>
      </c>
      <c r="N13" s="371">
        <v>211.00497300000001</v>
      </c>
      <c r="O13" s="372">
        <v>269.53510299999999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9232.719615</v>
      </c>
      <c r="E14" s="371">
        <v>10241.226859</v>
      </c>
      <c r="F14" s="371">
        <v>3105.9257579999999</v>
      </c>
      <c r="G14" s="371">
        <v>2322.2417740000001</v>
      </c>
      <c r="H14" s="371">
        <v>3448.3005429999998</v>
      </c>
      <c r="I14" s="371">
        <v>4005.7556840000002</v>
      </c>
      <c r="J14" s="371">
        <v>33.657946000000003</v>
      </c>
      <c r="K14" s="371">
        <v>45.423214000000002</v>
      </c>
      <c r="L14" s="371">
        <v>2405.773009</v>
      </c>
      <c r="M14" s="371">
        <v>3555.3186089999999</v>
      </c>
      <c r="N14" s="371">
        <v>239.06235899999999</v>
      </c>
      <c r="O14" s="372">
        <v>312.48757799999998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13029.597895000001</v>
      </c>
      <c r="E15" s="371">
        <v>14225.400597</v>
      </c>
      <c r="F15" s="371">
        <v>4600.8041169999997</v>
      </c>
      <c r="G15" s="371">
        <v>3626.742025</v>
      </c>
      <c r="H15" s="371">
        <v>4926.4138480000001</v>
      </c>
      <c r="I15" s="371">
        <v>5583.9222179999997</v>
      </c>
      <c r="J15" s="371">
        <v>55.659146</v>
      </c>
      <c r="K15" s="371">
        <v>78.485174000000001</v>
      </c>
      <c r="L15" s="371">
        <v>3106.9196390000002</v>
      </c>
      <c r="M15" s="371">
        <v>4507.9650750000001</v>
      </c>
      <c r="N15" s="371">
        <v>339.80114500000002</v>
      </c>
      <c r="O15" s="372">
        <v>428.28610500000002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15998.764724000001</v>
      </c>
      <c r="E16" s="371">
        <v>16431.197832000002</v>
      </c>
      <c r="F16" s="371">
        <v>5901.6911840000002</v>
      </c>
      <c r="G16" s="371">
        <v>4719.2817990000003</v>
      </c>
      <c r="H16" s="371">
        <v>6291.8042660000001</v>
      </c>
      <c r="I16" s="371">
        <v>6637.3117750000001</v>
      </c>
      <c r="J16" s="371">
        <v>91.481802999999999</v>
      </c>
      <c r="K16" s="371">
        <v>97.207471999999996</v>
      </c>
      <c r="L16" s="371">
        <v>3308.9433530000001</v>
      </c>
      <c r="M16" s="371">
        <v>4510.3747789999998</v>
      </c>
      <c r="N16" s="371">
        <v>404.84411799999998</v>
      </c>
      <c r="O16" s="372">
        <v>467.02200699999997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17616.848668999999</v>
      </c>
      <c r="E17" s="371">
        <v>17458.847065999998</v>
      </c>
      <c r="F17" s="371">
        <v>6671.4431670000004</v>
      </c>
      <c r="G17" s="371">
        <v>5267.0738709999996</v>
      </c>
      <c r="H17" s="371">
        <v>7179.4199090000002</v>
      </c>
      <c r="I17" s="371">
        <v>7308.3911479999997</v>
      </c>
      <c r="J17" s="371">
        <v>116.442905</v>
      </c>
      <c r="K17" s="371">
        <v>120.375923</v>
      </c>
      <c r="L17" s="371">
        <v>3214.6174310000001</v>
      </c>
      <c r="M17" s="371">
        <v>4279.6183659999997</v>
      </c>
      <c r="N17" s="371">
        <v>434.92525699999999</v>
      </c>
      <c r="O17" s="372">
        <v>483.38775800000002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21656.751721000001</v>
      </c>
      <c r="E18" s="371">
        <v>21450.746361000001</v>
      </c>
      <c r="F18" s="371">
        <v>8087.0390660000003</v>
      </c>
      <c r="G18" s="371">
        <v>6816.6378999999997</v>
      </c>
      <c r="H18" s="371">
        <v>9134.7012250000007</v>
      </c>
      <c r="I18" s="371">
        <v>9061.5262679999996</v>
      </c>
      <c r="J18" s="371">
        <v>176.04807600000001</v>
      </c>
      <c r="K18" s="371">
        <v>173.94444200000001</v>
      </c>
      <c r="L18" s="371">
        <v>3713.590197</v>
      </c>
      <c r="M18" s="371">
        <v>4796.6751990000002</v>
      </c>
      <c r="N18" s="371">
        <v>545.37315699999999</v>
      </c>
      <c r="O18" s="372">
        <v>601.96255199999996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26741.660100000001</v>
      </c>
      <c r="E19" s="371">
        <v>26083.367924999999</v>
      </c>
      <c r="F19" s="371">
        <v>9890.4693800000005</v>
      </c>
      <c r="G19" s="371">
        <v>8768.0168159999994</v>
      </c>
      <c r="H19" s="371">
        <v>11585.843553000001</v>
      </c>
      <c r="I19" s="371">
        <v>10983.123401000001</v>
      </c>
      <c r="J19" s="371">
        <v>260.77658200000002</v>
      </c>
      <c r="K19" s="371">
        <v>273.97981499999997</v>
      </c>
      <c r="L19" s="371">
        <v>4322.2644620000001</v>
      </c>
      <c r="M19" s="371">
        <v>5319.7713679999997</v>
      </c>
      <c r="N19" s="371">
        <v>682.30612299999996</v>
      </c>
      <c r="O19" s="372">
        <v>738.47652500000004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29437.583747000001</v>
      </c>
      <c r="E20" s="371">
        <v>29182.023157</v>
      </c>
      <c r="F20" s="371">
        <v>11151.494681</v>
      </c>
      <c r="G20" s="371">
        <v>10132.342742999999</v>
      </c>
      <c r="H20" s="371">
        <v>12721.561535000001</v>
      </c>
      <c r="I20" s="371">
        <v>12399.777534000001</v>
      </c>
      <c r="J20" s="371">
        <v>334.01930499999997</v>
      </c>
      <c r="K20" s="371">
        <v>403.99817999999999</v>
      </c>
      <c r="L20" s="371">
        <v>4477.8173470000002</v>
      </c>
      <c r="M20" s="371">
        <v>5427.1573589999998</v>
      </c>
      <c r="N20" s="371">
        <v>752.690879</v>
      </c>
      <c r="O20" s="372">
        <v>818.74734100000001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30196.709052999999</v>
      </c>
      <c r="E21" s="371">
        <v>30781.679533999999</v>
      </c>
      <c r="F21" s="371">
        <v>11606.518330000001</v>
      </c>
      <c r="G21" s="371">
        <v>10944.385381</v>
      </c>
      <c r="H21" s="371">
        <v>12947.76613</v>
      </c>
      <c r="I21" s="371">
        <v>13027.12278</v>
      </c>
      <c r="J21" s="371">
        <v>405.27253300000001</v>
      </c>
      <c r="K21" s="371">
        <v>562.69597299999998</v>
      </c>
      <c r="L21" s="374">
        <v>4455.4647750000004</v>
      </c>
      <c r="M21" s="371">
        <v>5378.7021999999997</v>
      </c>
      <c r="N21" s="371">
        <v>781.68728499999997</v>
      </c>
      <c r="O21" s="372">
        <v>868.77319999999997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20630.502312000001</v>
      </c>
      <c r="E22" s="371">
        <v>22071.874155000001</v>
      </c>
      <c r="F22" s="371">
        <v>8057.6574680000003</v>
      </c>
      <c r="G22" s="371">
        <v>7906.0486659999997</v>
      </c>
      <c r="H22" s="371">
        <v>8739.0727709999992</v>
      </c>
      <c r="I22" s="371">
        <v>9384.0389639999994</v>
      </c>
      <c r="J22" s="371">
        <v>309.19785899999999</v>
      </c>
      <c r="K22" s="371">
        <v>490.14783699999998</v>
      </c>
      <c r="L22" s="374">
        <v>2978.442943</v>
      </c>
      <c r="M22" s="371">
        <v>3661.7177139999999</v>
      </c>
      <c r="N22" s="371">
        <v>546.13127099999997</v>
      </c>
      <c r="O22" s="372">
        <v>629.920974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17608.721672</v>
      </c>
      <c r="E23" s="371">
        <v>20342.435578000001</v>
      </c>
      <c r="F23" s="371">
        <v>6876.0637200000001</v>
      </c>
      <c r="G23" s="371">
        <v>7370.4758959999999</v>
      </c>
      <c r="H23" s="371">
        <v>7230.8139199999996</v>
      </c>
      <c r="I23" s="371">
        <v>8415.4516000000003</v>
      </c>
      <c r="J23" s="371">
        <v>283.435295</v>
      </c>
      <c r="K23" s="371">
        <v>448.38559500000002</v>
      </c>
      <c r="L23" s="374">
        <v>2761.0954780000002</v>
      </c>
      <c r="M23" s="371">
        <v>3548.7952959999998</v>
      </c>
      <c r="N23" s="371">
        <v>457.31325900000002</v>
      </c>
      <c r="O23" s="372">
        <v>559.32719099999997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12265.717062</v>
      </c>
      <c r="E24" s="371">
        <v>15617.616425</v>
      </c>
      <c r="F24" s="371">
        <v>4836.0961319999997</v>
      </c>
      <c r="G24" s="371">
        <v>5744.5730380000005</v>
      </c>
      <c r="H24" s="371">
        <v>4953.5187420000002</v>
      </c>
      <c r="I24" s="371">
        <v>6459.7415739999997</v>
      </c>
      <c r="J24" s="371">
        <v>189.01674600000001</v>
      </c>
      <c r="K24" s="371">
        <v>320.65337699999998</v>
      </c>
      <c r="L24" s="371">
        <v>1960.009372</v>
      </c>
      <c r="M24" s="371">
        <v>2660.0408849999999</v>
      </c>
      <c r="N24" s="371">
        <v>327.07607000000002</v>
      </c>
      <c r="O24" s="372">
        <v>432.607551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11594.636581000001</v>
      </c>
      <c r="E25" s="377">
        <v>12754.893900999999</v>
      </c>
      <c r="F25" s="377">
        <v>4573.6424319999996</v>
      </c>
      <c r="G25" s="377">
        <v>4718.0862820000002</v>
      </c>
      <c r="H25" s="377">
        <v>4601.6024280000001</v>
      </c>
      <c r="I25" s="377">
        <v>5241.642597</v>
      </c>
      <c r="J25" s="377">
        <v>161.41212400000001</v>
      </c>
      <c r="K25" s="377">
        <v>218.146005</v>
      </c>
      <c r="L25" s="377">
        <v>1917.5161479999999</v>
      </c>
      <c r="M25" s="377">
        <v>2195.4476490000002</v>
      </c>
      <c r="N25" s="377">
        <v>340.46344900000003</v>
      </c>
      <c r="O25" s="378">
        <v>381.57136800000001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1:I1"/>
    <mergeCell ref="J1:P1"/>
    <mergeCell ref="J2:P2"/>
    <mergeCell ref="A3:I3"/>
    <mergeCell ref="J3:P3"/>
    <mergeCell ref="A4:B4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7"/>
  <sheetViews>
    <sheetView zoomScale="70" zoomScaleNormal="70" workbookViewId="0">
      <selection activeCell="D7" sqref="D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16384" width="9" style="303"/>
  </cols>
  <sheetData>
    <row r="1" spans="1:28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28" ht="24.75" customHeight="1">
      <c r="A2" s="380"/>
      <c r="B2" s="380"/>
      <c r="C2" s="380"/>
      <c r="D2" s="380"/>
      <c r="E2" s="380"/>
      <c r="F2" s="380"/>
      <c r="G2" s="380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28" ht="21" customHeight="1">
      <c r="A3" s="448" t="s">
        <v>936</v>
      </c>
      <c r="B3" s="448"/>
      <c r="C3" s="448"/>
      <c r="D3" s="448"/>
      <c r="E3" s="448"/>
      <c r="F3" s="448"/>
      <c r="G3" s="448"/>
      <c r="H3" s="448"/>
      <c r="I3" s="448"/>
      <c r="J3" s="448">
        <v>2018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28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28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28" ht="27.75" customHeight="1">
      <c r="A7" s="368" t="s">
        <v>877</v>
      </c>
      <c r="B7" s="334"/>
      <c r="C7" s="190"/>
      <c r="D7" s="365">
        <v>252988.72021699999</v>
      </c>
      <c r="E7" s="365">
        <v>260595.54383099999</v>
      </c>
      <c r="F7" s="365">
        <v>88308.668823999993</v>
      </c>
      <c r="G7" s="365">
        <v>79797.808193999997</v>
      </c>
      <c r="H7" s="365">
        <v>103228.946947</v>
      </c>
      <c r="I7" s="365">
        <v>106549.26144</v>
      </c>
      <c r="J7" s="365">
        <v>2342.642351</v>
      </c>
      <c r="K7" s="365">
        <v>3071.745786</v>
      </c>
      <c r="L7" s="365">
        <v>52049.310817999998</v>
      </c>
      <c r="M7" s="365">
        <v>63290.028035000003</v>
      </c>
      <c r="N7" s="365">
        <v>7059.1512769999999</v>
      </c>
      <c r="O7" s="365">
        <v>7886.7003759999998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878</v>
      </c>
      <c r="C8" s="183"/>
      <c r="D8" s="370">
        <v>7957.2370179999998</v>
      </c>
      <c r="E8" s="371">
        <v>6162.4889789999997</v>
      </c>
      <c r="F8" s="371">
        <v>1132.1077969999999</v>
      </c>
      <c r="G8" s="371">
        <v>879.52394900000002</v>
      </c>
      <c r="H8" s="371">
        <v>2322.2997329999998</v>
      </c>
      <c r="I8" s="371">
        <v>1477.273821</v>
      </c>
      <c r="J8" s="371">
        <v>13.795933</v>
      </c>
      <c r="K8" s="371">
        <v>10.161325</v>
      </c>
      <c r="L8" s="371">
        <v>4093.9676199999999</v>
      </c>
      <c r="M8" s="371">
        <v>3460.6568010000001</v>
      </c>
      <c r="N8" s="371">
        <v>395.06593500000002</v>
      </c>
      <c r="O8" s="372">
        <v>334.87308300000001</v>
      </c>
      <c r="P8" s="373" t="s">
        <v>878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879</v>
      </c>
      <c r="C9" s="183"/>
      <c r="D9" s="370">
        <v>7702.5928260000001</v>
      </c>
      <c r="E9" s="371">
        <v>5963.8837039999999</v>
      </c>
      <c r="F9" s="371">
        <v>1224.306957</v>
      </c>
      <c r="G9" s="371">
        <v>1003.184906</v>
      </c>
      <c r="H9" s="371">
        <v>3085.132979</v>
      </c>
      <c r="I9" s="371">
        <v>2025.9402130000001</v>
      </c>
      <c r="J9" s="371">
        <v>8.1918860000000002</v>
      </c>
      <c r="K9" s="371">
        <v>8.2057160000000007</v>
      </c>
      <c r="L9" s="371">
        <v>3086.9288620000002</v>
      </c>
      <c r="M9" s="371">
        <v>2670.3117010000001</v>
      </c>
      <c r="N9" s="371">
        <v>298.03214200000002</v>
      </c>
      <c r="O9" s="372">
        <v>256.24116800000002</v>
      </c>
      <c r="P9" s="373" t="s">
        <v>879</v>
      </c>
    </row>
    <row r="10" spans="1:28" ht="27.75" customHeight="1">
      <c r="A10" s="337"/>
      <c r="B10" s="369" t="s">
        <v>880</v>
      </c>
      <c r="C10" s="183"/>
      <c r="D10" s="370">
        <v>4785.7338209999998</v>
      </c>
      <c r="E10" s="371">
        <v>3537.5984349999999</v>
      </c>
      <c r="F10" s="371">
        <v>1431.01974</v>
      </c>
      <c r="G10" s="371">
        <v>704.78330200000005</v>
      </c>
      <c r="H10" s="371">
        <v>1288.3442789999999</v>
      </c>
      <c r="I10" s="371">
        <v>1067.0338119999999</v>
      </c>
      <c r="J10" s="371">
        <v>11.87308</v>
      </c>
      <c r="K10" s="371">
        <v>10.648956</v>
      </c>
      <c r="L10" s="371">
        <v>1874.9006549999999</v>
      </c>
      <c r="M10" s="371">
        <v>1607.9713059999999</v>
      </c>
      <c r="N10" s="371">
        <v>179.59606700000001</v>
      </c>
      <c r="O10" s="372">
        <v>147.16105899999999</v>
      </c>
      <c r="P10" s="373" t="s">
        <v>880</v>
      </c>
    </row>
    <row r="11" spans="1:28" ht="27.75" customHeight="1">
      <c r="A11" s="337"/>
      <c r="B11" s="369" t="s">
        <v>881</v>
      </c>
      <c r="C11" s="183"/>
      <c r="D11" s="370">
        <v>5138.4288619999998</v>
      </c>
      <c r="E11" s="371">
        <v>4854.4869779999999</v>
      </c>
      <c r="F11" s="371">
        <v>1334.7201130000001</v>
      </c>
      <c r="G11" s="371">
        <v>888.68974600000001</v>
      </c>
      <c r="H11" s="371">
        <v>1801.483097</v>
      </c>
      <c r="I11" s="371">
        <v>1869.400979</v>
      </c>
      <c r="J11" s="371">
        <v>20.776050000000001</v>
      </c>
      <c r="K11" s="371">
        <v>19.461358000000001</v>
      </c>
      <c r="L11" s="371">
        <v>1813.6156490000001</v>
      </c>
      <c r="M11" s="371">
        <v>1909.453362</v>
      </c>
      <c r="N11" s="371">
        <v>167.83395300000001</v>
      </c>
      <c r="O11" s="372">
        <v>167.48153300000001</v>
      </c>
      <c r="P11" s="373" t="s">
        <v>881</v>
      </c>
    </row>
    <row r="12" spans="1:28" ht="27.75" customHeight="1">
      <c r="A12" s="337"/>
      <c r="B12" s="369" t="s">
        <v>882</v>
      </c>
      <c r="C12" s="186"/>
      <c r="D12" s="370">
        <v>6470.4108900000001</v>
      </c>
      <c r="E12" s="371">
        <v>7008.4037449999996</v>
      </c>
      <c r="F12" s="371">
        <v>1727.084662</v>
      </c>
      <c r="G12" s="371">
        <v>1204.532097</v>
      </c>
      <c r="H12" s="371">
        <v>2573.3671300000001</v>
      </c>
      <c r="I12" s="371">
        <v>2949.3775609999998</v>
      </c>
      <c r="J12" s="371">
        <v>25.397711000000001</v>
      </c>
      <c r="K12" s="371">
        <v>25.760753000000001</v>
      </c>
      <c r="L12" s="371">
        <v>1967.3229630000001</v>
      </c>
      <c r="M12" s="371">
        <v>2609.8741519999999</v>
      </c>
      <c r="N12" s="371">
        <v>177.23842400000001</v>
      </c>
      <c r="O12" s="372">
        <v>218.859182</v>
      </c>
      <c r="P12" s="373" t="s">
        <v>882</v>
      </c>
    </row>
    <row r="13" spans="1:28" ht="27.75" customHeight="1">
      <c r="A13" s="337"/>
      <c r="B13" s="369" t="s">
        <v>883</v>
      </c>
      <c r="C13" s="183"/>
      <c r="D13" s="370">
        <v>7552.9148169999999</v>
      </c>
      <c r="E13" s="371">
        <v>8410.6093390000005</v>
      </c>
      <c r="F13" s="371">
        <v>2205.3274470000001</v>
      </c>
      <c r="G13" s="371">
        <v>1647.6231250000001</v>
      </c>
      <c r="H13" s="371">
        <v>2946.52223</v>
      </c>
      <c r="I13" s="371">
        <v>3371.473704</v>
      </c>
      <c r="J13" s="371">
        <v>25.738168999999999</v>
      </c>
      <c r="K13" s="371">
        <v>32.772018000000003</v>
      </c>
      <c r="L13" s="371">
        <v>2173.1275679999999</v>
      </c>
      <c r="M13" s="371">
        <v>3098.0524500000001</v>
      </c>
      <c r="N13" s="371">
        <v>202.19940299999999</v>
      </c>
      <c r="O13" s="372">
        <v>260.688042</v>
      </c>
      <c r="P13" s="373" t="s">
        <v>883</v>
      </c>
    </row>
    <row r="14" spans="1:28" ht="27.75" customHeight="1">
      <c r="A14" s="337"/>
      <c r="B14" s="369" t="s">
        <v>884</v>
      </c>
      <c r="C14" s="188"/>
      <c r="D14" s="370">
        <v>8993.9706650000007</v>
      </c>
      <c r="E14" s="371">
        <v>10276.597084000001</v>
      </c>
      <c r="F14" s="371">
        <v>2943.064179</v>
      </c>
      <c r="G14" s="371">
        <v>2283.917692</v>
      </c>
      <c r="H14" s="371">
        <v>3415.8582710000001</v>
      </c>
      <c r="I14" s="371">
        <v>4020.5414740000001</v>
      </c>
      <c r="J14" s="371">
        <v>34.560417000000001</v>
      </c>
      <c r="K14" s="371">
        <v>46.064430999999999</v>
      </c>
      <c r="L14" s="371">
        <v>2365.0925139999999</v>
      </c>
      <c r="M14" s="371">
        <v>3609.4564839999998</v>
      </c>
      <c r="N14" s="371">
        <v>235.395284</v>
      </c>
      <c r="O14" s="372">
        <v>316.61700300000001</v>
      </c>
      <c r="P14" s="373" t="s">
        <v>884</v>
      </c>
    </row>
    <row r="15" spans="1:28" ht="27.75" customHeight="1">
      <c r="A15" s="342"/>
      <c r="B15" s="369" t="s">
        <v>885</v>
      </c>
      <c r="C15" s="178"/>
      <c r="D15" s="370">
        <v>12590.520838</v>
      </c>
      <c r="E15" s="371">
        <v>13980.091839000001</v>
      </c>
      <c r="F15" s="371">
        <v>4301.6393200000002</v>
      </c>
      <c r="G15" s="371">
        <v>3465.6686030000001</v>
      </c>
      <c r="H15" s="371">
        <v>4852.9724900000001</v>
      </c>
      <c r="I15" s="371">
        <v>5536.7491790000004</v>
      </c>
      <c r="J15" s="371">
        <v>54.516016999999998</v>
      </c>
      <c r="K15" s="371">
        <v>65.327432999999999</v>
      </c>
      <c r="L15" s="371">
        <v>3047.0759659999999</v>
      </c>
      <c r="M15" s="371">
        <v>4485.6081860000004</v>
      </c>
      <c r="N15" s="371">
        <v>334.31704500000001</v>
      </c>
      <c r="O15" s="372">
        <v>426.73843799999997</v>
      </c>
      <c r="P15" s="373" t="s">
        <v>885</v>
      </c>
    </row>
    <row r="16" spans="1:28" ht="27.75" customHeight="1">
      <c r="A16" s="337"/>
      <c r="B16" s="369" t="s">
        <v>886</v>
      </c>
      <c r="C16" s="183"/>
      <c r="D16" s="370">
        <v>14633.295644</v>
      </c>
      <c r="E16" s="371">
        <v>15137.291372</v>
      </c>
      <c r="F16" s="371">
        <v>5169.6634979999999</v>
      </c>
      <c r="G16" s="371">
        <v>4217.0844040000002</v>
      </c>
      <c r="H16" s="371">
        <v>5921.243461</v>
      </c>
      <c r="I16" s="371">
        <v>6158.7315179999996</v>
      </c>
      <c r="J16" s="371">
        <v>85.883709999999994</v>
      </c>
      <c r="K16" s="371">
        <v>85.884038000000004</v>
      </c>
      <c r="L16" s="371">
        <v>3078.1228639999999</v>
      </c>
      <c r="M16" s="371">
        <v>4236.3375770000002</v>
      </c>
      <c r="N16" s="371">
        <v>378.38211100000001</v>
      </c>
      <c r="O16" s="372">
        <v>439.25383499999998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16808.245165</v>
      </c>
      <c r="E17" s="371">
        <v>16804.707285</v>
      </c>
      <c r="F17" s="371">
        <v>6135.1894510000002</v>
      </c>
      <c r="G17" s="371">
        <v>4908.5242559999997</v>
      </c>
      <c r="H17" s="371">
        <v>6990.6424219999999</v>
      </c>
      <c r="I17" s="371">
        <v>7100.4220340000002</v>
      </c>
      <c r="J17" s="371">
        <v>113.28528900000001</v>
      </c>
      <c r="K17" s="371">
        <v>117.403961</v>
      </c>
      <c r="L17" s="371">
        <v>3143.2244380000002</v>
      </c>
      <c r="M17" s="371">
        <v>4201.5669189999999</v>
      </c>
      <c r="N17" s="371">
        <v>425.90356500000001</v>
      </c>
      <c r="O17" s="372">
        <v>476.79011500000001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20859.776590000001</v>
      </c>
      <c r="E18" s="371">
        <v>20721.038928999998</v>
      </c>
      <c r="F18" s="371">
        <v>7579.6926530000001</v>
      </c>
      <c r="G18" s="371">
        <v>6418.7524100000001</v>
      </c>
      <c r="H18" s="371">
        <v>8922.6496090000001</v>
      </c>
      <c r="I18" s="371">
        <v>8831.6102900000005</v>
      </c>
      <c r="J18" s="371">
        <v>171.33004299999999</v>
      </c>
      <c r="K18" s="371">
        <v>168.91733300000001</v>
      </c>
      <c r="L18" s="371">
        <v>3648.1136470000001</v>
      </c>
      <c r="M18" s="371">
        <v>4705.7883579999998</v>
      </c>
      <c r="N18" s="371">
        <v>537.99063799999999</v>
      </c>
      <c r="O18" s="372">
        <v>595.97053800000003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25503.126089000001</v>
      </c>
      <c r="E19" s="371">
        <v>25109.594416</v>
      </c>
      <c r="F19" s="371">
        <v>9244.8405860000003</v>
      </c>
      <c r="G19" s="371">
        <v>8286.6888839999992</v>
      </c>
      <c r="H19" s="371">
        <v>11170.996201</v>
      </c>
      <c r="I19" s="371">
        <v>10677.666652</v>
      </c>
      <c r="J19" s="371">
        <v>244.25525999999999</v>
      </c>
      <c r="K19" s="371">
        <v>259.35839099999998</v>
      </c>
      <c r="L19" s="371">
        <v>4179.6045709999999</v>
      </c>
      <c r="M19" s="371">
        <v>5161.2509440000003</v>
      </c>
      <c r="N19" s="371">
        <v>663.42947100000004</v>
      </c>
      <c r="O19" s="372">
        <v>724.62954500000001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27909.202066000002</v>
      </c>
      <c r="E20" s="371">
        <v>27817.608077000001</v>
      </c>
      <c r="F20" s="371">
        <v>10452.175195</v>
      </c>
      <c r="G20" s="371">
        <v>9561.3078449999994</v>
      </c>
      <c r="H20" s="371">
        <v>12134.568361</v>
      </c>
      <c r="I20" s="371">
        <v>11879.903818000001</v>
      </c>
      <c r="J20" s="371">
        <v>305.87938600000001</v>
      </c>
      <c r="K20" s="371">
        <v>380.985884</v>
      </c>
      <c r="L20" s="371">
        <v>4290.2230570000002</v>
      </c>
      <c r="M20" s="371">
        <v>5199.6917560000002</v>
      </c>
      <c r="N20" s="371">
        <v>726.35606700000005</v>
      </c>
      <c r="O20" s="372">
        <v>795.71877400000005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27945.757880000001</v>
      </c>
      <c r="E21" s="371">
        <v>28722.808172000001</v>
      </c>
      <c r="F21" s="371">
        <v>10735.673075000001</v>
      </c>
      <c r="G21" s="371">
        <v>10156.465493</v>
      </c>
      <c r="H21" s="371">
        <v>11959.530669</v>
      </c>
      <c r="I21" s="371">
        <v>12189.613384</v>
      </c>
      <c r="J21" s="371">
        <v>354.63154400000002</v>
      </c>
      <c r="K21" s="371">
        <v>519.15248299999996</v>
      </c>
      <c r="L21" s="374">
        <v>4158.372738</v>
      </c>
      <c r="M21" s="371">
        <v>5031.3143300000002</v>
      </c>
      <c r="N21" s="371">
        <v>737.54985399999998</v>
      </c>
      <c r="O21" s="372">
        <v>826.26248199999998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18472.646912</v>
      </c>
      <c r="E22" s="371">
        <v>19934.882517999999</v>
      </c>
      <c r="F22" s="371">
        <v>7185.1586710000001</v>
      </c>
      <c r="G22" s="371">
        <v>7165.924293</v>
      </c>
      <c r="H22" s="371">
        <v>7834.683231</v>
      </c>
      <c r="I22" s="371">
        <v>8468.8603320000002</v>
      </c>
      <c r="J22" s="371">
        <v>273.71695699999998</v>
      </c>
      <c r="K22" s="371">
        <v>428.85495500000002</v>
      </c>
      <c r="L22" s="374">
        <v>2681.9094850000001</v>
      </c>
      <c r="M22" s="371">
        <v>3293.6819310000001</v>
      </c>
      <c r="N22" s="371">
        <v>497.17856799999998</v>
      </c>
      <c r="O22" s="372">
        <v>577.56100700000002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16896.474826999998</v>
      </c>
      <c r="E23" s="371">
        <v>19827.367365999999</v>
      </c>
      <c r="F23" s="371">
        <v>6564.959879</v>
      </c>
      <c r="G23" s="371">
        <v>7227.0659509999996</v>
      </c>
      <c r="H23" s="371">
        <v>6920.8783020000001</v>
      </c>
      <c r="I23" s="371">
        <v>8153.1656329999996</v>
      </c>
      <c r="J23" s="371">
        <v>267.389792</v>
      </c>
      <c r="K23" s="371">
        <v>421.40911799999998</v>
      </c>
      <c r="L23" s="374">
        <v>2693.4849989999998</v>
      </c>
      <c r="M23" s="371">
        <v>3471.5909660000002</v>
      </c>
      <c r="N23" s="371">
        <v>449.76185500000003</v>
      </c>
      <c r="O23" s="372">
        <v>554.13569800000005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11511.583434</v>
      </c>
      <c r="E24" s="371">
        <v>14600.759103</v>
      </c>
      <c r="F24" s="371">
        <v>4512.162945</v>
      </c>
      <c r="G24" s="371">
        <v>5391.8014000000003</v>
      </c>
      <c r="H24" s="371">
        <v>4635.9926999999998</v>
      </c>
      <c r="I24" s="371">
        <v>6011.7917619999998</v>
      </c>
      <c r="J24" s="371">
        <v>179.06528800000001</v>
      </c>
      <c r="K24" s="371">
        <v>288.06798500000002</v>
      </c>
      <c r="L24" s="371">
        <v>1869.4422059999999</v>
      </c>
      <c r="M24" s="371">
        <v>2498.0031199999999</v>
      </c>
      <c r="N24" s="371">
        <v>314.92029500000001</v>
      </c>
      <c r="O24" s="372">
        <v>411.09483599999999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11256.801873</v>
      </c>
      <c r="E25" s="377">
        <v>11725.326489999999</v>
      </c>
      <c r="F25" s="377">
        <v>4429.8826559999998</v>
      </c>
      <c r="G25" s="377">
        <v>4386.2698380000002</v>
      </c>
      <c r="H25" s="377">
        <v>4451.781782</v>
      </c>
      <c r="I25" s="377">
        <v>4759.7052739999999</v>
      </c>
      <c r="J25" s="377">
        <v>152.355819</v>
      </c>
      <c r="K25" s="377">
        <v>183.30964800000001</v>
      </c>
      <c r="L25" s="377">
        <v>1884.7810159999999</v>
      </c>
      <c r="M25" s="377">
        <v>2039.417692</v>
      </c>
      <c r="N25" s="377">
        <v>338.00060000000002</v>
      </c>
      <c r="O25" s="378">
        <v>356.62403799999998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1:I1"/>
    <mergeCell ref="J1:P1"/>
    <mergeCell ref="J2:P2"/>
    <mergeCell ref="A3:I3"/>
    <mergeCell ref="J3:P3"/>
    <mergeCell ref="A4:B4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27"/>
  <sheetViews>
    <sheetView topLeftCell="A2" zoomScale="70" zoomScaleNormal="70" zoomScaleSheetLayoutView="75" workbookViewId="0">
      <selection activeCell="D7" sqref="D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10.5" style="303" bestFit="1" customWidth="1"/>
    <col min="18" max="18" width="9.875" style="303" customWidth="1"/>
    <col min="19" max="19" width="10.375" style="303" bestFit="1" customWidth="1"/>
    <col min="20" max="20" width="9" style="303"/>
    <col min="21" max="21" width="10.375" style="303" bestFit="1" customWidth="1"/>
    <col min="22" max="22" width="9.25" style="303" bestFit="1" customWidth="1"/>
    <col min="23" max="16384" width="9" style="303"/>
  </cols>
  <sheetData>
    <row r="1" spans="1:28" ht="24.75" customHeight="1">
      <c r="A1" s="445" t="s">
        <v>934</v>
      </c>
      <c r="B1" s="446"/>
      <c r="C1" s="446"/>
      <c r="D1" s="446"/>
      <c r="E1" s="446"/>
      <c r="F1" s="446"/>
      <c r="G1" s="446"/>
      <c r="H1" s="446"/>
      <c r="I1" s="446"/>
      <c r="J1" s="447" t="s">
        <v>935</v>
      </c>
      <c r="K1" s="447"/>
      <c r="L1" s="447"/>
      <c r="M1" s="447"/>
      <c r="N1" s="447"/>
      <c r="O1" s="447"/>
      <c r="P1" s="447"/>
    </row>
    <row r="2" spans="1:28" ht="24.75" customHeight="1">
      <c r="A2" s="380"/>
      <c r="B2" s="380"/>
      <c r="C2" s="380"/>
      <c r="D2" s="380"/>
      <c r="E2" s="380"/>
      <c r="F2" s="380"/>
      <c r="G2" s="380"/>
      <c r="H2" s="364"/>
      <c r="I2" s="364"/>
      <c r="J2" s="447" t="s">
        <v>901</v>
      </c>
      <c r="K2" s="447"/>
      <c r="L2" s="447"/>
      <c r="M2" s="447"/>
      <c r="N2" s="447"/>
      <c r="O2" s="447"/>
      <c r="P2" s="447"/>
    </row>
    <row r="3" spans="1:28" ht="21" customHeight="1">
      <c r="A3" s="448" t="s">
        <v>902</v>
      </c>
      <c r="B3" s="448"/>
      <c r="C3" s="448"/>
      <c r="D3" s="448"/>
      <c r="E3" s="448"/>
      <c r="F3" s="448"/>
      <c r="G3" s="448"/>
      <c r="H3" s="448"/>
      <c r="I3" s="448"/>
      <c r="J3" s="448">
        <v>2017</v>
      </c>
      <c r="K3" s="448"/>
      <c r="L3" s="448"/>
      <c r="M3" s="448"/>
      <c r="N3" s="448"/>
      <c r="O3" s="448"/>
      <c r="P3" s="448"/>
    </row>
    <row r="4" spans="1:28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903</v>
      </c>
    </row>
    <row r="5" spans="1:28" ht="60" customHeight="1">
      <c r="A5" s="439" t="s">
        <v>904</v>
      </c>
      <c r="B5" s="428"/>
      <c r="C5" s="429"/>
      <c r="D5" s="435" t="s">
        <v>905</v>
      </c>
      <c r="E5" s="436"/>
      <c r="F5" s="435" t="s">
        <v>906</v>
      </c>
      <c r="G5" s="436"/>
      <c r="H5" s="435" t="s">
        <v>907</v>
      </c>
      <c r="I5" s="436"/>
      <c r="J5" s="440" t="s">
        <v>908</v>
      </c>
      <c r="K5" s="436"/>
      <c r="L5" s="441" t="s">
        <v>909</v>
      </c>
      <c r="M5" s="442"/>
      <c r="N5" s="435" t="s">
        <v>910</v>
      </c>
      <c r="O5" s="436"/>
      <c r="P5" s="437" t="s">
        <v>911</v>
      </c>
    </row>
    <row r="6" spans="1:28" ht="35.25" customHeight="1">
      <c r="A6" s="430"/>
      <c r="B6" s="430"/>
      <c r="C6" s="431"/>
      <c r="D6" s="332" t="s">
        <v>912</v>
      </c>
      <c r="E6" s="328" t="s">
        <v>913</v>
      </c>
      <c r="F6" s="332" t="s">
        <v>912</v>
      </c>
      <c r="G6" s="328" t="s">
        <v>913</v>
      </c>
      <c r="H6" s="332" t="s">
        <v>912</v>
      </c>
      <c r="I6" s="332" t="s">
        <v>913</v>
      </c>
      <c r="J6" s="327" t="s">
        <v>912</v>
      </c>
      <c r="K6" s="327" t="s">
        <v>913</v>
      </c>
      <c r="L6" s="332" t="s">
        <v>912</v>
      </c>
      <c r="M6" s="328" t="s">
        <v>913</v>
      </c>
      <c r="N6" s="332" t="s">
        <v>912</v>
      </c>
      <c r="O6" s="328" t="s">
        <v>913</v>
      </c>
      <c r="P6" s="438"/>
    </row>
    <row r="7" spans="1:28" ht="27.75" customHeight="1">
      <c r="A7" s="368" t="s">
        <v>877</v>
      </c>
      <c r="B7" s="334"/>
      <c r="C7" s="190"/>
      <c r="D7" s="365">
        <v>239648.981493</v>
      </c>
      <c r="E7" s="365">
        <v>248325.808578</v>
      </c>
      <c r="F7" s="365">
        <v>82008.824250999998</v>
      </c>
      <c r="G7" s="365">
        <v>75155.223194999999</v>
      </c>
      <c r="H7" s="365">
        <v>98380.610734000002</v>
      </c>
      <c r="I7" s="365">
        <v>101519.87661799999</v>
      </c>
      <c r="J7" s="365">
        <v>2146.6726269999999</v>
      </c>
      <c r="K7" s="365">
        <v>2839.3276850000002</v>
      </c>
      <c r="L7" s="365">
        <v>50280.829141000002</v>
      </c>
      <c r="M7" s="365">
        <v>61165.005196999999</v>
      </c>
      <c r="N7" s="365">
        <v>6832.0447400000003</v>
      </c>
      <c r="O7" s="365">
        <v>7646.3758829999997</v>
      </c>
      <c r="P7" s="227" t="s">
        <v>1</v>
      </c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</row>
    <row r="8" spans="1:28" ht="27.75" customHeight="1">
      <c r="A8" s="337"/>
      <c r="B8" s="369" t="s">
        <v>914</v>
      </c>
      <c r="C8" s="183"/>
      <c r="D8" s="370">
        <v>7490.9511490000004</v>
      </c>
      <c r="E8" s="371">
        <v>5904.5657849999998</v>
      </c>
      <c r="F8" s="371">
        <v>1048.8502719999999</v>
      </c>
      <c r="G8" s="371">
        <v>864.26409699999999</v>
      </c>
      <c r="H8" s="371">
        <v>2091.3150190000001</v>
      </c>
      <c r="I8" s="371">
        <v>1355.022792</v>
      </c>
      <c r="J8" s="371">
        <v>13.208226</v>
      </c>
      <c r="K8" s="371">
        <v>9.6140810000000005</v>
      </c>
      <c r="L8" s="371">
        <v>3958.6871999999998</v>
      </c>
      <c r="M8" s="371">
        <v>3353.817098</v>
      </c>
      <c r="N8" s="371">
        <v>378.89043199999998</v>
      </c>
      <c r="O8" s="372">
        <v>321.84771699999999</v>
      </c>
      <c r="P8" s="373" t="s">
        <v>914</v>
      </c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</row>
    <row r="9" spans="1:28" ht="27.75" customHeight="1">
      <c r="A9" s="337"/>
      <c r="B9" s="369" t="s">
        <v>915</v>
      </c>
      <c r="C9" s="183"/>
      <c r="D9" s="370">
        <v>7439.5417900000002</v>
      </c>
      <c r="E9" s="371">
        <v>5716.9089949999998</v>
      </c>
      <c r="F9" s="371">
        <v>1205.0861440000001</v>
      </c>
      <c r="G9" s="371">
        <v>912.40081699999996</v>
      </c>
      <c r="H9" s="371">
        <v>2928.536443</v>
      </c>
      <c r="I9" s="371">
        <v>1948.30052</v>
      </c>
      <c r="J9" s="371">
        <v>8.3634129999999995</v>
      </c>
      <c r="K9" s="371">
        <v>8.5852170000000001</v>
      </c>
      <c r="L9" s="371">
        <v>3007.3389769999999</v>
      </c>
      <c r="M9" s="371">
        <v>2598.740851</v>
      </c>
      <c r="N9" s="371">
        <v>290.216813</v>
      </c>
      <c r="O9" s="372">
        <v>248.88158999999999</v>
      </c>
      <c r="P9" s="373" t="s">
        <v>915</v>
      </c>
    </row>
    <row r="10" spans="1:28" ht="27.75" customHeight="1">
      <c r="A10" s="337"/>
      <c r="B10" s="369" t="s">
        <v>916</v>
      </c>
      <c r="C10" s="183"/>
      <c r="D10" s="370">
        <v>4644.6470300000001</v>
      </c>
      <c r="E10" s="371">
        <v>3515.4192880000001</v>
      </c>
      <c r="F10" s="371">
        <v>1352.4183</v>
      </c>
      <c r="G10" s="371">
        <v>713.16901800000005</v>
      </c>
      <c r="H10" s="371">
        <v>1261.736752</v>
      </c>
      <c r="I10" s="371">
        <v>1053.8544039999999</v>
      </c>
      <c r="J10" s="371">
        <v>12.32211</v>
      </c>
      <c r="K10" s="371">
        <v>10.002091999999999</v>
      </c>
      <c r="L10" s="371">
        <v>1841.218701</v>
      </c>
      <c r="M10" s="371">
        <v>1591.784932</v>
      </c>
      <c r="N10" s="371">
        <v>176.951167</v>
      </c>
      <c r="O10" s="372">
        <v>146.60884200000001</v>
      </c>
      <c r="P10" s="373" t="s">
        <v>916</v>
      </c>
    </row>
    <row r="11" spans="1:28" ht="27.75" customHeight="1">
      <c r="A11" s="337"/>
      <c r="B11" s="369" t="s">
        <v>917</v>
      </c>
      <c r="C11" s="183"/>
      <c r="D11" s="370">
        <v>5141.58662</v>
      </c>
      <c r="E11" s="371">
        <v>4810.187876</v>
      </c>
      <c r="F11" s="371">
        <v>1378.8267330000001</v>
      </c>
      <c r="G11" s="371">
        <v>864.65195900000003</v>
      </c>
      <c r="H11" s="371">
        <v>1775.867481</v>
      </c>
      <c r="I11" s="371">
        <v>1844.9400599999999</v>
      </c>
      <c r="J11" s="371">
        <v>19.875606999999999</v>
      </c>
      <c r="K11" s="371">
        <v>18.414560000000002</v>
      </c>
      <c r="L11" s="371">
        <v>1799.53341</v>
      </c>
      <c r="M11" s="371">
        <v>1913.653382</v>
      </c>
      <c r="N11" s="371">
        <v>167.48338899999999</v>
      </c>
      <c r="O11" s="372">
        <v>168.52791500000001</v>
      </c>
      <c r="P11" s="373" t="s">
        <v>917</v>
      </c>
    </row>
    <row r="12" spans="1:28" ht="27.75" customHeight="1">
      <c r="A12" s="337"/>
      <c r="B12" s="369" t="s">
        <v>918</v>
      </c>
      <c r="C12" s="186"/>
      <c r="D12" s="370">
        <v>6548.4425259999998</v>
      </c>
      <c r="E12" s="371">
        <v>7018.6435499999998</v>
      </c>
      <c r="F12" s="371">
        <v>1723.3274670000001</v>
      </c>
      <c r="G12" s="371">
        <v>1177.819031</v>
      </c>
      <c r="H12" s="371">
        <v>2617.3559909999999</v>
      </c>
      <c r="I12" s="371">
        <v>2944.635272</v>
      </c>
      <c r="J12" s="371">
        <v>25.072597999999999</v>
      </c>
      <c r="K12" s="371">
        <v>24.875543</v>
      </c>
      <c r="L12" s="371">
        <v>2002.722966</v>
      </c>
      <c r="M12" s="371">
        <v>2649.8837749999998</v>
      </c>
      <c r="N12" s="371">
        <v>179.963504</v>
      </c>
      <c r="O12" s="372">
        <v>221.42992899999999</v>
      </c>
      <c r="P12" s="373" t="s">
        <v>918</v>
      </c>
    </row>
    <row r="13" spans="1:28" ht="27.75" customHeight="1">
      <c r="A13" s="337"/>
      <c r="B13" s="369" t="s">
        <v>919</v>
      </c>
      <c r="C13" s="183"/>
      <c r="D13" s="370">
        <v>7296.8782279999996</v>
      </c>
      <c r="E13" s="371">
        <v>8278.8251440000004</v>
      </c>
      <c r="F13" s="371">
        <v>2049.7421920000002</v>
      </c>
      <c r="G13" s="371">
        <v>1605.7267670000001</v>
      </c>
      <c r="H13" s="371">
        <v>2889.8663120000001</v>
      </c>
      <c r="I13" s="371">
        <v>3305.1475650000002</v>
      </c>
      <c r="J13" s="371">
        <v>25.749510999999998</v>
      </c>
      <c r="K13" s="371">
        <v>33.714919999999999</v>
      </c>
      <c r="L13" s="371">
        <v>2133.0220960000001</v>
      </c>
      <c r="M13" s="371">
        <v>3075.7016480000002</v>
      </c>
      <c r="N13" s="371">
        <v>198.49811700000001</v>
      </c>
      <c r="O13" s="372">
        <v>258.534244</v>
      </c>
      <c r="P13" s="373" t="s">
        <v>919</v>
      </c>
    </row>
    <row r="14" spans="1:28" ht="27.75" customHeight="1">
      <c r="A14" s="337"/>
      <c r="B14" s="369" t="s">
        <v>920</v>
      </c>
      <c r="C14" s="188"/>
      <c r="D14" s="370">
        <v>8684.9194659999994</v>
      </c>
      <c r="E14" s="371">
        <v>10204.874909</v>
      </c>
      <c r="F14" s="371">
        <v>2702.8917369999999</v>
      </c>
      <c r="G14" s="371">
        <v>2212.1844460000002</v>
      </c>
      <c r="H14" s="371">
        <v>3375.9741640000002</v>
      </c>
      <c r="I14" s="371">
        <v>3987.7750879999999</v>
      </c>
      <c r="J14" s="371">
        <v>32.113542000000002</v>
      </c>
      <c r="K14" s="371">
        <v>40.868924999999997</v>
      </c>
      <c r="L14" s="371">
        <v>2339.9789040000001</v>
      </c>
      <c r="M14" s="371">
        <v>3642.4845359999999</v>
      </c>
      <c r="N14" s="371">
        <v>233.961119</v>
      </c>
      <c r="O14" s="372">
        <v>321.561914</v>
      </c>
      <c r="P14" s="373" t="s">
        <v>920</v>
      </c>
    </row>
    <row r="15" spans="1:28" ht="27.75" customHeight="1">
      <c r="A15" s="342"/>
      <c r="B15" s="369" t="s">
        <v>921</v>
      </c>
      <c r="C15" s="178"/>
      <c r="D15" s="370">
        <v>12286.589260999999</v>
      </c>
      <c r="E15" s="371">
        <v>13669.313314000001</v>
      </c>
      <c r="F15" s="371">
        <v>4102.0180730000002</v>
      </c>
      <c r="G15" s="371">
        <v>3327.9805390000001</v>
      </c>
      <c r="H15" s="371">
        <v>4811.252684</v>
      </c>
      <c r="I15" s="371">
        <v>5437.8796439999996</v>
      </c>
      <c r="J15" s="371">
        <v>55.321233999999997</v>
      </c>
      <c r="K15" s="371">
        <v>64.891816000000006</v>
      </c>
      <c r="L15" s="371">
        <v>2988.4173599999999</v>
      </c>
      <c r="M15" s="371">
        <v>4416.7727720000003</v>
      </c>
      <c r="N15" s="371">
        <v>329.57990999999998</v>
      </c>
      <c r="O15" s="372">
        <v>421.788543</v>
      </c>
      <c r="P15" s="373" t="s">
        <v>921</v>
      </c>
    </row>
    <row r="16" spans="1:28" ht="27.75" customHeight="1">
      <c r="A16" s="337"/>
      <c r="B16" s="369" t="s">
        <v>922</v>
      </c>
      <c r="C16" s="183"/>
      <c r="D16" s="370">
        <v>13723.470379</v>
      </c>
      <c r="E16" s="371">
        <v>14152.975490000001</v>
      </c>
      <c r="F16" s="371">
        <v>4743.2007460000004</v>
      </c>
      <c r="G16" s="371">
        <v>3867.0075790000001</v>
      </c>
      <c r="H16" s="371">
        <v>5641.6586310000002</v>
      </c>
      <c r="I16" s="371">
        <v>5788.8453769999996</v>
      </c>
      <c r="J16" s="371">
        <v>80.292124999999999</v>
      </c>
      <c r="K16" s="371">
        <v>79.806832</v>
      </c>
      <c r="L16" s="371">
        <v>2899.627602</v>
      </c>
      <c r="M16" s="371">
        <v>4001.2155889999999</v>
      </c>
      <c r="N16" s="371">
        <v>358.69127500000002</v>
      </c>
      <c r="O16" s="372">
        <v>416.10011300000002</v>
      </c>
      <c r="P16" s="373" t="s">
        <v>922</v>
      </c>
    </row>
    <row r="17" spans="1:16" ht="27.75" customHeight="1">
      <c r="A17" s="337"/>
      <c r="B17" s="369" t="s">
        <v>923</v>
      </c>
      <c r="C17" s="186"/>
      <c r="D17" s="370">
        <v>16170.693936</v>
      </c>
      <c r="E17" s="371">
        <v>16351.584269000001</v>
      </c>
      <c r="F17" s="371">
        <v>5728.9470979999996</v>
      </c>
      <c r="G17" s="371">
        <v>4774.340279</v>
      </c>
      <c r="H17" s="371">
        <v>6830.561909</v>
      </c>
      <c r="I17" s="371">
        <v>6879.0303210000002</v>
      </c>
      <c r="J17" s="371">
        <v>106.823312</v>
      </c>
      <c r="K17" s="371">
        <v>111.71851700000001</v>
      </c>
      <c r="L17" s="371">
        <v>3085.311584</v>
      </c>
      <c r="M17" s="371">
        <v>4115.6950230000002</v>
      </c>
      <c r="N17" s="371">
        <v>419.05003299999998</v>
      </c>
      <c r="O17" s="372">
        <v>470.80012900000003</v>
      </c>
      <c r="P17" s="373" t="s">
        <v>923</v>
      </c>
    </row>
    <row r="18" spans="1:16" ht="27.75" customHeight="1">
      <c r="A18" s="337"/>
      <c r="B18" s="369" t="s">
        <v>924</v>
      </c>
      <c r="C18" s="183"/>
      <c r="D18" s="370">
        <v>20364.068635</v>
      </c>
      <c r="E18" s="371">
        <v>20288.45983</v>
      </c>
      <c r="F18" s="371">
        <v>7251.769166</v>
      </c>
      <c r="G18" s="371">
        <v>6248.6373519999997</v>
      </c>
      <c r="H18" s="371">
        <v>8805.9999630000002</v>
      </c>
      <c r="I18" s="371">
        <v>8658.4814279999991</v>
      </c>
      <c r="J18" s="371">
        <v>160.97589600000001</v>
      </c>
      <c r="K18" s="371">
        <v>161.703991</v>
      </c>
      <c r="L18" s="371">
        <v>3609.817607</v>
      </c>
      <c r="M18" s="371">
        <v>4626.3171359999997</v>
      </c>
      <c r="N18" s="371">
        <v>535.50600299999996</v>
      </c>
      <c r="O18" s="372">
        <v>593.31992300000002</v>
      </c>
      <c r="P18" s="373" t="s">
        <v>924</v>
      </c>
    </row>
    <row r="19" spans="1:16" ht="27.75" customHeight="1">
      <c r="A19" s="337"/>
      <c r="B19" s="369" t="s">
        <v>925</v>
      </c>
      <c r="C19" s="188"/>
      <c r="D19" s="370">
        <v>24251.284088</v>
      </c>
      <c r="E19" s="371">
        <v>24067.325314999998</v>
      </c>
      <c r="F19" s="371">
        <v>8694.5403439999991</v>
      </c>
      <c r="G19" s="371">
        <v>7898.4942099999998</v>
      </c>
      <c r="H19" s="371">
        <v>10683.524121</v>
      </c>
      <c r="I19" s="371">
        <v>10272.943815000001</v>
      </c>
      <c r="J19" s="371">
        <v>221.84598299999999</v>
      </c>
      <c r="K19" s="371">
        <v>243.49146999999999</v>
      </c>
      <c r="L19" s="371">
        <v>4010.2508189999999</v>
      </c>
      <c r="M19" s="371">
        <v>4948.1971089999997</v>
      </c>
      <c r="N19" s="371">
        <v>641.12282100000004</v>
      </c>
      <c r="O19" s="372">
        <v>704.198711</v>
      </c>
      <c r="P19" s="373" t="s">
        <v>925</v>
      </c>
    </row>
    <row r="20" spans="1:16" ht="27.75" customHeight="1">
      <c r="A20" s="342"/>
      <c r="B20" s="369" t="s">
        <v>926</v>
      </c>
      <c r="C20" s="178"/>
      <c r="D20" s="370">
        <v>26342.210027000001</v>
      </c>
      <c r="E20" s="371">
        <v>26550.683784000001</v>
      </c>
      <c r="F20" s="371">
        <v>9740.6880860000001</v>
      </c>
      <c r="G20" s="371">
        <v>9101.8674809999993</v>
      </c>
      <c r="H20" s="371">
        <v>11523.771070999999</v>
      </c>
      <c r="I20" s="371">
        <v>11348.105608</v>
      </c>
      <c r="J20" s="371">
        <v>284.062434</v>
      </c>
      <c r="K20" s="371">
        <v>357.96790700000003</v>
      </c>
      <c r="L20" s="371">
        <v>4094.0114319999998</v>
      </c>
      <c r="M20" s="371">
        <v>4970.2058660000002</v>
      </c>
      <c r="N20" s="371">
        <v>699.67700400000001</v>
      </c>
      <c r="O20" s="372">
        <v>772.536922</v>
      </c>
      <c r="P20" s="373" t="s">
        <v>926</v>
      </c>
    </row>
    <row r="21" spans="1:16" ht="27.75" customHeight="1">
      <c r="A21" s="337"/>
      <c r="B21" s="369" t="s">
        <v>927</v>
      </c>
      <c r="C21" s="183"/>
      <c r="D21" s="370">
        <v>25502.963294000001</v>
      </c>
      <c r="E21" s="371">
        <v>26343.181313000001</v>
      </c>
      <c r="F21" s="371">
        <v>9693.5983410000008</v>
      </c>
      <c r="G21" s="371">
        <v>9272.9915390000006</v>
      </c>
      <c r="H21" s="371">
        <v>10990.331383999999</v>
      </c>
      <c r="I21" s="371">
        <v>11201.897722</v>
      </c>
      <c r="J21" s="371">
        <v>319.565358</v>
      </c>
      <c r="K21" s="371">
        <v>468.95277800000002</v>
      </c>
      <c r="L21" s="374">
        <v>3814.9934210000001</v>
      </c>
      <c r="M21" s="371">
        <v>4626.0131339999998</v>
      </c>
      <c r="N21" s="371">
        <v>684.47478999999998</v>
      </c>
      <c r="O21" s="372">
        <v>773.32614000000001</v>
      </c>
      <c r="P21" s="373" t="s">
        <v>927</v>
      </c>
    </row>
    <row r="22" spans="1:16" ht="27.75" customHeight="1">
      <c r="A22" s="337"/>
      <c r="B22" s="369" t="s">
        <v>928</v>
      </c>
      <c r="C22" s="183"/>
      <c r="D22" s="370">
        <v>16741.765910999999</v>
      </c>
      <c r="E22" s="371">
        <v>18434.697475000001</v>
      </c>
      <c r="F22" s="371">
        <v>6460.4685030000001</v>
      </c>
      <c r="G22" s="371">
        <v>6598.9864129999996</v>
      </c>
      <c r="H22" s="371">
        <v>7105.0680119999997</v>
      </c>
      <c r="I22" s="371">
        <v>7846.4883620000001</v>
      </c>
      <c r="J22" s="371">
        <v>240.48431400000001</v>
      </c>
      <c r="K22" s="371">
        <v>392.39762100000002</v>
      </c>
      <c r="L22" s="374">
        <v>2471.5479570000002</v>
      </c>
      <c r="M22" s="371">
        <v>3052.8229970000002</v>
      </c>
      <c r="N22" s="371">
        <v>464.19712500000003</v>
      </c>
      <c r="O22" s="372">
        <v>544.00208199999997</v>
      </c>
      <c r="P22" s="373" t="s">
        <v>928</v>
      </c>
    </row>
    <row r="23" spans="1:16" ht="27.75" customHeight="1">
      <c r="A23" s="337"/>
      <c r="B23" s="369" t="s">
        <v>929</v>
      </c>
      <c r="C23" s="183"/>
      <c r="D23" s="370">
        <v>15685.852903999999</v>
      </c>
      <c r="E23" s="371">
        <v>18776.949076000001</v>
      </c>
      <c r="F23" s="371">
        <v>5965.5766960000001</v>
      </c>
      <c r="G23" s="371">
        <v>6749.0275160000001</v>
      </c>
      <c r="H23" s="371">
        <v>6468.4105280000003</v>
      </c>
      <c r="I23" s="371">
        <v>7765.4917990000004</v>
      </c>
      <c r="J23" s="371">
        <v>240.512835</v>
      </c>
      <c r="K23" s="371">
        <v>391.31430899999998</v>
      </c>
      <c r="L23" s="374">
        <v>2578.9395840000002</v>
      </c>
      <c r="M23" s="371">
        <v>3333.7032939999999</v>
      </c>
      <c r="N23" s="371">
        <v>432.41326099999998</v>
      </c>
      <c r="O23" s="372">
        <v>537.41215799999998</v>
      </c>
      <c r="P23" s="373" t="s">
        <v>929</v>
      </c>
    </row>
    <row r="24" spans="1:16" ht="27.75" customHeight="1">
      <c r="A24" s="337"/>
      <c r="B24" s="369" t="s">
        <v>930</v>
      </c>
      <c r="C24" s="186"/>
      <c r="D24" s="370">
        <v>10742.779059</v>
      </c>
      <c r="E24" s="371">
        <v>13493.712674</v>
      </c>
      <c r="F24" s="371">
        <v>4086.2842220000002</v>
      </c>
      <c r="G24" s="371">
        <v>4941.8824770000001</v>
      </c>
      <c r="H24" s="371">
        <v>4381.685966</v>
      </c>
      <c r="I24" s="371">
        <v>5550.6889579999997</v>
      </c>
      <c r="J24" s="371">
        <v>158.13331500000001</v>
      </c>
      <c r="K24" s="371">
        <v>256.91001199999999</v>
      </c>
      <c r="L24" s="371">
        <v>1809.1285660000001</v>
      </c>
      <c r="M24" s="371">
        <v>2352.9987179999998</v>
      </c>
      <c r="N24" s="371">
        <v>307.54698999999999</v>
      </c>
      <c r="O24" s="372">
        <v>391.23250899999999</v>
      </c>
      <c r="P24" s="373" t="s">
        <v>930</v>
      </c>
    </row>
    <row r="25" spans="1:16" ht="27.75" customHeight="1" thickBot="1">
      <c r="A25" s="323"/>
      <c r="B25" s="375" t="s">
        <v>931</v>
      </c>
      <c r="C25" s="345"/>
      <c r="D25" s="376">
        <v>10590.33719</v>
      </c>
      <c r="E25" s="377">
        <v>10747.500491000001</v>
      </c>
      <c r="F25" s="377">
        <v>4080.5901309999999</v>
      </c>
      <c r="G25" s="377">
        <v>4023.7916749999999</v>
      </c>
      <c r="H25" s="377">
        <v>4197.6943030000002</v>
      </c>
      <c r="I25" s="377">
        <v>4330.3478830000004</v>
      </c>
      <c r="J25" s="377">
        <v>141.95081400000001</v>
      </c>
      <c r="K25" s="377">
        <v>164.097094</v>
      </c>
      <c r="L25" s="377">
        <v>1836.2809549999999</v>
      </c>
      <c r="M25" s="377">
        <v>1894.997337</v>
      </c>
      <c r="N25" s="377">
        <v>333.820987</v>
      </c>
      <c r="O25" s="378">
        <v>334.266502</v>
      </c>
      <c r="P25" s="379" t="s">
        <v>931</v>
      </c>
    </row>
    <row r="26" spans="1:16" ht="13.5" customHeight="1">
      <c r="A26" s="206" t="s">
        <v>932</v>
      </c>
      <c r="B26" s="348"/>
      <c r="C26" s="349"/>
      <c r="D26" s="349"/>
      <c r="E26" s="349"/>
      <c r="J26" s="350" t="s">
        <v>933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A1:I1"/>
    <mergeCell ref="J1:P1"/>
    <mergeCell ref="J2:P2"/>
    <mergeCell ref="A3:I3"/>
    <mergeCell ref="J3:P3"/>
    <mergeCell ref="A4:B4"/>
    <mergeCell ref="N5:O5"/>
    <mergeCell ref="P5:P6"/>
    <mergeCell ref="A5:C6"/>
    <mergeCell ref="D5:E5"/>
    <mergeCell ref="F5:G5"/>
    <mergeCell ref="H5:I5"/>
    <mergeCell ref="J5:K5"/>
    <mergeCell ref="L5:M5"/>
  </mergeCells>
  <phoneticPr fontId="3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7"/>
  <sheetViews>
    <sheetView zoomScale="70" zoomScaleNormal="70" zoomScaleSheetLayoutView="75" workbookViewId="0">
      <selection activeCell="A5" sqref="A5:C6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.5" style="303" customWidth="1"/>
    <col min="17" max="16384" width="9" style="303"/>
  </cols>
  <sheetData>
    <row r="1" spans="1:16" ht="24.75" customHeight="1">
      <c r="A1" s="445" t="s">
        <v>623</v>
      </c>
      <c r="B1" s="446"/>
      <c r="C1" s="446"/>
      <c r="D1" s="446"/>
      <c r="E1" s="446"/>
      <c r="F1" s="446"/>
      <c r="G1" s="446"/>
      <c r="H1" s="446"/>
      <c r="I1" s="446"/>
      <c r="J1" s="447" t="s">
        <v>770</v>
      </c>
      <c r="K1" s="447"/>
      <c r="L1" s="447"/>
      <c r="M1" s="447"/>
      <c r="N1" s="447"/>
      <c r="O1" s="447"/>
      <c r="P1" s="447"/>
    </row>
    <row r="2" spans="1:16" ht="24.75" customHeight="1">
      <c r="A2" s="451" t="s">
        <v>788</v>
      </c>
      <c r="B2" s="451"/>
      <c r="C2" s="451"/>
      <c r="D2" s="451"/>
      <c r="E2" s="451"/>
      <c r="F2" s="451"/>
      <c r="G2" s="451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16" ht="21" customHeight="1">
      <c r="A3" s="448" t="s">
        <v>900</v>
      </c>
      <c r="B3" s="448"/>
      <c r="C3" s="448"/>
      <c r="D3" s="448"/>
      <c r="E3" s="448"/>
      <c r="F3" s="448"/>
      <c r="G3" s="448"/>
      <c r="H3" s="448"/>
      <c r="I3" s="448"/>
      <c r="J3" s="448">
        <v>2016</v>
      </c>
      <c r="K3" s="448"/>
      <c r="L3" s="448"/>
      <c r="M3" s="448"/>
      <c r="N3" s="448"/>
      <c r="O3" s="448"/>
      <c r="P3" s="448"/>
    </row>
    <row r="4" spans="1:16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791</v>
      </c>
    </row>
    <row r="5" spans="1:16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16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16" ht="27.75" customHeight="1">
      <c r="A7" s="368" t="s">
        <v>877</v>
      </c>
      <c r="B7" s="334"/>
      <c r="C7" s="190"/>
      <c r="D7" s="365">
        <v>223673.34666499999</v>
      </c>
      <c r="E7" s="365">
        <v>234197.061697</v>
      </c>
      <c r="F7" s="365">
        <v>74414.714661000005</v>
      </c>
      <c r="G7" s="365">
        <v>70402.461177000005</v>
      </c>
      <c r="H7" s="365">
        <v>92357.077699999994</v>
      </c>
      <c r="I7" s="365">
        <v>95204.047894999996</v>
      </c>
      <c r="J7" s="365">
        <v>1968.0684550000001</v>
      </c>
      <c r="K7" s="365">
        <v>2565.0259000000001</v>
      </c>
      <c r="L7" s="365">
        <v>48275.323350999999</v>
      </c>
      <c r="M7" s="365">
        <v>58555.012579000002</v>
      </c>
      <c r="N7" s="365">
        <v>6658.1624979999997</v>
      </c>
      <c r="O7" s="365">
        <v>7470.5141460000004</v>
      </c>
      <c r="P7" s="227" t="s">
        <v>1</v>
      </c>
    </row>
    <row r="8" spans="1:16" ht="27.75" customHeight="1">
      <c r="A8" s="337"/>
      <c r="B8" s="369" t="s">
        <v>878</v>
      </c>
      <c r="C8" s="183"/>
      <c r="D8" s="370">
        <v>7500.2413100000003</v>
      </c>
      <c r="E8" s="371">
        <v>5985.4200209999999</v>
      </c>
      <c r="F8" s="371">
        <v>1095.9012749999999</v>
      </c>
      <c r="G8" s="371">
        <v>909.582539</v>
      </c>
      <c r="H8" s="371">
        <v>2003.982767</v>
      </c>
      <c r="I8" s="371">
        <v>1336.539145</v>
      </c>
      <c r="J8" s="371">
        <v>12.596676</v>
      </c>
      <c r="K8" s="371">
        <v>10.211624</v>
      </c>
      <c r="L8" s="371">
        <v>3992.3692700000001</v>
      </c>
      <c r="M8" s="371">
        <v>3392.860471</v>
      </c>
      <c r="N8" s="371">
        <v>395.391322</v>
      </c>
      <c r="O8" s="372">
        <v>336.22624200000001</v>
      </c>
      <c r="P8" s="373" t="s">
        <v>878</v>
      </c>
    </row>
    <row r="9" spans="1:16" ht="27.75" customHeight="1">
      <c r="A9" s="337"/>
      <c r="B9" s="369" t="s">
        <v>879</v>
      </c>
      <c r="C9" s="183"/>
      <c r="D9" s="370">
        <v>7068.6676550000002</v>
      </c>
      <c r="E9" s="371">
        <v>5343.3684910000002</v>
      </c>
      <c r="F9" s="371">
        <v>1289.799225</v>
      </c>
      <c r="G9" s="371">
        <v>864.14336200000002</v>
      </c>
      <c r="H9" s="371">
        <v>2608.269057</v>
      </c>
      <c r="I9" s="371">
        <v>1754.1103619999999</v>
      </c>
      <c r="J9" s="371">
        <v>8.0412590000000002</v>
      </c>
      <c r="K9" s="371">
        <v>7.1531950000000002</v>
      </c>
      <c r="L9" s="371">
        <v>2878.1574660000001</v>
      </c>
      <c r="M9" s="371">
        <v>2475.7377459999998</v>
      </c>
      <c r="N9" s="371">
        <v>284.40064799999999</v>
      </c>
      <c r="O9" s="372">
        <v>242.223826</v>
      </c>
      <c r="P9" s="373" t="s">
        <v>879</v>
      </c>
    </row>
    <row r="10" spans="1:16" ht="27.75" customHeight="1">
      <c r="A10" s="337"/>
      <c r="B10" s="369" t="s">
        <v>880</v>
      </c>
      <c r="C10" s="183"/>
      <c r="D10" s="370">
        <v>4629.9439750000001</v>
      </c>
      <c r="E10" s="371">
        <v>3633.039413</v>
      </c>
      <c r="F10" s="371">
        <v>1314.407342</v>
      </c>
      <c r="G10" s="371">
        <v>787.46447899999998</v>
      </c>
      <c r="H10" s="371">
        <v>1217.9101049999999</v>
      </c>
      <c r="I10" s="371">
        <v>1026.1497199999999</v>
      </c>
      <c r="J10" s="371">
        <v>11.519926999999999</v>
      </c>
      <c r="K10" s="371">
        <v>10.395390000000001</v>
      </c>
      <c r="L10" s="371">
        <v>1897.5319260000001</v>
      </c>
      <c r="M10" s="371">
        <v>1651.0151679999999</v>
      </c>
      <c r="N10" s="371">
        <v>188.57467500000001</v>
      </c>
      <c r="O10" s="372">
        <v>158.014656</v>
      </c>
      <c r="P10" s="373" t="s">
        <v>880</v>
      </c>
    </row>
    <row r="11" spans="1:16" ht="27.75" customHeight="1">
      <c r="A11" s="337"/>
      <c r="B11" s="369" t="s">
        <v>881</v>
      </c>
      <c r="C11" s="183"/>
      <c r="D11" s="370">
        <v>5276.3049119999996</v>
      </c>
      <c r="E11" s="371">
        <v>4910.6721980000002</v>
      </c>
      <c r="F11" s="371">
        <v>1410.235459</v>
      </c>
      <c r="G11" s="371">
        <v>842.72659399999998</v>
      </c>
      <c r="H11" s="371">
        <v>1787.9871479999999</v>
      </c>
      <c r="I11" s="371">
        <v>1862.3405290000001</v>
      </c>
      <c r="J11" s="371">
        <v>19.875764</v>
      </c>
      <c r="K11" s="371">
        <v>18.231670999999999</v>
      </c>
      <c r="L11" s="371">
        <v>1877.7733410000001</v>
      </c>
      <c r="M11" s="371">
        <v>2005.540049</v>
      </c>
      <c r="N11" s="371">
        <v>180.4332</v>
      </c>
      <c r="O11" s="372">
        <v>181.83335500000001</v>
      </c>
      <c r="P11" s="373" t="s">
        <v>881</v>
      </c>
    </row>
    <row r="12" spans="1:16" ht="27.75" customHeight="1">
      <c r="A12" s="337"/>
      <c r="B12" s="369" t="s">
        <v>882</v>
      </c>
      <c r="C12" s="186"/>
      <c r="D12" s="370">
        <v>6308.5047539999996</v>
      </c>
      <c r="E12" s="371">
        <v>6869.7777530000003</v>
      </c>
      <c r="F12" s="371">
        <v>1603.9542489999999</v>
      </c>
      <c r="G12" s="371">
        <v>1198.9012270000001</v>
      </c>
      <c r="H12" s="371">
        <v>2536.6715389999999</v>
      </c>
      <c r="I12" s="371">
        <v>2826.8742710000001</v>
      </c>
      <c r="J12" s="371">
        <v>23.758018</v>
      </c>
      <c r="K12" s="371">
        <v>23.463622999999998</v>
      </c>
      <c r="L12" s="371">
        <v>1963.832461</v>
      </c>
      <c r="M12" s="371">
        <v>2598.7190679999999</v>
      </c>
      <c r="N12" s="371">
        <v>180.288487</v>
      </c>
      <c r="O12" s="372">
        <v>221.81956400000001</v>
      </c>
      <c r="P12" s="373" t="s">
        <v>882</v>
      </c>
    </row>
    <row r="13" spans="1:16" ht="27.75" customHeight="1">
      <c r="A13" s="337"/>
      <c r="B13" s="369" t="s">
        <v>883</v>
      </c>
      <c r="C13" s="183"/>
      <c r="D13" s="370">
        <v>6661.6727129999999</v>
      </c>
      <c r="E13" s="371">
        <v>8001.7403949999998</v>
      </c>
      <c r="F13" s="371">
        <v>1637.407557</v>
      </c>
      <c r="G13" s="371">
        <v>1524.1520740000001</v>
      </c>
      <c r="H13" s="371">
        <v>2739.8142699999999</v>
      </c>
      <c r="I13" s="371">
        <v>3167.6153490000002</v>
      </c>
      <c r="J13" s="371">
        <v>24.12688</v>
      </c>
      <c r="K13" s="371">
        <v>31.527947999999999</v>
      </c>
      <c r="L13" s="371">
        <v>2065.4468999999999</v>
      </c>
      <c r="M13" s="371">
        <v>3018.0643110000001</v>
      </c>
      <c r="N13" s="371">
        <v>194.877106</v>
      </c>
      <c r="O13" s="372">
        <v>260.38071300000001</v>
      </c>
      <c r="P13" s="373" t="s">
        <v>883</v>
      </c>
    </row>
    <row r="14" spans="1:16" ht="27.75" customHeight="1">
      <c r="A14" s="337"/>
      <c r="B14" s="369" t="s">
        <v>884</v>
      </c>
      <c r="C14" s="188"/>
      <c r="D14" s="370">
        <v>8364.951325</v>
      </c>
      <c r="E14" s="371">
        <v>10423.500532</v>
      </c>
      <c r="F14" s="371">
        <v>2358.4520710000002</v>
      </c>
      <c r="G14" s="371">
        <v>2250.5162049999999</v>
      </c>
      <c r="H14" s="371">
        <v>3357.5637729999999</v>
      </c>
      <c r="I14" s="371">
        <v>4017.7333560000002</v>
      </c>
      <c r="J14" s="371">
        <v>32.729754999999997</v>
      </c>
      <c r="K14" s="371">
        <v>40.467956999999998</v>
      </c>
      <c r="L14" s="371">
        <v>2375.2316540000002</v>
      </c>
      <c r="M14" s="371">
        <v>3772.0495820000001</v>
      </c>
      <c r="N14" s="371">
        <v>240.97407200000001</v>
      </c>
      <c r="O14" s="372">
        <v>342.73343199999999</v>
      </c>
      <c r="P14" s="373" t="s">
        <v>884</v>
      </c>
    </row>
    <row r="15" spans="1:16" ht="27.75" customHeight="1">
      <c r="A15" s="342"/>
      <c r="B15" s="369" t="s">
        <v>885</v>
      </c>
      <c r="C15" s="178"/>
      <c r="D15" s="370">
        <v>11192.409609</v>
      </c>
      <c r="E15" s="371">
        <v>13047.794641</v>
      </c>
      <c r="F15" s="371">
        <v>3443.9790950000001</v>
      </c>
      <c r="G15" s="371">
        <v>3224.099878</v>
      </c>
      <c r="H15" s="371">
        <v>4520.5418669999999</v>
      </c>
      <c r="I15" s="371">
        <v>5096.7543340000002</v>
      </c>
      <c r="J15" s="371">
        <v>50.771796000000002</v>
      </c>
      <c r="K15" s="371">
        <v>59.984296999999998</v>
      </c>
      <c r="L15" s="371">
        <v>2856.501178</v>
      </c>
      <c r="M15" s="371">
        <v>4249.9321669999999</v>
      </c>
      <c r="N15" s="371">
        <v>320.61567300000002</v>
      </c>
      <c r="O15" s="372">
        <v>417.02396499999998</v>
      </c>
      <c r="P15" s="373" t="s">
        <v>885</v>
      </c>
    </row>
    <row r="16" spans="1:16" ht="27.75" customHeight="1">
      <c r="A16" s="337"/>
      <c r="B16" s="369" t="s">
        <v>886</v>
      </c>
      <c r="C16" s="183"/>
      <c r="D16" s="370">
        <v>12412.770826</v>
      </c>
      <c r="E16" s="371">
        <v>13169.868254999999</v>
      </c>
      <c r="F16" s="371">
        <v>4016.8905930000001</v>
      </c>
      <c r="G16" s="371">
        <v>3607.926594</v>
      </c>
      <c r="H16" s="371">
        <v>5245.6679180000001</v>
      </c>
      <c r="I16" s="371">
        <v>5313.5066489999999</v>
      </c>
      <c r="J16" s="371">
        <v>73.051411999999999</v>
      </c>
      <c r="K16" s="371">
        <v>71.605483000000007</v>
      </c>
      <c r="L16" s="371">
        <v>2734.4898050000002</v>
      </c>
      <c r="M16" s="371">
        <v>3774.0951289999998</v>
      </c>
      <c r="N16" s="371">
        <v>342.67109799999997</v>
      </c>
      <c r="O16" s="372">
        <v>402.73439999999999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14997.162811</v>
      </c>
      <c r="E17" s="371">
        <v>15434.355455000001</v>
      </c>
      <c r="F17" s="371">
        <v>5068.0491050000001</v>
      </c>
      <c r="G17" s="371">
        <v>4515.875959</v>
      </c>
      <c r="H17" s="371">
        <v>6440.9308719999999</v>
      </c>
      <c r="I17" s="371">
        <v>6426.2172289999999</v>
      </c>
      <c r="J17" s="371">
        <v>100.615926</v>
      </c>
      <c r="K17" s="371">
        <v>99.756951999999998</v>
      </c>
      <c r="L17" s="371">
        <v>2978.0686300000002</v>
      </c>
      <c r="M17" s="371">
        <v>3932.293107</v>
      </c>
      <c r="N17" s="371">
        <v>409.49827800000003</v>
      </c>
      <c r="O17" s="372">
        <v>460.21220799999998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19368.924687999999</v>
      </c>
      <c r="E18" s="371">
        <v>19687.580614999999</v>
      </c>
      <c r="F18" s="371">
        <v>6688.2307680000004</v>
      </c>
      <c r="G18" s="371">
        <v>6075.4022590000004</v>
      </c>
      <c r="H18" s="371">
        <v>8451.0645769999992</v>
      </c>
      <c r="I18" s="371">
        <v>8341.0028199999997</v>
      </c>
      <c r="J18" s="371">
        <v>152.81810899999999</v>
      </c>
      <c r="K18" s="371">
        <v>148.807942</v>
      </c>
      <c r="L18" s="371">
        <v>3544.0729849999998</v>
      </c>
      <c r="M18" s="371">
        <v>4527.797012</v>
      </c>
      <c r="N18" s="371">
        <v>532.738249</v>
      </c>
      <c r="O18" s="372">
        <v>594.57058199999994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22610.206280999999</v>
      </c>
      <c r="E19" s="371">
        <v>22652.104762999999</v>
      </c>
      <c r="F19" s="371">
        <v>7980.1844209999999</v>
      </c>
      <c r="G19" s="371">
        <v>7401.9614320000001</v>
      </c>
      <c r="H19" s="371">
        <v>10020.809573</v>
      </c>
      <c r="I19" s="371">
        <v>9662.709503</v>
      </c>
      <c r="J19" s="371">
        <v>204.75258600000001</v>
      </c>
      <c r="K19" s="371">
        <v>224.735175</v>
      </c>
      <c r="L19" s="371">
        <v>3790.8243699999998</v>
      </c>
      <c r="M19" s="371">
        <v>4681.5255699999998</v>
      </c>
      <c r="N19" s="371">
        <v>613.63533099999995</v>
      </c>
      <c r="O19" s="372">
        <v>681.17308300000002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24758.341971999998</v>
      </c>
      <c r="E20" s="371">
        <v>25080.503810999999</v>
      </c>
      <c r="F20" s="371">
        <v>9020.7197859999997</v>
      </c>
      <c r="G20" s="371">
        <v>8599.5272139999997</v>
      </c>
      <c r="H20" s="371">
        <v>10895.267303000001</v>
      </c>
      <c r="I20" s="371">
        <v>10656.67496</v>
      </c>
      <c r="J20" s="371">
        <v>258.720125</v>
      </c>
      <c r="K20" s="371">
        <v>333.76581900000002</v>
      </c>
      <c r="L20" s="371">
        <v>3907.7687770000002</v>
      </c>
      <c r="M20" s="371">
        <v>4737.3569109999999</v>
      </c>
      <c r="N20" s="371">
        <v>675.86598100000003</v>
      </c>
      <c r="O20" s="372">
        <v>753.17890699999998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22435.469763000001</v>
      </c>
      <c r="E21" s="371">
        <v>23279.372324</v>
      </c>
      <c r="F21" s="371">
        <v>8416.1640989999996</v>
      </c>
      <c r="G21" s="371">
        <v>8093.5100700000003</v>
      </c>
      <c r="H21" s="371">
        <v>9728.6643390000008</v>
      </c>
      <c r="I21" s="371">
        <v>9958.269585</v>
      </c>
      <c r="J21" s="371">
        <v>273.47242199999999</v>
      </c>
      <c r="K21" s="371">
        <v>407.00003500000003</v>
      </c>
      <c r="L21" s="374">
        <v>3398.7566160000001</v>
      </c>
      <c r="M21" s="371">
        <v>4117.5751749999999</v>
      </c>
      <c r="N21" s="371">
        <v>618.41228699999999</v>
      </c>
      <c r="O21" s="372">
        <v>703.01745900000003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15520.864213999999</v>
      </c>
      <c r="E22" s="371">
        <v>17181.820602</v>
      </c>
      <c r="F22" s="371">
        <v>5876.3545370000002</v>
      </c>
      <c r="G22" s="371">
        <v>6067.1550589999997</v>
      </c>
      <c r="H22" s="371">
        <v>6655.9228480000002</v>
      </c>
      <c r="I22" s="371">
        <v>7370.1512229999998</v>
      </c>
      <c r="J22" s="371">
        <v>223.961241</v>
      </c>
      <c r="K22" s="371">
        <v>356.17289399999999</v>
      </c>
      <c r="L22" s="374">
        <v>2324.4186380000001</v>
      </c>
      <c r="M22" s="371">
        <v>2867.7693279999999</v>
      </c>
      <c r="N22" s="371">
        <v>440.20695000000001</v>
      </c>
      <c r="O22" s="372">
        <v>520.57209799999998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14485.595778000001</v>
      </c>
      <c r="E23" s="371">
        <v>17489.961743</v>
      </c>
      <c r="F23" s="371">
        <v>5490.8995189999996</v>
      </c>
      <c r="G23" s="371">
        <v>6256.9661409999999</v>
      </c>
      <c r="H23" s="371">
        <v>6016.6503160000002</v>
      </c>
      <c r="I23" s="371">
        <v>7336.8709989999998</v>
      </c>
      <c r="J23" s="371">
        <v>220.19530900000001</v>
      </c>
      <c r="K23" s="371">
        <v>355.213435</v>
      </c>
      <c r="L23" s="374">
        <v>2343.7036349999998</v>
      </c>
      <c r="M23" s="371">
        <v>3023.431838</v>
      </c>
      <c r="N23" s="371">
        <v>414.14699899999999</v>
      </c>
      <c r="O23" s="372">
        <v>517.47933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10169.629281</v>
      </c>
      <c r="E24" s="371">
        <v>12286.465193</v>
      </c>
      <c r="F24" s="371">
        <v>3878.4861540000002</v>
      </c>
      <c r="G24" s="371">
        <v>4504.5250580000002</v>
      </c>
      <c r="H24" s="371">
        <v>4178.3441819999998</v>
      </c>
      <c r="I24" s="371">
        <v>5120.8287899999996</v>
      </c>
      <c r="J24" s="371">
        <v>148.48017999999999</v>
      </c>
      <c r="K24" s="371">
        <v>225.11519200000001</v>
      </c>
      <c r="L24" s="371">
        <v>1661.999262</v>
      </c>
      <c r="M24" s="371">
        <v>2068.5740289999999</v>
      </c>
      <c r="N24" s="371">
        <v>302.319503</v>
      </c>
      <c r="O24" s="372">
        <v>367.422124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9911.6847980000002</v>
      </c>
      <c r="E25" s="377">
        <v>9719.7154919999994</v>
      </c>
      <c r="F25" s="377">
        <v>3824.5994059999998</v>
      </c>
      <c r="G25" s="377">
        <v>3678.0250329999999</v>
      </c>
      <c r="H25" s="377">
        <v>3951.0152459999999</v>
      </c>
      <c r="I25" s="377">
        <v>3929.699071</v>
      </c>
      <c r="J25" s="377">
        <v>128.58107000000001</v>
      </c>
      <c r="K25" s="377">
        <v>141.41726800000001</v>
      </c>
      <c r="L25" s="377">
        <v>1684.3764369999999</v>
      </c>
      <c r="M25" s="377">
        <v>1660.6759179999999</v>
      </c>
      <c r="N25" s="377">
        <v>323.112639</v>
      </c>
      <c r="O25" s="378">
        <v>309.89820200000003</v>
      </c>
      <c r="P25" s="379" t="s">
        <v>895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5">
    <mergeCell ref="L5:M5"/>
    <mergeCell ref="N5:O5"/>
    <mergeCell ref="P5:P6"/>
    <mergeCell ref="A4:B4"/>
    <mergeCell ref="A5:C6"/>
    <mergeCell ref="D5:E5"/>
    <mergeCell ref="F5:G5"/>
    <mergeCell ref="H5:I5"/>
    <mergeCell ref="J5:K5"/>
    <mergeCell ref="A1:I1"/>
    <mergeCell ref="J1:P1"/>
    <mergeCell ref="A2:G2"/>
    <mergeCell ref="J2:P2"/>
    <mergeCell ref="A3:I3"/>
    <mergeCell ref="J3:P3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7"/>
  <sheetViews>
    <sheetView zoomScale="70" zoomScaleNormal="70" zoomScaleSheetLayoutView="75" workbookViewId="0">
      <selection activeCell="D7" sqref="D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.5" style="303" customWidth="1"/>
    <col min="17" max="16384" width="9" style="303"/>
  </cols>
  <sheetData>
    <row r="1" spans="1:16" ht="24.75" customHeight="1">
      <c r="A1" s="445" t="s">
        <v>898</v>
      </c>
      <c r="B1" s="446"/>
      <c r="C1" s="446"/>
      <c r="D1" s="446"/>
      <c r="E1" s="446"/>
      <c r="F1" s="446"/>
      <c r="G1" s="446"/>
      <c r="H1" s="446"/>
      <c r="I1" s="446"/>
      <c r="J1" s="447" t="s">
        <v>899</v>
      </c>
      <c r="K1" s="447"/>
      <c r="L1" s="447"/>
      <c r="M1" s="447"/>
      <c r="N1" s="447"/>
      <c r="O1" s="447"/>
      <c r="P1" s="447"/>
    </row>
    <row r="2" spans="1:16" ht="24.75" customHeight="1">
      <c r="A2" s="451" t="s">
        <v>863</v>
      </c>
      <c r="B2" s="451"/>
      <c r="C2" s="451"/>
      <c r="D2" s="451"/>
      <c r="E2" s="451"/>
      <c r="F2" s="451"/>
      <c r="G2" s="451"/>
      <c r="H2" s="364"/>
      <c r="I2" s="364"/>
      <c r="J2" s="447" t="s">
        <v>864</v>
      </c>
      <c r="K2" s="447"/>
      <c r="L2" s="447"/>
      <c r="M2" s="447"/>
      <c r="N2" s="447"/>
      <c r="O2" s="447"/>
      <c r="P2" s="447"/>
    </row>
    <row r="3" spans="1:16" ht="21" customHeight="1">
      <c r="A3" s="448" t="s">
        <v>865</v>
      </c>
      <c r="B3" s="448"/>
      <c r="C3" s="448"/>
      <c r="D3" s="448"/>
      <c r="E3" s="448"/>
      <c r="F3" s="448"/>
      <c r="G3" s="448"/>
      <c r="H3" s="448"/>
      <c r="I3" s="448"/>
      <c r="J3" s="448">
        <v>2015</v>
      </c>
      <c r="K3" s="448"/>
      <c r="L3" s="448"/>
      <c r="M3" s="448"/>
      <c r="N3" s="448"/>
      <c r="O3" s="448"/>
      <c r="P3" s="448"/>
    </row>
    <row r="4" spans="1:16" ht="21" customHeight="1" thickBot="1">
      <c r="A4" s="443" t="s">
        <v>790</v>
      </c>
      <c r="B4" s="444"/>
      <c r="C4" s="166"/>
      <c r="D4" s="365"/>
      <c r="E4" s="366"/>
      <c r="F4" s="365"/>
      <c r="G4" s="367"/>
      <c r="H4" s="365"/>
      <c r="I4" s="367"/>
      <c r="J4" s="365"/>
      <c r="K4" s="367"/>
      <c r="L4" s="365"/>
      <c r="M4" s="367"/>
      <c r="N4" s="365"/>
      <c r="O4" s="367"/>
      <c r="P4" s="171" t="s">
        <v>866</v>
      </c>
    </row>
    <row r="5" spans="1:16" ht="60" customHeight="1">
      <c r="A5" s="439" t="s">
        <v>867</v>
      </c>
      <c r="B5" s="428"/>
      <c r="C5" s="429"/>
      <c r="D5" s="435" t="s">
        <v>868</v>
      </c>
      <c r="E5" s="436"/>
      <c r="F5" s="435" t="s">
        <v>869</v>
      </c>
      <c r="G5" s="436"/>
      <c r="H5" s="435" t="s">
        <v>870</v>
      </c>
      <c r="I5" s="436"/>
      <c r="J5" s="440" t="s">
        <v>871</v>
      </c>
      <c r="K5" s="436"/>
      <c r="L5" s="441" t="s">
        <v>872</v>
      </c>
      <c r="M5" s="442"/>
      <c r="N5" s="435" t="s">
        <v>873</v>
      </c>
      <c r="O5" s="436"/>
      <c r="P5" s="437" t="s">
        <v>874</v>
      </c>
    </row>
    <row r="6" spans="1:16" ht="35.25" customHeight="1">
      <c r="A6" s="430"/>
      <c r="B6" s="430"/>
      <c r="C6" s="431"/>
      <c r="D6" s="332" t="s">
        <v>875</v>
      </c>
      <c r="E6" s="328" t="s">
        <v>876</v>
      </c>
      <c r="F6" s="332" t="s">
        <v>875</v>
      </c>
      <c r="G6" s="328" t="s">
        <v>876</v>
      </c>
      <c r="H6" s="332" t="s">
        <v>875</v>
      </c>
      <c r="I6" s="332" t="s">
        <v>876</v>
      </c>
      <c r="J6" s="327" t="s">
        <v>875</v>
      </c>
      <c r="K6" s="327" t="s">
        <v>876</v>
      </c>
      <c r="L6" s="332" t="s">
        <v>875</v>
      </c>
      <c r="M6" s="328" t="s">
        <v>876</v>
      </c>
      <c r="N6" s="332" t="s">
        <v>875</v>
      </c>
      <c r="O6" s="328" t="s">
        <v>876</v>
      </c>
      <c r="P6" s="438"/>
    </row>
    <row r="7" spans="1:16" ht="27.75" customHeight="1">
      <c r="A7" s="368" t="s">
        <v>877</v>
      </c>
      <c r="B7" s="334"/>
      <c r="C7" s="190"/>
      <c r="D7" s="365">
        <v>213118.710723</v>
      </c>
      <c r="E7" s="365">
        <v>223786.54404699997</v>
      </c>
      <c r="F7" s="365">
        <v>70681.131943</v>
      </c>
      <c r="G7" s="365">
        <v>66987.205755000003</v>
      </c>
      <c r="H7" s="365">
        <v>88798.611154999991</v>
      </c>
      <c r="I7" s="365">
        <v>91929.528152999992</v>
      </c>
      <c r="J7" s="365">
        <v>1820.6159550000002</v>
      </c>
      <c r="K7" s="365">
        <v>2373.3285299999998</v>
      </c>
      <c r="L7" s="365">
        <v>45509.65423900001</v>
      </c>
      <c r="M7" s="365">
        <v>55386.836230999994</v>
      </c>
      <c r="N7" s="365">
        <v>6308.6974310000005</v>
      </c>
      <c r="O7" s="365">
        <v>7109.6453779999993</v>
      </c>
      <c r="P7" s="227" t="s">
        <v>1</v>
      </c>
    </row>
    <row r="8" spans="1:16" ht="27.75" customHeight="1">
      <c r="A8" s="337"/>
      <c r="B8" s="369" t="s">
        <v>878</v>
      </c>
      <c r="C8" s="183"/>
      <c r="D8" s="370">
        <v>7134.2411120000006</v>
      </c>
      <c r="E8" s="371">
        <v>5647.5047410000006</v>
      </c>
      <c r="F8" s="371">
        <v>1091.125323</v>
      </c>
      <c r="G8" s="371">
        <v>883.54950699999995</v>
      </c>
      <c r="H8" s="371">
        <v>1896.2643189999999</v>
      </c>
      <c r="I8" s="371">
        <v>1255.408694</v>
      </c>
      <c r="J8" s="371">
        <v>10.762501</v>
      </c>
      <c r="K8" s="371">
        <v>8.530189</v>
      </c>
      <c r="L8" s="371">
        <v>3760.216128</v>
      </c>
      <c r="M8" s="371">
        <v>3181.9122299999999</v>
      </c>
      <c r="N8" s="371">
        <v>375.87284099999999</v>
      </c>
      <c r="O8" s="372">
        <v>318.10412100000002</v>
      </c>
      <c r="P8" s="373" t="s">
        <v>878</v>
      </c>
    </row>
    <row r="9" spans="1:16" ht="27.75" customHeight="1">
      <c r="A9" s="337"/>
      <c r="B9" s="369" t="s">
        <v>879</v>
      </c>
      <c r="C9" s="183"/>
      <c r="D9" s="370">
        <v>6871.0388860000003</v>
      </c>
      <c r="E9" s="371">
        <v>5232.194724</v>
      </c>
      <c r="F9" s="371">
        <v>1234.1181790000001</v>
      </c>
      <c r="G9" s="371">
        <v>837.870045</v>
      </c>
      <c r="H9" s="371">
        <v>2554.4912650000001</v>
      </c>
      <c r="I9" s="371">
        <v>1751.469116</v>
      </c>
      <c r="J9" s="371">
        <v>8.0476170000000007</v>
      </c>
      <c r="K9" s="371">
        <v>7.3453939999999998</v>
      </c>
      <c r="L9" s="371">
        <v>2798.4604220000001</v>
      </c>
      <c r="M9" s="371">
        <v>2401.4887450000001</v>
      </c>
      <c r="N9" s="371">
        <v>275.921403</v>
      </c>
      <c r="O9" s="372">
        <v>234.021424</v>
      </c>
      <c r="P9" s="373" t="s">
        <v>879</v>
      </c>
    </row>
    <row r="10" spans="1:16" ht="27.75" customHeight="1">
      <c r="A10" s="337"/>
      <c r="B10" s="369" t="s">
        <v>880</v>
      </c>
      <c r="C10" s="183"/>
      <c r="D10" s="370">
        <v>4566.0899179999997</v>
      </c>
      <c r="E10" s="371">
        <v>3637.0752010000001</v>
      </c>
      <c r="F10" s="371">
        <v>1216.221843</v>
      </c>
      <c r="G10" s="371">
        <v>729.78880400000003</v>
      </c>
      <c r="H10" s="371">
        <v>1276.399523</v>
      </c>
      <c r="I10" s="371">
        <v>1091.4382390000001</v>
      </c>
      <c r="J10" s="371">
        <v>13.132490000000001</v>
      </c>
      <c r="K10" s="371">
        <v>10.870832999999999</v>
      </c>
      <c r="L10" s="371">
        <v>1876.0594610000001</v>
      </c>
      <c r="M10" s="371">
        <v>1649.0070479999999</v>
      </c>
      <c r="N10" s="371">
        <v>184.276601</v>
      </c>
      <c r="O10" s="372">
        <v>155.97027700000001</v>
      </c>
      <c r="P10" s="373" t="s">
        <v>880</v>
      </c>
    </row>
    <row r="11" spans="1:16" ht="27.75" customHeight="1">
      <c r="A11" s="337"/>
      <c r="B11" s="369" t="s">
        <v>881</v>
      </c>
      <c r="C11" s="183"/>
      <c r="D11" s="370">
        <v>5324.8434369999995</v>
      </c>
      <c r="E11" s="371">
        <v>5026.0958879999998</v>
      </c>
      <c r="F11" s="371">
        <v>1411.9609539999999</v>
      </c>
      <c r="G11" s="371">
        <v>866.57179900000006</v>
      </c>
      <c r="H11" s="371">
        <v>1858.52135</v>
      </c>
      <c r="I11" s="371">
        <v>1950.5704459999999</v>
      </c>
      <c r="J11" s="371">
        <v>19.538958000000001</v>
      </c>
      <c r="K11" s="371">
        <v>18.226761</v>
      </c>
      <c r="L11" s="371">
        <v>1858.3873329999999</v>
      </c>
      <c r="M11" s="371">
        <v>2010.4358589999999</v>
      </c>
      <c r="N11" s="371">
        <v>176.434842</v>
      </c>
      <c r="O11" s="372">
        <v>180.291023</v>
      </c>
      <c r="P11" s="373" t="s">
        <v>881</v>
      </c>
    </row>
    <row r="12" spans="1:16" ht="27.75" customHeight="1">
      <c r="A12" s="337"/>
      <c r="B12" s="369" t="s">
        <v>882</v>
      </c>
      <c r="C12" s="186"/>
      <c r="D12" s="370">
        <v>6058.0883510000003</v>
      </c>
      <c r="E12" s="371">
        <v>6696.0397169999997</v>
      </c>
      <c r="F12" s="371">
        <v>1461.948592</v>
      </c>
      <c r="G12" s="371">
        <v>1139.199989</v>
      </c>
      <c r="H12" s="371">
        <v>2520.0769209999999</v>
      </c>
      <c r="I12" s="371">
        <v>2812.0128129999998</v>
      </c>
      <c r="J12" s="371">
        <v>23.209002000000002</v>
      </c>
      <c r="K12" s="371">
        <v>23.513497000000001</v>
      </c>
      <c r="L12" s="371">
        <v>1880.6293920000001</v>
      </c>
      <c r="M12" s="371">
        <v>2508.2094269999998</v>
      </c>
      <c r="N12" s="371">
        <v>172.22444400000001</v>
      </c>
      <c r="O12" s="372">
        <v>213.10399100000001</v>
      </c>
      <c r="P12" s="373" t="s">
        <v>882</v>
      </c>
    </row>
    <row r="13" spans="1:16" ht="27.75" customHeight="1">
      <c r="A13" s="337"/>
      <c r="B13" s="369" t="s">
        <v>883</v>
      </c>
      <c r="C13" s="183"/>
      <c r="D13" s="370">
        <v>6385.0090610000007</v>
      </c>
      <c r="E13" s="371">
        <v>7794.6119399999998</v>
      </c>
      <c r="F13" s="371">
        <v>1550.2363640000001</v>
      </c>
      <c r="G13" s="371">
        <v>1477.2049400000001</v>
      </c>
      <c r="H13" s="371">
        <v>2687.715553</v>
      </c>
      <c r="I13" s="371">
        <v>3116.131719</v>
      </c>
      <c r="J13" s="371">
        <v>22.806327</v>
      </c>
      <c r="K13" s="371">
        <v>29.271747000000001</v>
      </c>
      <c r="L13" s="371">
        <v>1941.1620559999999</v>
      </c>
      <c r="M13" s="371">
        <v>2920.3061969999999</v>
      </c>
      <c r="N13" s="371">
        <v>183.08876100000001</v>
      </c>
      <c r="O13" s="372">
        <v>251.697337</v>
      </c>
      <c r="P13" s="373" t="s">
        <v>883</v>
      </c>
    </row>
    <row r="14" spans="1:16" ht="27.75" customHeight="1">
      <c r="A14" s="337"/>
      <c r="B14" s="369" t="s">
        <v>884</v>
      </c>
      <c r="C14" s="188"/>
      <c r="D14" s="370">
        <v>8597.442137</v>
      </c>
      <c r="E14" s="371">
        <v>10737.228679</v>
      </c>
      <c r="F14" s="371">
        <v>2465.3433930000001</v>
      </c>
      <c r="G14" s="371">
        <v>2296.1718249999999</v>
      </c>
      <c r="H14" s="371">
        <v>3467.7153109999999</v>
      </c>
      <c r="I14" s="371">
        <v>4177.1769549999999</v>
      </c>
      <c r="J14" s="371">
        <v>33.070065</v>
      </c>
      <c r="K14" s="371">
        <v>40.538516000000001</v>
      </c>
      <c r="L14" s="371">
        <v>2388.9604210000002</v>
      </c>
      <c r="M14" s="371">
        <v>3872.6614949999998</v>
      </c>
      <c r="N14" s="371">
        <v>242.352947</v>
      </c>
      <c r="O14" s="372">
        <v>350.67988800000001</v>
      </c>
      <c r="P14" s="373" t="s">
        <v>884</v>
      </c>
    </row>
    <row r="15" spans="1:16" ht="27.75" customHeight="1">
      <c r="A15" s="342"/>
      <c r="B15" s="369" t="s">
        <v>885</v>
      </c>
      <c r="C15" s="178"/>
      <c r="D15" s="370">
        <v>10881.558711</v>
      </c>
      <c r="E15" s="371">
        <v>12635.278881</v>
      </c>
      <c r="F15" s="371">
        <v>3307.1787880000002</v>
      </c>
      <c r="G15" s="371">
        <v>3105.6749570000002</v>
      </c>
      <c r="H15" s="371">
        <v>4493.051512</v>
      </c>
      <c r="I15" s="371">
        <v>4983.0483629999999</v>
      </c>
      <c r="J15" s="371">
        <v>48.712195000000001</v>
      </c>
      <c r="K15" s="371">
        <v>56.673042000000002</v>
      </c>
      <c r="L15" s="371">
        <v>2726.2470619999999</v>
      </c>
      <c r="M15" s="371">
        <v>4088.17652</v>
      </c>
      <c r="N15" s="371">
        <v>306.36915399999998</v>
      </c>
      <c r="O15" s="372">
        <v>401.70599900000002</v>
      </c>
      <c r="P15" s="373" t="s">
        <v>885</v>
      </c>
    </row>
    <row r="16" spans="1:16" ht="27.75" customHeight="1">
      <c r="A16" s="337"/>
      <c r="B16" s="369" t="s">
        <v>886</v>
      </c>
      <c r="C16" s="183"/>
      <c r="D16" s="370">
        <v>11610.905523000001</v>
      </c>
      <c r="E16" s="371">
        <v>12362.123900000001</v>
      </c>
      <c r="F16" s="371">
        <v>3764.401218</v>
      </c>
      <c r="G16" s="371">
        <v>3359.284635</v>
      </c>
      <c r="H16" s="371">
        <v>4925.049704</v>
      </c>
      <c r="I16" s="371">
        <v>5043.9928739999996</v>
      </c>
      <c r="J16" s="371">
        <v>65.997062</v>
      </c>
      <c r="K16" s="371">
        <v>64.761692999999994</v>
      </c>
      <c r="L16" s="371">
        <v>2536.8660009999999</v>
      </c>
      <c r="M16" s="371">
        <v>3517.199537</v>
      </c>
      <c r="N16" s="371">
        <v>318.59153800000001</v>
      </c>
      <c r="O16" s="372">
        <v>376.88516099999998</v>
      </c>
      <c r="P16" s="373" t="s">
        <v>886</v>
      </c>
    </row>
    <row r="17" spans="1:16" ht="27.75" customHeight="1">
      <c r="A17" s="337"/>
      <c r="B17" s="369" t="s">
        <v>887</v>
      </c>
      <c r="C17" s="186"/>
      <c r="D17" s="370">
        <v>14670.005686999999</v>
      </c>
      <c r="E17" s="371">
        <v>15081.638395999998</v>
      </c>
      <c r="F17" s="371">
        <v>4957.8668559999996</v>
      </c>
      <c r="G17" s="371">
        <v>4378.0032110000002</v>
      </c>
      <c r="H17" s="371">
        <v>6328.0738719999999</v>
      </c>
      <c r="I17" s="371">
        <v>6350.1313730000002</v>
      </c>
      <c r="J17" s="371">
        <v>93.354741000000004</v>
      </c>
      <c r="K17" s="371">
        <v>96.748318999999995</v>
      </c>
      <c r="L17" s="371">
        <v>2893.0582749999999</v>
      </c>
      <c r="M17" s="371">
        <v>3807.3679320000001</v>
      </c>
      <c r="N17" s="371">
        <v>397.65194300000002</v>
      </c>
      <c r="O17" s="372">
        <v>449.38756100000001</v>
      </c>
      <c r="P17" s="373" t="s">
        <v>887</v>
      </c>
    </row>
    <row r="18" spans="1:16" ht="27.75" customHeight="1">
      <c r="A18" s="337"/>
      <c r="B18" s="369" t="s">
        <v>888</v>
      </c>
      <c r="C18" s="183"/>
      <c r="D18" s="370">
        <v>18721.839846999996</v>
      </c>
      <c r="E18" s="371">
        <v>19224.405013000003</v>
      </c>
      <c r="F18" s="371">
        <v>6434.1794060000002</v>
      </c>
      <c r="G18" s="371">
        <v>5913.3801869999998</v>
      </c>
      <c r="H18" s="371">
        <v>8230.2871259999993</v>
      </c>
      <c r="I18" s="371">
        <v>8231.8867320000008</v>
      </c>
      <c r="J18" s="371">
        <v>139.675892</v>
      </c>
      <c r="K18" s="371">
        <v>140.61445399999999</v>
      </c>
      <c r="L18" s="371">
        <v>3406.5111080000001</v>
      </c>
      <c r="M18" s="371">
        <v>4361.9982099999997</v>
      </c>
      <c r="N18" s="371">
        <v>511.18631499999998</v>
      </c>
      <c r="O18" s="372">
        <v>576.52543000000003</v>
      </c>
      <c r="P18" s="373" t="s">
        <v>888</v>
      </c>
    </row>
    <row r="19" spans="1:16" ht="27.75" customHeight="1">
      <c r="A19" s="337"/>
      <c r="B19" s="369" t="s">
        <v>889</v>
      </c>
      <c r="C19" s="188"/>
      <c r="D19" s="370">
        <v>21605.096420000002</v>
      </c>
      <c r="E19" s="371">
        <v>21933.728952999998</v>
      </c>
      <c r="F19" s="371">
        <v>7628.8375189999997</v>
      </c>
      <c r="G19" s="371">
        <v>7172.8987669999997</v>
      </c>
      <c r="H19" s="371">
        <v>9611.1975139999995</v>
      </c>
      <c r="I19" s="371">
        <v>9428.8413189999992</v>
      </c>
      <c r="J19" s="371">
        <v>189.34933100000001</v>
      </c>
      <c r="K19" s="371">
        <v>212.07826800000001</v>
      </c>
      <c r="L19" s="371">
        <v>3593.6792890000002</v>
      </c>
      <c r="M19" s="371">
        <v>4466.4864150000003</v>
      </c>
      <c r="N19" s="371">
        <v>582.03276700000004</v>
      </c>
      <c r="O19" s="372">
        <v>653.42418399999997</v>
      </c>
      <c r="P19" s="373" t="s">
        <v>889</v>
      </c>
    </row>
    <row r="20" spans="1:16" ht="27.75" customHeight="1">
      <c r="A20" s="342"/>
      <c r="B20" s="369" t="s">
        <v>890</v>
      </c>
      <c r="C20" s="178"/>
      <c r="D20" s="370">
        <v>23783.841173000001</v>
      </c>
      <c r="E20" s="371">
        <v>24174.714282000001</v>
      </c>
      <c r="F20" s="371">
        <v>8727.7636579999999</v>
      </c>
      <c r="G20" s="371">
        <v>8312.1033220000008</v>
      </c>
      <c r="H20" s="371">
        <v>10489.347763</v>
      </c>
      <c r="I20" s="371">
        <v>10322.463669999999</v>
      </c>
      <c r="J20" s="371">
        <v>241.32097200000001</v>
      </c>
      <c r="K20" s="371">
        <v>314.81066299999998</v>
      </c>
      <c r="L20" s="371">
        <v>3687.0101100000002</v>
      </c>
      <c r="M20" s="371">
        <v>4505.2873879999997</v>
      </c>
      <c r="N20" s="371">
        <v>638.39867000000004</v>
      </c>
      <c r="O20" s="372">
        <v>720.04923899999994</v>
      </c>
      <c r="P20" s="373" t="s">
        <v>890</v>
      </c>
    </row>
    <row r="21" spans="1:16" ht="27.75" customHeight="1">
      <c r="A21" s="337"/>
      <c r="B21" s="369" t="s">
        <v>891</v>
      </c>
      <c r="C21" s="183"/>
      <c r="D21" s="370">
        <v>19111.441618999997</v>
      </c>
      <c r="E21" s="371">
        <v>20061.325817000004</v>
      </c>
      <c r="F21" s="371">
        <v>7124.9425250000004</v>
      </c>
      <c r="G21" s="371">
        <v>6977.8024230000001</v>
      </c>
      <c r="H21" s="371">
        <v>8349.9474719999998</v>
      </c>
      <c r="I21" s="371">
        <v>8624.1971740000008</v>
      </c>
      <c r="J21" s="371">
        <v>232.96635900000001</v>
      </c>
      <c r="K21" s="371">
        <v>346.10117600000001</v>
      </c>
      <c r="L21" s="374">
        <v>2879.8709239999998</v>
      </c>
      <c r="M21" s="371">
        <v>3511.270884</v>
      </c>
      <c r="N21" s="371">
        <v>523.714339</v>
      </c>
      <c r="O21" s="372">
        <v>601.95416</v>
      </c>
      <c r="P21" s="373" t="s">
        <v>891</v>
      </c>
    </row>
    <row r="22" spans="1:16" ht="27.75" customHeight="1">
      <c r="A22" s="337"/>
      <c r="B22" s="369" t="s">
        <v>892</v>
      </c>
      <c r="C22" s="183"/>
      <c r="D22" s="370">
        <v>15168.966379000001</v>
      </c>
      <c r="E22" s="371">
        <v>17094.118157000001</v>
      </c>
      <c r="F22" s="371">
        <v>5690.819555</v>
      </c>
      <c r="G22" s="371">
        <v>6038.953348</v>
      </c>
      <c r="H22" s="371">
        <v>6557.9749860000002</v>
      </c>
      <c r="I22" s="371">
        <v>7364.0075150000002</v>
      </c>
      <c r="J22" s="371">
        <v>213.22450599999999</v>
      </c>
      <c r="K22" s="371">
        <v>350.068691</v>
      </c>
      <c r="L22" s="374">
        <v>2277.7827950000001</v>
      </c>
      <c r="M22" s="371">
        <v>2829.5924190000001</v>
      </c>
      <c r="N22" s="371">
        <v>429.164537</v>
      </c>
      <c r="O22" s="372">
        <v>511.49618400000003</v>
      </c>
      <c r="P22" s="373" t="s">
        <v>892</v>
      </c>
    </row>
    <row r="23" spans="1:16" ht="27.75" customHeight="1">
      <c r="A23" s="337"/>
      <c r="B23" s="369" t="s">
        <v>893</v>
      </c>
      <c r="C23" s="183"/>
      <c r="D23" s="370">
        <v>13505.011259000001</v>
      </c>
      <c r="E23" s="371">
        <v>16242.455743999999</v>
      </c>
      <c r="F23" s="371">
        <v>5193.2257980000004</v>
      </c>
      <c r="G23" s="371">
        <v>5890.2889930000001</v>
      </c>
      <c r="H23" s="371">
        <v>5706.0115249999999</v>
      </c>
      <c r="I23" s="371">
        <v>6952.9062089999998</v>
      </c>
      <c r="J23" s="371">
        <v>198.16607500000001</v>
      </c>
      <c r="K23" s="371">
        <v>322.738068</v>
      </c>
      <c r="L23" s="374">
        <v>2018.8467430000001</v>
      </c>
      <c r="M23" s="371">
        <v>2590.1276210000001</v>
      </c>
      <c r="N23" s="371">
        <v>388.76111800000001</v>
      </c>
      <c r="O23" s="372">
        <v>486.39485300000001</v>
      </c>
      <c r="P23" s="373" t="s">
        <v>893</v>
      </c>
    </row>
    <row r="24" spans="1:16" ht="27.75" customHeight="1">
      <c r="A24" s="337"/>
      <c r="B24" s="369" t="s">
        <v>894</v>
      </c>
      <c r="C24" s="186"/>
      <c r="D24" s="370">
        <v>9945.4929940000002</v>
      </c>
      <c r="E24" s="371">
        <v>11472.518759999999</v>
      </c>
      <c r="F24" s="371">
        <v>3853.6947949999999</v>
      </c>
      <c r="G24" s="371">
        <v>4269.9145920000001</v>
      </c>
      <c r="H24" s="371">
        <v>4135.0229079999999</v>
      </c>
      <c r="I24" s="371">
        <v>4879.4346429999996</v>
      </c>
      <c r="J24" s="371">
        <v>145.932165</v>
      </c>
      <c r="K24" s="371">
        <v>204.51693900000001</v>
      </c>
      <c r="L24" s="371">
        <v>1509.8163119999999</v>
      </c>
      <c r="M24" s="371">
        <v>1772.084848</v>
      </c>
      <c r="N24" s="371">
        <v>301.026814</v>
      </c>
      <c r="O24" s="372">
        <v>346.56773800000002</v>
      </c>
      <c r="P24" s="373" t="s">
        <v>894</v>
      </c>
    </row>
    <row r="25" spans="1:16" ht="27.75" customHeight="1" thickBot="1">
      <c r="A25" s="323"/>
      <c r="B25" s="375" t="s">
        <v>895</v>
      </c>
      <c r="C25" s="345"/>
      <c r="D25" s="376">
        <v>9177.7982090000005</v>
      </c>
      <c r="E25" s="377">
        <v>8733.4852539999993</v>
      </c>
      <c r="F25" s="377">
        <v>3567.2671770000002</v>
      </c>
      <c r="G25" s="377">
        <v>3338.5444109999999</v>
      </c>
      <c r="H25" s="377">
        <v>3711.4625310000001</v>
      </c>
      <c r="I25" s="377">
        <v>3594.4102990000001</v>
      </c>
      <c r="J25" s="377">
        <v>121.34969700000001</v>
      </c>
      <c r="K25" s="377">
        <v>125.92028000000001</v>
      </c>
      <c r="L25" s="377">
        <v>1476.0904069999999</v>
      </c>
      <c r="M25" s="377">
        <v>1393.2234559999999</v>
      </c>
      <c r="N25" s="377">
        <v>301.62839700000001</v>
      </c>
      <c r="O25" s="378">
        <v>281.38680799999997</v>
      </c>
      <c r="P25" s="379" t="s">
        <v>895</v>
      </c>
    </row>
    <row r="26" spans="1:16" ht="13.5" customHeight="1">
      <c r="A26" s="206" t="s">
        <v>896</v>
      </c>
      <c r="B26" s="348"/>
      <c r="C26" s="349"/>
      <c r="D26" s="349"/>
      <c r="E26" s="349"/>
      <c r="J26" s="350" t="s">
        <v>897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5">
    <mergeCell ref="A1:I1"/>
    <mergeCell ref="J1:P1"/>
    <mergeCell ref="A2:G2"/>
    <mergeCell ref="J2:P2"/>
    <mergeCell ref="A3:I3"/>
    <mergeCell ref="J3:P3"/>
    <mergeCell ref="L5:M5"/>
    <mergeCell ref="N5:O5"/>
    <mergeCell ref="P5:P6"/>
    <mergeCell ref="A4:B4"/>
    <mergeCell ref="A5:C6"/>
    <mergeCell ref="D5:E5"/>
    <mergeCell ref="F5:G5"/>
    <mergeCell ref="H5:I5"/>
    <mergeCell ref="J5:K5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7"/>
  <sheetViews>
    <sheetView zoomScale="70" zoomScaleNormal="70" zoomScaleSheetLayoutView="75" workbookViewId="0">
      <selection activeCell="D7" sqref="D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15" width="11.5" style="303" customWidth="1"/>
    <col min="16" max="16" width="17" style="303" customWidth="1"/>
    <col min="17" max="16384" width="9" style="303"/>
  </cols>
  <sheetData>
    <row r="1" spans="1:16" ht="24.75" customHeight="1">
      <c r="A1" s="452" t="s">
        <v>681</v>
      </c>
      <c r="B1" s="452"/>
      <c r="C1" s="452"/>
      <c r="D1" s="452"/>
      <c r="E1" s="452"/>
      <c r="F1" s="452"/>
      <c r="G1" s="452"/>
      <c r="H1" s="452"/>
      <c r="I1" s="452"/>
      <c r="J1" s="453" t="s">
        <v>840</v>
      </c>
      <c r="K1" s="453"/>
      <c r="L1" s="453"/>
      <c r="M1" s="453"/>
      <c r="N1" s="453"/>
      <c r="O1" s="453"/>
      <c r="P1" s="453"/>
    </row>
    <row r="2" spans="1:16" ht="24.75" customHeight="1">
      <c r="A2" s="454" t="s">
        <v>788</v>
      </c>
      <c r="B2" s="454"/>
      <c r="C2" s="454"/>
      <c r="D2" s="454"/>
      <c r="E2" s="454"/>
      <c r="F2" s="454"/>
      <c r="G2" s="454"/>
      <c r="J2" s="330" t="s">
        <v>580</v>
      </c>
      <c r="K2" s="330"/>
      <c r="L2" s="329"/>
      <c r="M2" s="329"/>
      <c r="N2" s="329"/>
      <c r="O2" s="329"/>
      <c r="P2" s="329"/>
    </row>
    <row r="3" spans="1:16" ht="21" customHeight="1">
      <c r="A3" s="448" t="s">
        <v>841</v>
      </c>
      <c r="B3" s="448"/>
      <c r="C3" s="448"/>
      <c r="D3" s="448"/>
      <c r="E3" s="448"/>
      <c r="F3" s="448"/>
      <c r="G3" s="448"/>
      <c r="H3" s="448"/>
      <c r="I3" s="448"/>
      <c r="J3" s="448">
        <v>2014</v>
      </c>
      <c r="K3" s="448"/>
      <c r="L3" s="448"/>
      <c r="M3" s="448"/>
      <c r="N3" s="448"/>
      <c r="O3" s="448"/>
      <c r="P3" s="448"/>
    </row>
    <row r="4" spans="1:16" ht="21" customHeight="1" thickBot="1">
      <c r="A4" s="443" t="s">
        <v>790</v>
      </c>
      <c r="B4" s="444"/>
      <c r="C4" s="166"/>
      <c r="D4" s="362"/>
      <c r="E4" s="331"/>
      <c r="F4" s="331"/>
      <c r="L4" s="304"/>
      <c r="P4" s="171" t="s">
        <v>791</v>
      </c>
    </row>
    <row r="5" spans="1:16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820</v>
      </c>
    </row>
    <row r="6" spans="1:16" ht="35.25" customHeight="1">
      <c r="A6" s="430"/>
      <c r="B6" s="430"/>
      <c r="C6" s="431"/>
      <c r="D6" s="332" t="s">
        <v>710</v>
      </c>
      <c r="E6" s="328" t="s">
        <v>709</v>
      </c>
      <c r="F6" s="332" t="s">
        <v>710</v>
      </c>
      <c r="G6" s="328" t="s">
        <v>709</v>
      </c>
      <c r="H6" s="332" t="s">
        <v>710</v>
      </c>
      <c r="I6" s="332" t="s">
        <v>709</v>
      </c>
      <c r="J6" s="327" t="s">
        <v>710</v>
      </c>
      <c r="K6" s="327" t="s">
        <v>709</v>
      </c>
      <c r="L6" s="332" t="s">
        <v>710</v>
      </c>
      <c r="M6" s="328" t="s">
        <v>709</v>
      </c>
      <c r="N6" s="332" t="s">
        <v>710</v>
      </c>
      <c r="O6" s="328" t="s">
        <v>709</v>
      </c>
      <c r="P6" s="438"/>
    </row>
    <row r="7" spans="1:16" ht="27.75" customHeight="1">
      <c r="A7" s="333" t="s">
        <v>715</v>
      </c>
      <c r="B7" s="334"/>
      <c r="C7" s="190"/>
      <c r="D7" s="335">
        <v>208282660304</v>
      </c>
      <c r="E7" s="335">
        <v>218901678209</v>
      </c>
      <c r="F7" s="335">
        <v>69703843476</v>
      </c>
      <c r="G7" s="335">
        <v>66238992363</v>
      </c>
      <c r="H7" s="335">
        <v>85501518354</v>
      </c>
      <c r="I7" s="335">
        <v>88438545712</v>
      </c>
      <c r="J7" s="335">
        <v>1789291731</v>
      </c>
      <c r="K7" s="335">
        <v>2438698182</v>
      </c>
      <c r="L7" s="335">
        <v>45217739634</v>
      </c>
      <c r="M7" s="335">
        <v>54961138169</v>
      </c>
      <c r="N7" s="335">
        <v>6070267109</v>
      </c>
      <c r="O7" s="335">
        <v>6824303783</v>
      </c>
      <c r="P7" s="336" t="s">
        <v>1</v>
      </c>
    </row>
    <row r="8" spans="1:16" ht="27.75" customHeight="1">
      <c r="A8" s="337"/>
      <c r="B8" s="338" t="s">
        <v>821</v>
      </c>
      <c r="C8" s="183"/>
      <c r="D8" s="363">
        <v>6934353247</v>
      </c>
      <c r="E8" s="339">
        <v>5518607582</v>
      </c>
      <c r="F8" s="339">
        <v>1077219705</v>
      </c>
      <c r="G8" s="339">
        <v>873184735</v>
      </c>
      <c r="H8" s="339">
        <v>1738354879</v>
      </c>
      <c r="I8" s="339">
        <v>1162986757</v>
      </c>
      <c r="J8" s="339">
        <v>9162390</v>
      </c>
      <c r="K8" s="339">
        <v>7688295</v>
      </c>
      <c r="L8" s="339">
        <v>3751284319</v>
      </c>
      <c r="M8" s="339">
        <v>3171777474</v>
      </c>
      <c r="N8" s="339">
        <v>358331954</v>
      </c>
      <c r="O8" s="339">
        <v>302970321</v>
      </c>
      <c r="P8" s="340" t="s">
        <v>821</v>
      </c>
    </row>
    <row r="9" spans="1:16" ht="27.75" customHeight="1">
      <c r="A9" s="337"/>
      <c r="B9" s="338" t="s">
        <v>822</v>
      </c>
      <c r="C9" s="183"/>
      <c r="D9" s="363">
        <v>7480178406</v>
      </c>
      <c r="E9" s="339">
        <v>5715694187</v>
      </c>
      <c r="F9" s="339">
        <v>1410489799</v>
      </c>
      <c r="G9" s="339">
        <v>915869854</v>
      </c>
      <c r="H9" s="339">
        <v>2668341393</v>
      </c>
      <c r="I9" s="339">
        <v>1868730686</v>
      </c>
      <c r="J9" s="339">
        <v>9155086</v>
      </c>
      <c r="K9" s="339">
        <v>7800087</v>
      </c>
      <c r="L9" s="339">
        <v>3097994445</v>
      </c>
      <c r="M9" s="339">
        <v>2672186898</v>
      </c>
      <c r="N9" s="339">
        <v>294197683</v>
      </c>
      <c r="O9" s="339">
        <v>251106662</v>
      </c>
      <c r="P9" s="340" t="s">
        <v>822</v>
      </c>
    </row>
    <row r="10" spans="1:16" ht="27.75" customHeight="1">
      <c r="A10" s="337"/>
      <c r="B10" s="338" t="s">
        <v>823</v>
      </c>
      <c r="C10" s="183"/>
      <c r="D10" s="363">
        <v>4972838647</v>
      </c>
      <c r="E10" s="339">
        <v>3970534792</v>
      </c>
      <c r="F10" s="339">
        <v>1334844811</v>
      </c>
      <c r="G10" s="339">
        <v>796770166</v>
      </c>
      <c r="H10" s="339">
        <v>1377404137</v>
      </c>
      <c r="I10" s="339">
        <v>1187342974</v>
      </c>
      <c r="J10" s="339">
        <v>13989236</v>
      </c>
      <c r="K10" s="339">
        <v>12710320</v>
      </c>
      <c r="L10" s="339">
        <v>2051347048</v>
      </c>
      <c r="M10" s="339">
        <v>1808486382</v>
      </c>
      <c r="N10" s="339">
        <v>195253415</v>
      </c>
      <c r="O10" s="339">
        <v>165224950</v>
      </c>
      <c r="P10" s="340" t="s">
        <v>823</v>
      </c>
    </row>
    <row r="11" spans="1:16" ht="27.75" customHeight="1">
      <c r="A11" s="337"/>
      <c r="B11" s="338" t="s">
        <v>824</v>
      </c>
      <c r="C11" s="183"/>
      <c r="D11" s="363">
        <v>5440791259</v>
      </c>
      <c r="E11" s="339">
        <v>5051615011</v>
      </c>
      <c r="F11" s="339">
        <v>1531728769</v>
      </c>
      <c r="G11" s="339">
        <v>871945508</v>
      </c>
      <c r="H11" s="339">
        <v>1832640363</v>
      </c>
      <c r="I11" s="339">
        <v>1940749308</v>
      </c>
      <c r="J11" s="339">
        <v>21348075</v>
      </c>
      <c r="K11" s="339">
        <v>18724202</v>
      </c>
      <c r="L11" s="339">
        <v>1881175305</v>
      </c>
      <c r="M11" s="339">
        <v>2042949869</v>
      </c>
      <c r="N11" s="339">
        <v>173898747</v>
      </c>
      <c r="O11" s="339">
        <v>177246124</v>
      </c>
      <c r="P11" s="340" t="s">
        <v>824</v>
      </c>
    </row>
    <row r="12" spans="1:16" ht="27.75" customHeight="1">
      <c r="A12" s="337"/>
      <c r="B12" s="341" t="s">
        <v>825</v>
      </c>
      <c r="C12" s="186"/>
      <c r="D12" s="363">
        <v>5903041119</v>
      </c>
      <c r="E12" s="339">
        <v>6647149896</v>
      </c>
      <c r="F12" s="339">
        <v>1359617317</v>
      </c>
      <c r="G12" s="339">
        <v>1137069920</v>
      </c>
      <c r="H12" s="339">
        <v>2491045654</v>
      </c>
      <c r="I12" s="339">
        <v>2769736032</v>
      </c>
      <c r="J12" s="339">
        <v>21316488</v>
      </c>
      <c r="K12" s="339">
        <v>23053875</v>
      </c>
      <c r="L12" s="339">
        <v>1865046917</v>
      </c>
      <c r="M12" s="339">
        <v>2510967082</v>
      </c>
      <c r="N12" s="339">
        <v>166014743</v>
      </c>
      <c r="O12" s="339">
        <v>206322987</v>
      </c>
      <c r="P12" s="340" t="s">
        <v>825</v>
      </c>
    </row>
    <row r="13" spans="1:16" ht="27.75" customHeight="1">
      <c r="A13" s="337"/>
      <c r="B13" s="338" t="s">
        <v>826</v>
      </c>
      <c r="C13" s="183"/>
      <c r="D13" s="363">
        <v>6277188057</v>
      </c>
      <c r="E13" s="339">
        <v>7803814856</v>
      </c>
      <c r="F13" s="339">
        <v>1560359139</v>
      </c>
      <c r="G13" s="339">
        <v>1524874599</v>
      </c>
      <c r="H13" s="339">
        <v>2622847457</v>
      </c>
      <c r="I13" s="339">
        <v>3063385303</v>
      </c>
      <c r="J13" s="339">
        <v>22745163</v>
      </c>
      <c r="K13" s="339">
        <v>27688782</v>
      </c>
      <c r="L13" s="339">
        <v>1897301413</v>
      </c>
      <c r="M13" s="339">
        <v>2941456946</v>
      </c>
      <c r="N13" s="339">
        <v>173934885</v>
      </c>
      <c r="O13" s="339">
        <v>246409226</v>
      </c>
      <c r="P13" s="340" t="s">
        <v>826</v>
      </c>
    </row>
    <row r="14" spans="1:16" ht="27.75" customHeight="1">
      <c r="A14" s="337"/>
      <c r="B14" s="338" t="s">
        <v>827</v>
      </c>
      <c r="C14" s="188"/>
      <c r="D14" s="363">
        <v>8724443582</v>
      </c>
      <c r="E14" s="339">
        <v>10954342404</v>
      </c>
      <c r="F14" s="339">
        <v>2519315092</v>
      </c>
      <c r="G14" s="339">
        <v>2379535602</v>
      </c>
      <c r="H14" s="339">
        <v>3515406816</v>
      </c>
      <c r="I14" s="339">
        <v>4197964665</v>
      </c>
      <c r="J14" s="339">
        <v>33141603</v>
      </c>
      <c r="K14" s="339">
        <v>40106353</v>
      </c>
      <c r="L14" s="339">
        <v>2417211975</v>
      </c>
      <c r="M14" s="339">
        <v>3984699425</v>
      </c>
      <c r="N14" s="339">
        <v>239368096</v>
      </c>
      <c r="O14" s="339">
        <v>352036359</v>
      </c>
      <c r="P14" s="340" t="s">
        <v>827</v>
      </c>
    </row>
    <row r="15" spans="1:16" ht="27.75" customHeight="1">
      <c r="A15" s="342"/>
      <c r="B15" s="338" t="s">
        <v>828</v>
      </c>
      <c r="C15" s="178"/>
      <c r="D15" s="363">
        <v>10476234120</v>
      </c>
      <c r="E15" s="339">
        <v>12085712912</v>
      </c>
      <c r="F15" s="339">
        <v>3244303486</v>
      </c>
      <c r="G15" s="339">
        <v>2991834622</v>
      </c>
      <c r="H15" s="339">
        <v>4278225669</v>
      </c>
      <c r="I15" s="339">
        <v>4717885199</v>
      </c>
      <c r="J15" s="339">
        <v>48393224</v>
      </c>
      <c r="K15" s="339">
        <v>52216465</v>
      </c>
      <c r="L15" s="339">
        <v>2617280455</v>
      </c>
      <c r="M15" s="339">
        <v>3944999749</v>
      </c>
      <c r="N15" s="339">
        <v>288031286</v>
      </c>
      <c r="O15" s="339">
        <v>378776877</v>
      </c>
      <c r="P15" s="340" t="s">
        <v>828</v>
      </c>
    </row>
    <row r="16" spans="1:16" ht="27.75" customHeight="1">
      <c r="A16" s="337"/>
      <c r="B16" s="338" t="s">
        <v>829</v>
      </c>
      <c r="C16" s="183"/>
      <c r="D16" s="363">
        <v>11549537139</v>
      </c>
      <c r="E16" s="339">
        <v>12157723286</v>
      </c>
      <c r="F16" s="339">
        <v>3786106248</v>
      </c>
      <c r="G16" s="339">
        <v>3338145701</v>
      </c>
      <c r="H16" s="339">
        <v>4856020014</v>
      </c>
      <c r="I16" s="339">
        <v>4894441297</v>
      </c>
      <c r="J16" s="339">
        <v>62547997</v>
      </c>
      <c r="K16" s="339">
        <v>61766862</v>
      </c>
      <c r="L16" s="339">
        <v>2534071638</v>
      </c>
      <c r="M16" s="339">
        <v>3497193237</v>
      </c>
      <c r="N16" s="339">
        <v>310791242</v>
      </c>
      <c r="O16" s="339">
        <v>366176189</v>
      </c>
      <c r="P16" s="340" t="s">
        <v>829</v>
      </c>
    </row>
    <row r="17" spans="1:16" ht="27.75" customHeight="1">
      <c r="A17" s="337"/>
      <c r="B17" s="341" t="s">
        <v>830</v>
      </c>
      <c r="C17" s="186"/>
      <c r="D17" s="363">
        <v>14553764191</v>
      </c>
      <c r="E17" s="339">
        <v>14906083732</v>
      </c>
      <c r="F17" s="339">
        <v>4968458490</v>
      </c>
      <c r="G17" s="339">
        <v>4397522713</v>
      </c>
      <c r="H17" s="339">
        <v>6210961567</v>
      </c>
      <c r="I17" s="339">
        <v>6182212666</v>
      </c>
      <c r="J17" s="339">
        <v>92733208</v>
      </c>
      <c r="K17" s="339">
        <v>92766508</v>
      </c>
      <c r="L17" s="339">
        <v>2892852308</v>
      </c>
      <c r="M17" s="339">
        <v>3794556965</v>
      </c>
      <c r="N17" s="339">
        <v>388758618</v>
      </c>
      <c r="O17" s="339">
        <v>439024880</v>
      </c>
      <c r="P17" s="340" t="s">
        <v>830</v>
      </c>
    </row>
    <row r="18" spans="1:16" ht="27.75" customHeight="1">
      <c r="A18" s="337"/>
      <c r="B18" s="338" t="s">
        <v>831</v>
      </c>
      <c r="C18" s="183"/>
      <c r="D18" s="363">
        <v>18679152150</v>
      </c>
      <c r="E18" s="339">
        <v>19134677456</v>
      </c>
      <c r="F18" s="339">
        <v>6457863004</v>
      </c>
      <c r="G18" s="339">
        <v>5956148683</v>
      </c>
      <c r="H18" s="339">
        <v>8193111990</v>
      </c>
      <c r="I18" s="339">
        <v>8122662220</v>
      </c>
      <c r="J18" s="339">
        <v>135881434</v>
      </c>
      <c r="K18" s="339">
        <v>137748582</v>
      </c>
      <c r="L18" s="339">
        <v>3395464519</v>
      </c>
      <c r="M18" s="339">
        <v>4356759226</v>
      </c>
      <c r="N18" s="339">
        <v>496831203</v>
      </c>
      <c r="O18" s="339">
        <v>561358745</v>
      </c>
      <c r="P18" s="340" t="s">
        <v>831</v>
      </c>
    </row>
    <row r="19" spans="1:16" ht="27.75" customHeight="1">
      <c r="A19" s="337"/>
      <c r="B19" s="338" t="s">
        <v>832</v>
      </c>
      <c r="C19" s="188"/>
      <c r="D19" s="363">
        <v>21091693578</v>
      </c>
      <c r="E19" s="339">
        <v>21724881973</v>
      </c>
      <c r="F19" s="339">
        <v>7583111326</v>
      </c>
      <c r="G19" s="339">
        <v>7214902382</v>
      </c>
      <c r="H19" s="339">
        <v>9242473901</v>
      </c>
      <c r="I19" s="339">
        <v>9241994226</v>
      </c>
      <c r="J19" s="339">
        <v>184747949</v>
      </c>
      <c r="K19" s="339">
        <v>216368105</v>
      </c>
      <c r="L19" s="339">
        <v>3524414135</v>
      </c>
      <c r="M19" s="339">
        <v>4420279053</v>
      </c>
      <c r="N19" s="339">
        <v>556946267</v>
      </c>
      <c r="O19" s="339">
        <v>631338207</v>
      </c>
      <c r="P19" s="340" t="s">
        <v>832</v>
      </c>
    </row>
    <row r="20" spans="1:16" ht="27.75" customHeight="1">
      <c r="A20" s="342"/>
      <c r="B20" s="338" t="s">
        <v>833</v>
      </c>
      <c r="C20" s="178"/>
      <c r="D20" s="363">
        <v>22575945638</v>
      </c>
      <c r="E20" s="339">
        <v>23231186295</v>
      </c>
      <c r="F20" s="339">
        <v>8336368598</v>
      </c>
      <c r="G20" s="339">
        <v>8155614911</v>
      </c>
      <c r="H20" s="339">
        <v>9898222830</v>
      </c>
      <c r="I20" s="339">
        <v>9763065882</v>
      </c>
      <c r="J20" s="339">
        <v>234074098</v>
      </c>
      <c r="K20" s="339">
        <v>326706718</v>
      </c>
      <c r="L20" s="339">
        <v>3512215184</v>
      </c>
      <c r="M20" s="339">
        <v>4311401985</v>
      </c>
      <c r="N20" s="339">
        <v>595064928</v>
      </c>
      <c r="O20" s="339">
        <v>674396799</v>
      </c>
      <c r="P20" s="340" t="s">
        <v>833</v>
      </c>
    </row>
    <row r="21" spans="1:16" ht="27.75" customHeight="1">
      <c r="A21" s="337"/>
      <c r="B21" s="338" t="s">
        <v>834</v>
      </c>
      <c r="C21" s="183"/>
      <c r="D21" s="363">
        <v>16664796793</v>
      </c>
      <c r="E21" s="339">
        <v>17952947574</v>
      </c>
      <c r="F21" s="339">
        <v>6301499254</v>
      </c>
      <c r="G21" s="339">
        <v>6350691646</v>
      </c>
      <c r="H21" s="339">
        <v>7161901576</v>
      </c>
      <c r="I21" s="339">
        <v>7603312781</v>
      </c>
      <c r="J21" s="339">
        <v>206913893</v>
      </c>
      <c r="K21" s="339">
        <v>345786974</v>
      </c>
      <c r="L21" s="343">
        <v>2542503244</v>
      </c>
      <c r="M21" s="339">
        <v>3127864156</v>
      </c>
      <c r="N21" s="339">
        <v>451978826</v>
      </c>
      <c r="O21" s="339">
        <v>525292017</v>
      </c>
      <c r="P21" s="340" t="s">
        <v>834</v>
      </c>
    </row>
    <row r="22" spans="1:16" ht="27.75" customHeight="1">
      <c r="A22" s="337"/>
      <c r="B22" s="338" t="s">
        <v>835</v>
      </c>
      <c r="C22" s="183"/>
      <c r="D22" s="363">
        <v>15487194188</v>
      </c>
      <c r="E22" s="339">
        <v>17653112960</v>
      </c>
      <c r="F22" s="339">
        <v>5915490824</v>
      </c>
      <c r="G22" s="339">
        <v>6341204439</v>
      </c>
      <c r="H22" s="339">
        <v>6576263388</v>
      </c>
      <c r="I22" s="339">
        <v>7481161039</v>
      </c>
      <c r="J22" s="339">
        <v>225741570</v>
      </c>
      <c r="K22" s="339">
        <v>398378037</v>
      </c>
      <c r="L22" s="343">
        <v>2339146543</v>
      </c>
      <c r="M22" s="339">
        <v>2917024137</v>
      </c>
      <c r="N22" s="339">
        <v>430551863</v>
      </c>
      <c r="O22" s="339">
        <v>515345308</v>
      </c>
      <c r="P22" s="340" t="s">
        <v>835</v>
      </c>
    </row>
    <row r="23" spans="1:16" ht="27.75" customHeight="1">
      <c r="A23" s="337"/>
      <c r="B23" s="338" t="s">
        <v>836</v>
      </c>
      <c r="C23" s="183"/>
      <c r="D23" s="363">
        <v>12893437993</v>
      </c>
      <c r="E23" s="339">
        <v>15541332244</v>
      </c>
      <c r="F23" s="339">
        <v>5006604601</v>
      </c>
      <c r="G23" s="339">
        <v>5739360570</v>
      </c>
      <c r="H23" s="339">
        <v>5375805481</v>
      </c>
      <c r="I23" s="339">
        <v>6536301489</v>
      </c>
      <c r="J23" s="339">
        <v>197245929</v>
      </c>
      <c r="K23" s="339">
        <v>335187213</v>
      </c>
      <c r="L23" s="343">
        <v>1947069798</v>
      </c>
      <c r="M23" s="339">
        <v>2475462885</v>
      </c>
      <c r="N23" s="339">
        <v>366712184</v>
      </c>
      <c r="O23" s="339">
        <v>455020087</v>
      </c>
      <c r="P23" s="340" t="s">
        <v>836</v>
      </c>
    </row>
    <row r="24" spans="1:16" ht="27.75" customHeight="1">
      <c r="A24" s="337"/>
      <c r="B24" s="338" t="s">
        <v>837</v>
      </c>
      <c r="C24" s="186"/>
      <c r="D24" s="363">
        <v>10058145230</v>
      </c>
      <c r="E24" s="339">
        <v>10867191169</v>
      </c>
      <c r="F24" s="339">
        <v>3937453320</v>
      </c>
      <c r="G24" s="339">
        <v>4116592585</v>
      </c>
      <c r="H24" s="339">
        <v>4099732318</v>
      </c>
      <c r="I24" s="339">
        <v>4527561000</v>
      </c>
      <c r="J24" s="339">
        <v>152714903</v>
      </c>
      <c r="K24" s="339">
        <v>209210651</v>
      </c>
      <c r="L24" s="339">
        <v>1562170540</v>
      </c>
      <c r="M24" s="339">
        <v>1691146681</v>
      </c>
      <c r="N24" s="339">
        <v>306074149</v>
      </c>
      <c r="O24" s="339">
        <v>322680252</v>
      </c>
      <c r="P24" s="340" t="s">
        <v>837</v>
      </c>
    </row>
    <row r="25" spans="1:16" ht="27.75" customHeight="1" thickBot="1">
      <c r="A25" s="323"/>
      <c r="B25" s="344" t="s">
        <v>838</v>
      </c>
      <c r="C25" s="345"/>
      <c r="D25" s="361">
        <v>8519924967</v>
      </c>
      <c r="E25" s="346">
        <v>7985069880</v>
      </c>
      <c r="F25" s="346">
        <v>3373009693</v>
      </c>
      <c r="G25" s="346">
        <v>3137723727</v>
      </c>
      <c r="H25" s="346">
        <v>3362758921</v>
      </c>
      <c r="I25" s="346">
        <v>3177052188</v>
      </c>
      <c r="J25" s="346">
        <v>117439485</v>
      </c>
      <c r="K25" s="346">
        <v>124790153</v>
      </c>
      <c r="L25" s="346">
        <v>1389189848</v>
      </c>
      <c r="M25" s="346">
        <v>1291926019</v>
      </c>
      <c r="N25" s="346">
        <v>277527020</v>
      </c>
      <c r="O25" s="346">
        <v>253577793</v>
      </c>
      <c r="P25" s="347" t="s">
        <v>838</v>
      </c>
    </row>
    <row r="26" spans="1:16" ht="13.5" customHeight="1">
      <c r="A26" s="206" t="s">
        <v>819</v>
      </c>
      <c r="B26" s="348"/>
      <c r="C26" s="349"/>
      <c r="D26" s="349"/>
      <c r="E26" s="349"/>
      <c r="J26" s="350" t="s">
        <v>839</v>
      </c>
      <c r="K26" s="350"/>
    </row>
    <row r="27" spans="1:1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14">
    <mergeCell ref="N5:O5"/>
    <mergeCell ref="P5:P6"/>
    <mergeCell ref="A5:C6"/>
    <mergeCell ref="D5:E5"/>
    <mergeCell ref="F5:G5"/>
    <mergeCell ref="H5:I5"/>
    <mergeCell ref="J5:K5"/>
    <mergeCell ref="L5:M5"/>
    <mergeCell ref="A4:B4"/>
    <mergeCell ref="A1:I1"/>
    <mergeCell ref="J1:P1"/>
    <mergeCell ref="A2:G2"/>
    <mergeCell ref="A3:I3"/>
    <mergeCell ref="J3:P3"/>
  </mergeCells>
  <phoneticPr fontId="3" type="noConversion"/>
  <pageMargins left="0.70866141732283472" right="0.70866141732283472" top="1.1811023622047245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zoomScale="70" zoomScaleNormal="70" zoomScaleSheetLayoutView="75" workbookViewId="0">
      <selection activeCell="D7" sqref="D7"/>
    </sheetView>
  </sheetViews>
  <sheetFormatPr defaultColWidth="8.875" defaultRowHeight="15.75"/>
  <cols>
    <col min="1" max="1" width="3.25" style="55" customWidth="1"/>
    <col min="2" max="2" width="6" style="55" customWidth="1"/>
    <col min="3" max="3" width="1.75" style="55" customWidth="1"/>
    <col min="4" max="9" width="12" style="55" customWidth="1"/>
    <col min="10" max="15" width="11.875" style="55" customWidth="1"/>
    <col min="16" max="16" width="14.375" style="55" customWidth="1"/>
    <col min="17" max="16384" width="8.875" style="55"/>
  </cols>
  <sheetData>
    <row r="1" spans="1:16" ht="24.75">
      <c r="A1" s="452" t="s">
        <v>681</v>
      </c>
      <c r="B1" s="452"/>
      <c r="C1" s="452"/>
      <c r="D1" s="452"/>
      <c r="E1" s="452"/>
      <c r="F1" s="452"/>
      <c r="G1" s="452"/>
      <c r="H1" s="452"/>
      <c r="I1" s="452"/>
      <c r="J1" s="453" t="s">
        <v>840</v>
      </c>
      <c r="K1" s="453"/>
      <c r="L1" s="453"/>
      <c r="M1" s="453"/>
      <c r="N1" s="453"/>
      <c r="O1" s="453"/>
      <c r="P1" s="453"/>
    </row>
    <row r="2" spans="1:16" ht="24.75">
      <c r="A2" s="454" t="s">
        <v>788</v>
      </c>
      <c r="B2" s="454"/>
      <c r="C2" s="454"/>
      <c r="D2" s="454"/>
      <c r="E2" s="454"/>
      <c r="F2" s="454"/>
      <c r="G2" s="454"/>
      <c r="H2" s="303"/>
      <c r="I2" s="303"/>
      <c r="J2" s="330"/>
      <c r="K2" s="330"/>
      <c r="L2" s="329"/>
      <c r="M2" s="329"/>
      <c r="N2" s="329"/>
      <c r="O2" s="329"/>
      <c r="P2" s="329"/>
    </row>
    <row r="3" spans="1:16" ht="16.5">
      <c r="A3" s="448" t="s">
        <v>842</v>
      </c>
      <c r="B3" s="448"/>
      <c r="C3" s="448"/>
      <c r="D3" s="448"/>
      <c r="E3" s="448"/>
      <c r="F3" s="448"/>
      <c r="G3" s="448"/>
      <c r="H3" s="448"/>
      <c r="I3" s="448"/>
      <c r="J3" s="448">
        <v>2013</v>
      </c>
      <c r="K3" s="448"/>
      <c r="L3" s="448"/>
      <c r="M3" s="448"/>
      <c r="N3" s="448"/>
      <c r="O3" s="448"/>
      <c r="P3" s="448"/>
    </row>
    <row r="4" spans="1:16" ht="16.5" thickBot="1">
      <c r="A4" s="443" t="s">
        <v>790</v>
      </c>
      <c r="B4" s="444"/>
      <c r="C4" s="455"/>
      <c r="D4" s="455"/>
      <c r="E4" s="455"/>
      <c r="F4" s="455"/>
      <c r="G4" s="455"/>
      <c r="H4" s="455"/>
      <c r="I4" s="455"/>
      <c r="J4" s="303"/>
      <c r="K4" s="303"/>
      <c r="L4" s="304"/>
      <c r="M4" s="303"/>
      <c r="N4" s="303"/>
      <c r="O4" s="303"/>
      <c r="P4" s="171" t="s">
        <v>791</v>
      </c>
    </row>
    <row r="5" spans="1:16" ht="60" customHeight="1">
      <c r="A5" s="439" t="s">
        <v>817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818</v>
      </c>
      <c r="K5" s="436"/>
      <c r="L5" s="441" t="s">
        <v>796</v>
      </c>
      <c r="M5" s="442"/>
      <c r="N5" s="435" t="s">
        <v>797</v>
      </c>
      <c r="O5" s="436"/>
      <c r="P5" s="437" t="s">
        <v>843</v>
      </c>
    </row>
    <row r="6" spans="1:16" ht="34.5" customHeight="1">
      <c r="A6" s="430"/>
      <c r="B6" s="430"/>
      <c r="C6" s="431"/>
      <c r="D6" s="332" t="s">
        <v>710</v>
      </c>
      <c r="E6" s="328" t="s">
        <v>709</v>
      </c>
      <c r="F6" s="332" t="s">
        <v>710</v>
      </c>
      <c r="G6" s="328" t="s">
        <v>709</v>
      </c>
      <c r="H6" s="332" t="s">
        <v>710</v>
      </c>
      <c r="I6" s="332" t="s">
        <v>709</v>
      </c>
      <c r="J6" s="327" t="s">
        <v>710</v>
      </c>
      <c r="K6" s="327" t="s">
        <v>709</v>
      </c>
      <c r="L6" s="332" t="s">
        <v>710</v>
      </c>
      <c r="M6" s="328" t="s">
        <v>709</v>
      </c>
      <c r="N6" s="332" t="s">
        <v>710</v>
      </c>
      <c r="O6" s="328" t="s">
        <v>709</v>
      </c>
      <c r="P6" s="438"/>
    </row>
    <row r="7" spans="1:16" ht="27.75" customHeight="1">
      <c r="A7" s="333" t="s">
        <v>715</v>
      </c>
      <c r="B7" s="334"/>
      <c r="C7" s="190"/>
      <c r="D7" s="335">
        <v>199578571027</v>
      </c>
      <c r="E7" s="335">
        <v>210338624446</v>
      </c>
      <c r="F7" s="335">
        <v>66505364496</v>
      </c>
      <c r="G7" s="335">
        <v>63358861356</v>
      </c>
      <c r="H7" s="335">
        <v>81701518616</v>
      </c>
      <c r="I7" s="335">
        <v>84743263910</v>
      </c>
      <c r="J7" s="335">
        <v>1662096689</v>
      </c>
      <c r="K7" s="335">
        <v>2224572801</v>
      </c>
      <c r="L7" s="335">
        <v>43804951887</v>
      </c>
      <c r="M7" s="335">
        <v>53369861567</v>
      </c>
      <c r="N7" s="335">
        <v>5904639339</v>
      </c>
      <c r="O7" s="335">
        <v>6642064812</v>
      </c>
      <c r="P7" s="336" t="s">
        <v>1</v>
      </c>
    </row>
    <row r="8" spans="1:16" ht="27.75" customHeight="1">
      <c r="A8" s="337"/>
      <c r="B8" s="338" t="s">
        <v>844</v>
      </c>
      <c r="C8" s="183"/>
      <c r="D8" s="339">
        <v>6792791751</v>
      </c>
      <c r="E8" s="339">
        <v>5436285888</v>
      </c>
      <c r="F8" s="339">
        <v>1047971175</v>
      </c>
      <c r="G8" s="339">
        <v>861333702</v>
      </c>
      <c r="H8" s="339">
        <v>1666339128</v>
      </c>
      <c r="I8" s="339">
        <v>1137904564</v>
      </c>
      <c r="J8" s="339">
        <v>7987094</v>
      </c>
      <c r="K8" s="339">
        <v>6403672</v>
      </c>
      <c r="L8" s="339">
        <v>3711193281</v>
      </c>
      <c r="M8" s="339">
        <v>3128124873</v>
      </c>
      <c r="N8" s="339">
        <v>359301073</v>
      </c>
      <c r="O8" s="339">
        <v>302519077</v>
      </c>
      <c r="P8" s="340" t="s">
        <v>844</v>
      </c>
    </row>
    <row r="9" spans="1:16" ht="27.75" customHeight="1">
      <c r="A9" s="337"/>
      <c r="B9" s="338" t="s">
        <v>845</v>
      </c>
      <c r="C9" s="183"/>
      <c r="D9" s="339">
        <v>7418146083</v>
      </c>
      <c r="E9" s="339">
        <v>5635692439</v>
      </c>
      <c r="F9" s="339">
        <v>1408554145</v>
      </c>
      <c r="G9" s="339">
        <v>883058412</v>
      </c>
      <c r="H9" s="339">
        <v>2635911109</v>
      </c>
      <c r="I9" s="339">
        <v>1855709874</v>
      </c>
      <c r="J9" s="339">
        <v>8976679</v>
      </c>
      <c r="K9" s="339">
        <v>7212887</v>
      </c>
      <c r="L9" s="339">
        <v>3070380122</v>
      </c>
      <c r="M9" s="339">
        <v>2639335620</v>
      </c>
      <c r="N9" s="339">
        <v>294324028</v>
      </c>
      <c r="O9" s="339">
        <v>250375646</v>
      </c>
      <c r="P9" s="340" t="s">
        <v>845</v>
      </c>
    </row>
    <row r="10" spans="1:16" ht="27.75" customHeight="1">
      <c r="A10" s="337"/>
      <c r="B10" s="338" t="s">
        <v>846</v>
      </c>
      <c r="C10" s="183"/>
      <c r="D10" s="339">
        <v>4994359574</v>
      </c>
      <c r="E10" s="339">
        <v>3960333243</v>
      </c>
      <c r="F10" s="339">
        <v>1409226166</v>
      </c>
      <c r="G10" s="339">
        <v>816165991</v>
      </c>
      <c r="H10" s="339">
        <v>1358669630</v>
      </c>
      <c r="I10" s="339">
        <v>1181779677</v>
      </c>
      <c r="J10" s="339">
        <v>13217702</v>
      </c>
      <c r="K10" s="339">
        <v>13360094</v>
      </c>
      <c r="L10" s="339">
        <v>2019452300</v>
      </c>
      <c r="M10" s="339">
        <v>1785028445</v>
      </c>
      <c r="N10" s="339">
        <v>193793776</v>
      </c>
      <c r="O10" s="339">
        <v>163999036</v>
      </c>
      <c r="P10" s="340" t="s">
        <v>846</v>
      </c>
    </row>
    <row r="11" spans="1:16" ht="27.75" customHeight="1">
      <c r="A11" s="337"/>
      <c r="B11" s="338" t="s">
        <v>847</v>
      </c>
      <c r="C11" s="183"/>
      <c r="D11" s="339">
        <v>5308451507</v>
      </c>
      <c r="E11" s="339">
        <v>4940161072</v>
      </c>
      <c r="F11" s="339">
        <v>1504534741</v>
      </c>
      <c r="G11" s="339">
        <v>839670879</v>
      </c>
      <c r="H11" s="339">
        <v>1798540107</v>
      </c>
      <c r="I11" s="339">
        <v>1904989544</v>
      </c>
      <c r="J11" s="339">
        <v>19988535</v>
      </c>
      <c r="K11" s="339">
        <v>16548223</v>
      </c>
      <c r="L11" s="339">
        <v>1816354946</v>
      </c>
      <c r="M11" s="339">
        <v>2003784937</v>
      </c>
      <c r="N11" s="339">
        <v>169033178</v>
      </c>
      <c r="O11" s="339">
        <v>175167489</v>
      </c>
      <c r="P11" s="340" t="s">
        <v>847</v>
      </c>
    </row>
    <row r="12" spans="1:16" ht="27.75" customHeight="1">
      <c r="A12" s="337"/>
      <c r="B12" s="341" t="s">
        <v>848</v>
      </c>
      <c r="C12" s="186"/>
      <c r="D12" s="339">
        <v>5684035595</v>
      </c>
      <c r="E12" s="339">
        <v>6469897621</v>
      </c>
      <c r="F12" s="339">
        <v>1292161340</v>
      </c>
      <c r="G12" s="339">
        <v>1115632738</v>
      </c>
      <c r="H12" s="339">
        <v>2412760209</v>
      </c>
      <c r="I12" s="339">
        <v>2681567067</v>
      </c>
      <c r="J12" s="339">
        <v>20892572</v>
      </c>
      <c r="K12" s="339">
        <v>20931675</v>
      </c>
      <c r="L12" s="339">
        <v>1795922463</v>
      </c>
      <c r="M12" s="339">
        <v>2448240137</v>
      </c>
      <c r="N12" s="339">
        <v>162299011</v>
      </c>
      <c r="O12" s="339">
        <v>203526004</v>
      </c>
      <c r="P12" s="340" t="s">
        <v>848</v>
      </c>
    </row>
    <row r="13" spans="1:16" ht="27.75" customHeight="1">
      <c r="A13" s="337"/>
      <c r="B13" s="338" t="s">
        <v>849</v>
      </c>
      <c r="C13" s="183"/>
      <c r="D13" s="339">
        <v>6309356713</v>
      </c>
      <c r="E13" s="339">
        <v>7932795591</v>
      </c>
      <c r="F13" s="339">
        <v>1608181074</v>
      </c>
      <c r="G13" s="339">
        <v>1538697306</v>
      </c>
      <c r="H13" s="339">
        <v>2617088132</v>
      </c>
      <c r="I13" s="339">
        <v>3095627964</v>
      </c>
      <c r="J13" s="339">
        <v>21699568</v>
      </c>
      <c r="K13" s="339">
        <v>27710021</v>
      </c>
      <c r="L13" s="339">
        <v>1886603830</v>
      </c>
      <c r="M13" s="339">
        <v>3013790285</v>
      </c>
      <c r="N13" s="339">
        <v>175784109</v>
      </c>
      <c r="O13" s="339">
        <v>256970015</v>
      </c>
      <c r="P13" s="340" t="s">
        <v>849</v>
      </c>
    </row>
    <row r="14" spans="1:16" ht="27.75" customHeight="1">
      <c r="A14" s="337"/>
      <c r="B14" s="338" t="s">
        <v>850</v>
      </c>
      <c r="C14" s="188"/>
      <c r="D14" s="339">
        <v>8588058005</v>
      </c>
      <c r="E14" s="339">
        <v>10863749433</v>
      </c>
      <c r="F14" s="339">
        <v>2428801221</v>
      </c>
      <c r="G14" s="339">
        <v>2369392497</v>
      </c>
      <c r="H14" s="339">
        <v>3486647193</v>
      </c>
      <c r="I14" s="339">
        <v>4123420218</v>
      </c>
      <c r="J14" s="339">
        <v>32985403</v>
      </c>
      <c r="K14" s="339">
        <v>38297160</v>
      </c>
      <c r="L14" s="339">
        <v>2398741937</v>
      </c>
      <c r="M14" s="339">
        <v>3975413336</v>
      </c>
      <c r="N14" s="339">
        <v>240882251</v>
      </c>
      <c r="O14" s="339">
        <v>357226222</v>
      </c>
      <c r="P14" s="340" t="s">
        <v>850</v>
      </c>
    </row>
    <row r="15" spans="1:16" ht="27.75" customHeight="1">
      <c r="A15" s="342"/>
      <c r="B15" s="338" t="s">
        <v>851</v>
      </c>
      <c r="C15" s="178"/>
      <c r="D15" s="339">
        <v>9814359012</v>
      </c>
      <c r="E15" s="339">
        <v>11263437161</v>
      </c>
      <c r="F15" s="339">
        <v>3015996393</v>
      </c>
      <c r="G15" s="339">
        <v>2763470120</v>
      </c>
      <c r="H15" s="339">
        <v>4030374598</v>
      </c>
      <c r="I15" s="339">
        <v>4378756662</v>
      </c>
      <c r="J15" s="339">
        <v>44619002</v>
      </c>
      <c r="K15" s="339">
        <v>46889002</v>
      </c>
      <c r="L15" s="339">
        <v>2449489625</v>
      </c>
      <c r="M15" s="339">
        <v>3714186560</v>
      </c>
      <c r="N15" s="339">
        <v>273879394</v>
      </c>
      <c r="O15" s="339">
        <v>360134817</v>
      </c>
      <c r="P15" s="340" t="s">
        <v>851</v>
      </c>
    </row>
    <row r="16" spans="1:16" ht="27.75" customHeight="1">
      <c r="A16" s="337"/>
      <c r="B16" s="338" t="s">
        <v>852</v>
      </c>
      <c r="C16" s="183"/>
      <c r="D16" s="339">
        <v>11360924797</v>
      </c>
      <c r="E16" s="339">
        <v>11891471608</v>
      </c>
      <c r="F16" s="339">
        <v>3742139659</v>
      </c>
      <c r="G16" s="339">
        <v>3253645512</v>
      </c>
      <c r="H16" s="339">
        <v>4753491795</v>
      </c>
      <c r="I16" s="339">
        <v>4762890949</v>
      </c>
      <c r="J16" s="339">
        <v>57269370</v>
      </c>
      <c r="K16" s="339">
        <v>60808065</v>
      </c>
      <c r="L16" s="339">
        <v>2499122588</v>
      </c>
      <c r="M16" s="339">
        <v>3449620321</v>
      </c>
      <c r="N16" s="339">
        <v>308901385</v>
      </c>
      <c r="O16" s="339">
        <v>364506761</v>
      </c>
      <c r="P16" s="340" t="s">
        <v>852</v>
      </c>
    </row>
    <row r="17" spans="1:16" ht="27.75" customHeight="1">
      <c r="A17" s="337"/>
      <c r="B17" s="341" t="s">
        <v>853</v>
      </c>
      <c r="C17" s="186"/>
      <c r="D17" s="339">
        <v>14255138827</v>
      </c>
      <c r="E17" s="339">
        <v>14774991575</v>
      </c>
      <c r="F17" s="339">
        <v>4802643909</v>
      </c>
      <c r="G17" s="339">
        <v>4349050189</v>
      </c>
      <c r="H17" s="339">
        <v>6098895733</v>
      </c>
      <c r="I17" s="339">
        <v>6118305040</v>
      </c>
      <c r="J17" s="339">
        <v>89624304</v>
      </c>
      <c r="K17" s="339">
        <v>88659417</v>
      </c>
      <c r="L17" s="339">
        <v>2875457923</v>
      </c>
      <c r="M17" s="339">
        <v>3778728540</v>
      </c>
      <c r="N17" s="339">
        <v>388516958</v>
      </c>
      <c r="O17" s="339">
        <v>440248389</v>
      </c>
      <c r="P17" s="340" t="s">
        <v>853</v>
      </c>
    </row>
    <row r="18" spans="1:16" ht="27.75" customHeight="1">
      <c r="A18" s="337"/>
      <c r="B18" s="338" t="s">
        <v>854</v>
      </c>
      <c r="C18" s="183"/>
      <c r="D18" s="339">
        <v>17945833067</v>
      </c>
      <c r="E18" s="339">
        <v>18784224555</v>
      </c>
      <c r="F18" s="339">
        <v>6155759234</v>
      </c>
      <c r="G18" s="339">
        <v>5808656690</v>
      </c>
      <c r="H18" s="339">
        <v>7861600710</v>
      </c>
      <c r="I18" s="339">
        <v>7992179348</v>
      </c>
      <c r="J18" s="339">
        <v>128546460</v>
      </c>
      <c r="K18" s="339">
        <v>131985539</v>
      </c>
      <c r="L18" s="339">
        <v>3313398864</v>
      </c>
      <c r="M18" s="339">
        <v>4294836627</v>
      </c>
      <c r="N18" s="339">
        <v>486527799</v>
      </c>
      <c r="O18" s="339">
        <v>556566351</v>
      </c>
      <c r="P18" s="340" t="s">
        <v>854</v>
      </c>
    </row>
    <row r="19" spans="1:16" ht="27.75" customHeight="1">
      <c r="A19" s="337"/>
      <c r="B19" s="338" t="s">
        <v>855</v>
      </c>
      <c r="C19" s="188"/>
      <c r="D19" s="339">
        <v>20192001496</v>
      </c>
      <c r="E19" s="339">
        <v>21007767542</v>
      </c>
      <c r="F19" s="339">
        <v>7202338815</v>
      </c>
      <c r="G19" s="339">
        <v>7022471960</v>
      </c>
      <c r="H19" s="339">
        <v>8876158532</v>
      </c>
      <c r="I19" s="339">
        <v>8876633856</v>
      </c>
      <c r="J19" s="339">
        <v>173249575</v>
      </c>
      <c r="K19" s="339">
        <v>201442617</v>
      </c>
      <c r="L19" s="339">
        <v>3401197372</v>
      </c>
      <c r="M19" s="339">
        <v>4290928358</v>
      </c>
      <c r="N19" s="339">
        <v>539057202</v>
      </c>
      <c r="O19" s="339">
        <v>616290751</v>
      </c>
      <c r="P19" s="340" t="s">
        <v>855</v>
      </c>
    </row>
    <row r="20" spans="1:16" ht="27.75" customHeight="1">
      <c r="A20" s="342"/>
      <c r="B20" s="338" t="s">
        <v>856</v>
      </c>
      <c r="C20" s="178"/>
      <c r="D20" s="339">
        <v>21030670028</v>
      </c>
      <c r="E20" s="339">
        <v>21856100793</v>
      </c>
      <c r="F20" s="339">
        <v>7802854380</v>
      </c>
      <c r="G20" s="339">
        <v>7655879770</v>
      </c>
      <c r="H20" s="339">
        <v>9160707638</v>
      </c>
      <c r="I20" s="339">
        <v>9201351035</v>
      </c>
      <c r="J20" s="339">
        <v>212847600</v>
      </c>
      <c r="K20" s="339">
        <v>298366979</v>
      </c>
      <c r="L20" s="339">
        <v>3293766181</v>
      </c>
      <c r="M20" s="339">
        <v>4060315691</v>
      </c>
      <c r="N20" s="339">
        <v>560494229</v>
      </c>
      <c r="O20" s="339">
        <v>640187318</v>
      </c>
      <c r="P20" s="340" t="s">
        <v>856</v>
      </c>
    </row>
    <row r="21" spans="1:16" ht="27.75" customHeight="1">
      <c r="A21" s="337"/>
      <c r="B21" s="338" t="s">
        <v>857</v>
      </c>
      <c r="C21" s="183"/>
      <c r="D21" s="339">
        <v>14959209797</v>
      </c>
      <c r="E21" s="339">
        <v>16319452459</v>
      </c>
      <c r="F21" s="339">
        <v>5656907977</v>
      </c>
      <c r="G21" s="339">
        <v>5763808025</v>
      </c>
      <c r="H21" s="339">
        <v>6404439535</v>
      </c>
      <c r="I21" s="339">
        <v>6936010184</v>
      </c>
      <c r="J21" s="339">
        <v>184058081</v>
      </c>
      <c r="K21" s="339">
        <v>301658452</v>
      </c>
      <c r="L21" s="343">
        <v>2302883792</v>
      </c>
      <c r="M21" s="339">
        <v>2838307523</v>
      </c>
      <c r="N21" s="339">
        <v>410920412</v>
      </c>
      <c r="O21" s="339">
        <v>479668275</v>
      </c>
      <c r="P21" s="340" t="s">
        <v>857</v>
      </c>
    </row>
    <row r="22" spans="1:16" ht="27.75" customHeight="1">
      <c r="A22" s="337"/>
      <c r="B22" s="338" t="s">
        <v>858</v>
      </c>
      <c r="C22" s="183"/>
      <c r="D22" s="339">
        <v>14978561663</v>
      </c>
      <c r="E22" s="339">
        <v>17261668453</v>
      </c>
      <c r="F22" s="339">
        <v>5711854289</v>
      </c>
      <c r="G22" s="339">
        <v>6209977024</v>
      </c>
      <c r="H22" s="339">
        <v>6354545769</v>
      </c>
      <c r="I22" s="339">
        <v>7308392299</v>
      </c>
      <c r="J22" s="339">
        <v>207672387</v>
      </c>
      <c r="K22" s="339">
        <v>368556621</v>
      </c>
      <c r="L22" s="343">
        <v>2284136422</v>
      </c>
      <c r="M22" s="339">
        <v>2867193739</v>
      </c>
      <c r="N22" s="339">
        <v>420352796</v>
      </c>
      <c r="O22" s="339">
        <v>507548770</v>
      </c>
      <c r="P22" s="340" t="s">
        <v>858</v>
      </c>
    </row>
    <row r="23" spans="1:16" ht="27.75" customHeight="1">
      <c r="A23" s="337"/>
      <c r="B23" s="338" t="s">
        <v>859</v>
      </c>
      <c r="C23" s="183"/>
      <c r="D23" s="339">
        <v>12118123849</v>
      </c>
      <c r="E23" s="339">
        <v>14609154216</v>
      </c>
      <c r="F23" s="339">
        <v>4681137460</v>
      </c>
      <c r="G23" s="339">
        <v>5414237767</v>
      </c>
      <c r="H23" s="339">
        <v>5048609766</v>
      </c>
      <c r="I23" s="339">
        <v>6128847343</v>
      </c>
      <c r="J23" s="339">
        <v>181070285</v>
      </c>
      <c r="K23" s="339">
        <v>298846943</v>
      </c>
      <c r="L23" s="343">
        <v>1855449436</v>
      </c>
      <c r="M23" s="339">
        <v>2335868894</v>
      </c>
      <c r="N23" s="339">
        <v>351856902</v>
      </c>
      <c r="O23" s="339">
        <v>431353269</v>
      </c>
      <c r="P23" s="340" t="s">
        <v>859</v>
      </c>
    </row>
    <row r="24" spans="1:16" ht="27.75" customHeight="1">
      <c r="A24" s="337"/>
      <c r="B24" s="338" t="s">
        <v>860</v>
      </c>
      <c r="C24" s="186"/>
      <c r="D24" s="339">
        <v>10072928821</v>
      </c>
      <c r="E24" s="339">
        <v>10153431995</v>
      </c>
      <c r="F24" s="339">
        <v>3936067496</v>
      </c>
      <c r="G24" s="339">
        <v>3866915276</v>
      </c>
      <c r="H24" s="339">
        <v>4092744284</v>
      </c>
      <c r="I24" s="339">
        <v>4208052226</v>
      </c>
      <c r="J24" s="339">
        <v>150961921</v>
      </c>
      <c r="K24" s="339">
        <v>187908155</v>
      </c>
      <c r="L24" s="339">
        <v>1579250490</v>
      </c>
      <c r="M24" s="339">
        <v>1585525658</v>
      </c>
      <c r="N24" s="339">
        <v>313904630</v>
      </c>
      <c r="O24" s="339">
        <v>305030680</v>
      </c>
      <c r="P24" s="340" t="s">
        <v>860</v>
      </c>
    </row>
    <row r="25" spans="1:16" ht="27.75" customHeight="1" thickBot="1">
      <c r="A25" s="323"/>
      <c r="B25" s="344" t="s">
        <v>861</v>
      </c>
      <c r="C25" s="345"/>
      <c r="D25" s="361">
        <v>7755620442</v>
      </c>
      <c r="E25" s="346">
        <v>7178008802</v>
      </c>
      <c r="F25" s="346">
        <v>3098235022</v>
      </c>
      <c r="G25" s="346">
        <v>2826797498</v>
      </c>
      <c r="H25" s="346">
        <v>3043994748</v>
      </c>
      <c r="I25" s="346">
        <v>2850846060</v>
      </c>
      <c r="J25" s="346">
        <v>106430151</v>
      </c>
      <c r="K25" s="346">
        <v>108987279</v>
      </c>
      <c r="L25" s="346">
        <v>1252150315</v>
      </c>
      <c r="M25" s="346">
        <v>1160632023</v>
      </c>
      <c r="N25" s="346">
        <v>254810206</v>
      </c>
      <c r="O25" s="346">
        <v>230745942</v>
      </c>
      <c r="P25" s="347" t="s">
        <v>861</v>
      </c>
    </row>
    <row r="26" spans="1:16">
      <c r="A26" s="206" t="s">
        <v>819</v>
      </c>
      <c r="B26" s="348"/>
      <c r="C26" s="349"/>
      <c r="D26" s="349"/>
      <c r="E26" s="349"/>
      <c r="F26" s="303"/>
      <c r="G26" s="303"/>
      <c r="H26" s="303"/>
      <c r="I26" s="303"/>
      <c r="J26" s="350" t="s">
        <v>862</v>
      </c>
      <c r="K26" s="350"/>
      <c r="L26" s="303"/>
      <c r="M26" s="303"/>
      <c r="N26" s="303"/>
      <c r="O26" s="303"/>
      <c r="P26" s="303"/>
    </row>
  </sheetData>
  <mergeCells count="14">
    <mergeCell ref="F5:G5"/>
    <mergeCell ref="H5:I5"/>
    <mergeCell ref="J5:K5"/>
    <mergeCell ref="L5:M5"/>
    <mergeCell ref="J1:P1"/>
    <mergeCell ref="J3:P3"/>
    <mergeCell ref="P5:P6"/>
    <mergeCell ref="A1:I1"/>
    <mergeCell ref="A2:G2"/>
    <mergeCell ref="A3:I3"/>
    <mergeCell ref="N5:O5"/>
    <mergeCell ref="A4:I4"/>
    <mergeCell ref="A5:C6"/>
    <mergeCell ref="D5:E5"/>
  </mergeCells>
  <phoneticPr fontId="3" type="noConversion"/>
  <pageMargins left="0.70866141732283472" right="0.70866141732283472" top="1.1811023622047245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R27"/>
  <sheetViews>
    <sheetView zoomScale="70" zoomScaleNormal="70" workbookViewId="0">
      <selection activeCell="D7" sqref="D7"/>
    </sheetView>
  </sheetViews>
  <sheetFormatPr defaultColWidth="9" defaultRowHeight="15.75"/>
  <cols>
    <col min="1" max="1" width="2.5" style="303" customWidth="1"/>
    <col min="2" max="2" width="13.125" style="303" customWidth="1"/>
    <col min="3" max="3" width="1.75" style="303" customWidth="1"/>
    <col min="4" max="9" width="11" style="303" customWidth="1"/>
    <col min="10" max="15" width="11.125" style="303" customWidth="1"/>
    <col min="16" max="16" width="17" style="303" customWidth="1"/>
    <col min="17" max="17" width="7" style="303" customWidth="1"/>
    <col min="18" max="18" width="9.375" style="303" customWidth="1"/>
    <col min="19" max="19" width="3.375" style="303" customWidth="1"/>
    <col min="20" max="25" width="10.125" style="303" customWidth="1"/>
    <col min="26" max="31" width="11.375" style="303" customWidth="1"/>
    <col min="32" max="32" width="16" style="303" customWidth="1"/>
    <col min="33" max="33" width="4.625" style="303" customWidth="1"/>
    <col min="34" max="34" width="10.375" style="303" customWidth="1"/>
    <col min="35" max="35" width="2.625" style="303" customWidth="1"/>
    <col min="36" max="41" width="10.375" style="303" customWidth="1"/>
    <col min="42" max="47" width="11.125" style="303" customWidth="1"/>
    <col min="48" max="48" width="17.75" style="303" customWidth="1"/>
    <col min="49" max="49" width="6.875" style="303" customWidth="1"/>
    <col min="50" max="50" width="9" style="303"/>
    <col min="51" max="51" width="4.625" style="303" customWidth="1"/>
    <col min="52" max="63" width="10.75" style="303" customWidth="1"/>
    <col min="64" max="64" width="18" style="303" customWidth="1"/>
    <col min="65" max="73" width="9" style="303"/>
    <col min="74" max="79" width="10.875" style="303" customWidth="1"/>
    <col min="80" max="80" width="16.5" style="303" customWidth="1"/>
    <col min="81" max="89" width="9" style="303"/>
    <col min="90" max="94" width="11.625" style="303" customWidth="1"/>
    <col min="95" max="95" width="11.375" style="303" customWidth="1"/>
    <col min="96" max="96" width="15.625" style="303" customWidth="1"/>
    <col min="97" max="16384" width="9" style="303"/>
  </cols>
  <sheetData>
    <row r="1" spans="1:96" ht="24.75" customHeight="1">
      <c r="A1" s="452" t="s">
        <v>782</v>
      </c>
      <c r="B1" s="452"/>
      <c r="C1" s="452"/>
      <c r="D1" s="452"/>
      <c r="E1" s="452"/>
      <c r="F1" s="452"/>
      <c r="G1" s="452"/>
      <c r="H1" s="452"/>
      <c r="I1" s="456"/>
      <c r="J1" s="453" t="s">
        <v>770</v>
      </c>
      <c r="K1" s="453"/>
      <c r="L1" s="453"/>
      <c r="M1" s="453"/>
      <c r="N1" s="453"/>
      <c r="O1" s="453"/>
      <c r="P1" s="453"/>
      <c r="Q1" s="452" t="s">
        <v>783</v>
      </c>
      <c r="R1" s="452"/>
      <c r="S1" s="452"/>
      <c r="T1" s="452"/>
      <c r="U1" s="452"/>
      <c r="V1" s="452"/>
      <c r="W1" s="452"/>
      <c r="X1" s="452"/>
      <c r="Y1" s="452"/>
      <c r="Z1" s="453" t="s">
        <v>772</v>
      </c>
      <c r="AA1" s="453"/>
      <c r="AB1" s="453"/>
      <c r="AC1" s="453"/>
      <c r="AD1" s="453"/>
      <c r="AE1" s="453"/>
      <c r="AF1" s="453"/>
      <c r="AG1" s="452" t="s">
        <v>784</v>
      </c>
      <c r="AH1" s="452"/>
      <c r="AI1" s="452"/>
      <c r="AJ1" s="452"/>
      <c r="AK1" s="452"/>
      <c r="AL1" s="452"/>
      <c r="AM1" s="452"/>
      <c r="AN1" s="452"/>
      <c r="AO1" s="452"/>
      <c r="AP1" s="453" t="s">
        <v>774</v>
      </c>
      <c r="AQ1" s="453"/>
      <c r="AR1" s="453"/>
      <c r="AS1" s="453"/>
      <c r="AT1" s="453"/>
      <c r="AU1" s="453"/>
      <c r="AV1" s="453"/>
      <c r="AW1" s="452" t="s">
        <v>785</v>
      </c>
      <c r="AX1" s="452"/>
      <c r="AY1" s="452"/>
      <c r="AZ1" s="452"/>
      <c r="BA1" s="452"/>
      <c r="BB1" s="452"/>
      <c r="BC1" s="452"/>
      <c r="BD1" s="452"/>
      <c r="BE1" s="452"/>
      <c r="BF1" s="453" t="s">
        <v>776</v>
      </c>
      <c r="BG1" s="453"/>
      <c r="BH1" s="453"/>
      <c r="BI1" s="453"/>
      <c r="BJ1" s="453"/>
      <c r="BK1" s="453"/>
      <c r="BL1" s="453"/>
      <c r="BM1" s="452" t="s">
        <v>786</v>
      </c>
      <c r="BN1" s="452"/>
      <c r="BO1" s="452"/>
      <c r="BP1" s="452"/>
      <c r="BQ1" s="452"/>
      <c r="BR1" s="452"/>
      <c r="BS1" s="452"/>
      <c r="BT1" s="452"/>
      <c r="BU1" s="452"/>
      <c r="BV1" s="453" t="s">
        <v>778</v>
      </c>
      <c r="BW1" s="453"/>
      <c r="BX1" s="453"/>
      <c r="BY1" s="453"/>
      <c r="BZ1" s="453"/>
      <c r="CA1" s="453"/>
      <c r="CB1" s="453"/>
      <c r="CC1" s="452" t="s">
        <v>787</v>
      </c>
      <c r="CD1" s="452"/>
      <c r="CE1" s="452"/>
      <c r="CF1" s="452"/>
      <c r="CG1" s="452"/>
      <c r="CH1" s="452"/>
      <c r="CI1" s="452"/>
      <c r="CJ1" s="452"/>
      <c r="CK1" s="452"/>
      <c r="CL1" s="453" t="s">
        <v>780</v>
      </c>
      <c r="CM1" s="453"/>
      <c r="CN1" s="453"/>
      <c r="CO1" s="453"/>
      <c r="CP1" s="453"/>
      <c r="CQ1" s="453"/>
      <c r="CR1" s="453"/>
    </row>
    <row r="2" spans="1:96" ht="24.75" customHeight="1">
      <c r="A2" s="454" t="s">
        <v>788</v>
      </c>
      <c r="B2" s="454"/>
      <c r="C2" s="454"/>
      <c r="D2" s="454"/>
      <c r="E2" s="454"/>
      <c r="F2" s="454"/>
      <c r="G2" s="454"/>
      <c r="J2" s="330" t="s">
        <v>771</v>
      </c>
      <c r="K2" s="330"/>
      <c r="L2" s="329"/>
      <c r="M2" s="329"/>
      <c r="N2" s="329"/>
      <c r="O2" s="329"/>
      <c r="P2" s="329"/>
      <c r="Q2" s="454" t="s">
        <v>788</v>
      </c>
      <c r="R2" s="454"/>
      <c r="S2" s="454"/>
      <c r="T2" s="454"/>
      <c r="U2" s="454"/>
      <c r="V2" s="454"/>
      <c r="W2" s="454"/>
      <c r="Z2" s="330" t="s">
        <v>773</v>
      </c>
      <c r="AA2" s="330"/>
      <c r="AB2" s="329"/>
      <c r="AC2" s="329"/>
      <c r="AD2" s="329"/>
      <c r="AE2" s="329"/>
      <c r="AF2" s="329"/>
      <c r="AG2" s="454" t="s">
        <v>788</v>
      </c>
      <c r="AH2" s="454"/>
      <c r="AI2" s="454"/>
      <c r="AJ2" s="454"/>
      <c r="AK2" s="454"/>
      <c r="AL2" s="454"/>
      <c r="AM2" s="454"/>
      <c r="AP2" s="330" t="s">
        <v>775</v>
      </c>
      <c r="AQ2" s="330"/>
      <c r="AR2" s="329"/>
      <c r="AS2" s="329"/>
      <c r="AT2" s="329"/>
      <c r="AU2" s="329"/>
      <c r="AV2" s="329"/>
      <c r="AW2" s="454" t="s">
        <v>788</v>
      </c>
      <c r="AX2" s="454"/>
      <c r="AY2" s="454"/>
      <c r="AZ2" s="454"/>
      <c r="BA2" s="454"/>
      <c r="BB2" s="454"/>
      <c r="BC2" s="454"/>
      <c r="BF2" s="330" t="s">
        <v>777</v>
      </c>
      <c r="BG2" s="330"/>
      <c r="BH2" s="329"/>
      <c r="BI2" s="329"/>
      <c r="BJ2" s="329"/>
      <c r="BK2" s="329"/>
      <c r="BL2" s="329"/>
      <c r="BM2" s="454" t="s">
        <v>788</v>
      </c>
      <c r="BN2" s="454"/>
      <c r="BO2" s="454"/>
      <c r="BP2" s="454"/>
      <c r="BQ2" s="454"/>
      <c r="BR2" s="454"/>
      <c r="BS2" s="454"/>
      <c r="BV2" s="330" t="s">
        <v>779</v>
      </c>
      <c r="BW2" s="330"/>
      <c r="BX2" s="329"/>
      <c r="BY2" s="329"/>
      <c r="BZ2" s="329"/>
      <c r="CA2" s="329"/>
      <c r="CB2" s="329"/>
      <c r="CC2" s="454" t="s">
        <v>788</v>
      </c>
      <c r="CD2" s="454"/>
      <c r="CE2" s="454"/>
      <c r="CF2" s="454"/>
      <c r="CG2" s="454"/>
      <c r="CH2" s="454"/>
      <c r="CI2" s="454"/>
      <c r="CL2" s="330" t="s">
        <v>781</v>
      </c>
      <c r="CM2" s="330"/>
      <c r="CN2" s="329"/>
      <c r="CO2" s="329"/>
      <c r="CP2" s="329"/>
      <c r="CQ2" s="329"/>
      <c r="CR2" s="329"/>
    </row>
    <row r="3" spans="1:96" ht="24.75" customHeight="1">
      <c r="A3" s="448" t="s">
        <v>789</v>
      </c>
      <c r="B3" s="448"/>
      <c r="C3" s="448"/>
      <c r="D3" s="448"/>
      <c r="E3" s="448"/>
      <c r="F3" s="448"/>
      <c r="G3" s="448"/>
      <c r="H3" s="448"/>
      <c r="I3" s="448"/>
      <c r="J3" s="448">
        <v>2012</v>
      </c>
      <c r="K3" s="448"/>
      <c r="L3" s="448"/>
      <c r="M3" s="448"/>
      <c r="N3" s="448"/>
      <c r="O3" s="448"/>
      <c r="P3" s="448"/>
      <c r="Q3" s="448" t="s">
        <v>789</v>
      </c>
      <c r="R3" s="448"/>
      <c r="S3" s="448"/>
      <c r="T3" s="448"/>
      <c r="U3" s="448"/>
      <c r="V3" s="448"/>
      <c r="W3" s="448"/>
      <c r="X3" s="448"/>
      <c r="Y3" s="448"/>
      <c r="Z3" s="448">
        <v>2012</v>
      </c>
      <c r="AA3" s="448"/>
      <c r="AB3" s="448"/>
      <c r="AC3" s="448"/>
      <c r="AD3" s="448"/>
      <c r="AE3" s="448"/>
      <c r="AF3" s="448"/>
      <c r="AG3" s="448" t="s">
        <v>789</v>
      </c>
      <c r="AH3" s="448"/>
      <c r="AI3" s="448"/>
      <c r="AJ3" s="448"/>
      <c r="AK3" s="448"/>
      <c r="AL3" s="448"/>
      <c r="AM3" s="448"/>
      <c r="AN3" s="448"/>
      <c r="AO3" s="448"/>
      <c r="AP3" s="448">
        <v>2012</v>
      </c>
      <c r="AQ3" s="448"/>
      <c r="AR3" s="448"/>
      <c r="AS3" s="448"/>
      <c r="AT3" s="448"/>
      <c r="AU3" s="448"/>
      <c r="AV3" s="448"/>
      <c r="AW3" s="448" t="s">
        <v>789</v>
      </c>
      <c r="AX3" s="448"/>
      <c r="AY3" s="448"/>
      <c r="AZ3" s="448"/>
      <c r="BA3" s="448"/>
      <c r="BB3" s="448"/>
      <c r="BC3" s="448"/>
      <c r="BD3" s="448"/>
      <c r="BE3" s="448"/>
      <c r="BF3" s="448">
        <v>2012</v>
      </c>
      <c r="BG3" s="448"/>
      <c r="BH3" s="448"/>
      <c r="BI3" s="448"/>
      <c r="BJ3" s="448"/>
      <c r="BK3" s="448"/>
      <c r="BL3" s="448"/>
      <c r="BM3" s="448" t="s">
        <v>789</v>
      </c>
      <c r="BN3" s="448"/>
      <c r="BO3" s="448"/>
      <c r="BP3" s="448"/>
      <c r="BQ3" s="448"/>
      <c r="BR3" s="448"/>
      <c r="BS3" s="448"/>
      <c r="BT3" s="448"/>
      <c r="BU3" s="448"/>
      <c r="BV3" s="448">
        <v>2012</v>
      </c>
      <c r="BW3" s="448"/>
      <c r="BX3" s="448"/>
      <c r="BY3" s="448"/>
      <c r="BZ3" s="448"/>
      <c r="CA3" s="448"/>
      <c r="CB3" s="448"/>
      <c r="CC3" s="448" t="s">
        <v>789</v>
      </c>
      <c r="CD3" s="448"/>
      <c r="CE3" s="448"/>
      <c r="CF3" s="448"/>
      <c r="CG3" s="448"/>
      <c r="CH3" s="448"/>
      <c r="CI3" s="448"/>
      <c r="CJ3" s="448"/>
      <c r="CK3" s="448"/>
      <c r="CL3" s="448">
        <v>2012</v>
      </c>
      <c r="CM3" s="448"/>
      <c r="CN3" s="448"/>
      <c r="CO3" s="448"/>
      <c r="CP3" s="448"/>
      <c r="CQ3" s="448"/>
      <c r="CR3" s="448"/>
    </row>
    <row r="4" spans="1:96" ht="21" customHeight="1" thickBot="1">
      <c r="A4" s="443" t="s">
        <v>790</v>
      </c>
      <c r="B4" s="444"/>
      <c r="C4" s="166"/>
      <c r="D4" s="166"/>
      <c r="E4" s="331"/>
      <c r="F4" s="331"/>
      <c r="L4" s="304"/>
      <c r="P4" s="171" t="s">
        <v>791</v>
      </c>
      <c r="Q4" s="443" t="s">
        <v>790</v>
      </c>
      <c r="R4" s="444"/>
      <c r="S4" s="166"/>
      <c r="T4" s="166"/>
      <c r="U4" s="331"/>
      <c r="V4" s="331"/>
      <c r="AB4" s="304"/>
      <c r="AF4" s="171" t="s">
        <v>791</v>
      </c>
      <c r="AG4" s="443" t="s">
        <v>790</v>
      </c>
      <c r="AH4" s="444"/>
      <c r="AI4" s="166"/>
      <c r="AJ4" s="166"/>
      <c r="AK4" s="331"/>
      <c r="AL4" s="331"/>
      <c r="AR4" s="304"/>
      <c r="AV4" s="171" t="s">
        <v>791</v>
      </c>
      <c r="AW4" s="443" t="s">
        <v>790</v>
      </c>
      <c r="AX4" s="444"/>
      <c r="AY4" s="166"/>
      <c r="AZ4" s="166"/>
      <c r="BA4" s="331"/>
      <c r="BB4" s="331"/>
      <c r="BH4" s="304"/>
      <c r="BL4" s="171" t="s">
        <v>791</v>
      </c>
      <c r="BM4" s="443" t="s">
        <v>790</v>
      </c>
      <c r="BN4" s="444"/>
      <c r="BO4" s="166"/>
      <c r="BP4" s="166"/>
      <c r="BQ4" s="331"/>
      <c r="BR4" s="331"/>
      <c r="BX4" s="304"/>
      <c r="CB4" s="171" t="s">
        <v>791</v>
      </c>
      <c r="CC4" s="443" t="s">
        <v>790</v>
      </c>
      <c r="CD4" s="444"/>
      <c r="CE4" s="166"/>
      <c r="CF4" s="166"/>
      <c r="CG4" s="331"/>
      <c r="CH4" s="331"/>
      <c r="CN4" s="304"/>
      <c r="CR4" s="171" t="s">
        <v>791</v>
      </c>
    </row>
    <row r="5" spans="1:96" ht="64.5" customHeight="1">
      <c r="A5" s="439" t="s">
        <v>705</v>
      </c>
      <c r="B5" s="428"/>
      <c r="C5" s="429"/>
      <c r="D5" s="435" t="s">
        <v>792</v>
      </c>
      <c r="E5" s="436"/>
      <c r="F5" s="435" t="s">
        <v>793</v>
      </c>
      <c r="G5" s="436"/>
      <c r="H5" s="435" t="s">
        <v>794</v>
      </c>
      <c r="I5" s="436"/>
      <c r="J5" s="440" t="s">
        <v>795</v>
      </c>
      <c r="K5" s="436"/>
      <c r="L5" s="441" t="s">
        <v>796</v>
      </c>
      <c r="M5" s="442"/>
      <c r="N5" s="435" t="s">
        <v>797</v>
      </c>
      <c r="O5" s="436"/>
      <c r="P5" s="437" t="s">
        <v>470</v>
      </c>
      <c r="Q5" s="439" t="s">
        <v>705</v>
      </c>
      <c r="R5" s="428"/>
      <c r="S5" s="429"/>
      <c r="T5" s="435" t="s">
        <v>792</v>
      </c>
      <c r="U5" s="436"/>
      <c r="V5" s="435" t="s">
        <v>793</v>
      </c>
      <c r="W5" s="436"/>
      <c r="X5" s="435" t="s">
        <v>794</v>
      </c>
      <c r="Y5" s="436"/>
      <c r="Z5" s="440" t="s">
        <v>795</v>
      </c>
      <c r="AA5" s="436"/>
      <c r="AB5" s="441" t="s">
        <v>796</v>
      </c>
      <c r="AC5" s="442"/>
      <c r="AD5" s="435" t="s">
        <v>797</v>
      </c>
      <c r="AE5" s="436"/>
      <c r="AF5" s="437" t="s">
        <v>470</v>
      </c>
      <c r="AG5" s="439" t="s">
        <v>705</v>
      </c>
      <c r="AH5" s="428"/>
      <c r="AI5" s="429"/>
      <c r="AJ5" s="435" t="s">
        <v>792</v>
      </c>
      <c r="AK5" s="436"/>
      <c r="AL5" s="435" t="s">
        <v>793</v>
      </c>
      <c r="AM5" s="436"/>
      <c r="AN5" s="435" t="s">
        <v>794</v>
      </c>
      <c r="AO5" s="436"/>
      <c r="AP5" s="440" t="s">
        <v>795</v>
      </c>
      <c r="AQ5" s="436"/>
      <c r="AR5" s="441" t="s">
        <v>796</v>
      </c>
      <c r="AS5" s="442"/>
      <c r="AT5" s="435" t="s">
        <v>797</v>
      </c>
      <c r="AU5" s="436"/>
      <c r="AV5" s="437" t="s">
        <v>470</v>
      </c>
      <c r="AW5" s="439" t="s">
        <v>705</v>
      </c>
      <c r="AX5" s="428"/>
      <c r="AY5" s="429"/>
      <c r="AZ5" s="435" t="s">
        <v>792</v>
      </c>
      <c r="BA5" s="436"/>
      <c r="BB5" s="435" t="s">
        <v>793</v>
      </c>
      <c r="BC5" s="436"/>
      <c r="BD5" s="435" t="s">
        <v>794</v>
      </c>
      <c r="BE5" s="436"/>
      <c r="BF5" s="440" t="s">
        <v>795</v>
      </c>
      <c r="BG5" s="436"/>
      <c r="BH5" s="441" t="s">
        <v>796</v>
      </c>
      <c r="BI5" s="442"/>
      <c r="BJ5" s="435" t="s">
        <v>797</v>
      </c>
      <c r="BK5" s="436"/>
      <c r="BL5" s="437" t="s">
        <v>470</v>
      </c>
      <c r="BM5" s="439" t="s">
        <v>705</v>
      </c>
      <c r="BN5" s="428"/>
      <c r="BO5" s="429"/>
      <c r="BP5" s="435" t="s">
        <v>792</v>
      </c>
      <c r="BQ5" s="436"/>
      <c r="BR5" s="435" t="s">
        <v>793</v>
      </c>
      <c r="BS5" s="436"/>
      <c r="BT5" s="435" t="s">
        <v>794</v>
      </c>
      <c r="BU5" s="436"/>
      <c r="BV5" s="440" t="s">
        <v>795</v>
      </c>
      <c r="BW5" s="436"/>
      <c r="BX5" s="441" t="s">
        <v>796</v>
      </c>
      <c r="BY5" s="442"/>
      <c r="BZ5" s="435" t="s">
        <v>797</v>
      </c>
      <c r="CA5" s="436"/>
      <c r="CB5" s="437" t="s">
        <v>470</v>
      </c>
      <c r="CC5" s="439" t="s">
        <v>705</v>
      </c>
      <c r="CD5" s="428"/>
      <c r="CE5" s="429"/>
      <c r="CF5" s="435" t="s">
        <v>792</v>
      </c>
      <c r="CG5" s="436"/>
      <c r="CH5" s="435" t="s">
        <v>793</v>
      </c>
      <c r="CI5" s="436"/>
      <c r="CJ5" s="435" t="s">
        <v>794</v>
      </c>
      <c r="CK5" s="436"/>
      <c r="CL5" s="440" t="s">
        <v>795</v>
      </c>
      <c r="CM5" s="436"/>
      <c r="CN5" s="441" t="s">
        <v>796</v>
      </c>
      <c r="CO5" s="442"/>
      <c r="CP5" s="435" t="s">
        <v>797</v>
      </c>
      <c r="CQ5" s="436"/>
      <c r="CR5" s="437" t="s">
        <v>470</v>
      </c>
    </row>
    <row r="6" spans="1:96" ht="35.25" customHeight="1">
      <c r="A6" s="430"/>
      <c r="B6" s="430"/>
      <c r="C6" s="431"/>
      <c r="D6" s="332" t="s">
        <v>710</v>
      </c>
      <c r="E6" s="328" t="s">
        <v>709</v>
      </c>
      <c r="F6" s="332" t="s">
        <v>710</v>
      </c>
      <c r="G6" s="328" t="s">
        <v>709</v>
      </c>
      <c r="H6" s="332" t="s">
        <v>710</v>
      </c>
      <c r="I6" s="332" t="s">
        <v>709</v>
      </c>
      <c r="J6" s="327" t="s">
        <v>710</v>
      </c>
      <c r="K6" s="327" t="s">
        <v>709</v>
      </c>
      <c r="L6" s="332" t="s">
        <v>710</v>
      </c>
      <c r="M6" s="328" t="s">
        <v>709</v>
      </c>
      <c r="N6" s="332" t="s">
        <v>710</v>
      </c>
      <c r="O6" s="328" t="s">
        <v>709</v>
      </c>
      <c r="P6" s="438"/>
      <c r="Q6" s="430"/>
      <c r="R6" s="430"/>
      <c r="S6" s="431"/>
      <c r="T6" s="332" t="s">
        <v>710</v>
      </c>
      <c r="U6" s="328" t="s">
        <v>709</v>
      </c>
      <c r="V6" s="332" t="s">
        <v>710</v>
      </c>
      <c r="W6" s="328" t="s">
        <v>709</v>
      </c>
      <c r="X6" s="332" t="s">
        <v>710</v>
      </c>
      <c r="Y6" s="332" t="s">
        <v>709</v>
      </c>
      <c r="Z6" s="327" t="s">
        <v>710</v>
      </c>
      <c r="AA6" s="327" t="s">
        <v>709</v>
      </c>
      <c r="AB6" s="332" t="s">
        <v>710</v>
      </c>
      <c r="AC6" s="328" t="s">
        <v>709</v>
      </c>
      <c r="AD6" s="332" t="s">
        <v>710</v>
      </c>
      <c r="AE6" s="328" t="s">
        <v>709</v>
      </c>
      <c r="AF6" s="438"/>
      <c r="AG6" s="430"/>
      <c r="AH6" s="430"/>
      <c r="AI6" s="431"/>
      <c r="AJ6" s="332" t="s">
        <v>710</v>
      </c>
      <c r="AK6" s="328" t="s">
        <v>709</v>
      </c>
      <c r="AL6" s="332" t="s">
        <v>710</v>
      </c>
      <c r="AM6" s="328" t="s">
        <v>709</v>
      </c>
      <c r="AN6" s="332" t="s">
        <v>710</v>
      </c>
      <c r="AO6" s="332" t="s">
        <v>709</v>
      </c>
      <c r="AP6" s="327" t="s">
        <v>710</v>
      </c>
      <c r="AQ6" s="327" t="s">
        <v>709</v>
      </c>
      <c r="AR6" s="332" t="s">
        <v>710</v>
      </c>
      <c r="AS6" s="328" t="s">
        <v>709</v>
      </c>
      <c r="AT6" s="332" t="s">
        <v>710</v>
      </c>
      <c r="AU6" s="328" t="s">
        <v>709</v>
      </c>
      <c r="AV6" s="438"/>
      <c r="AW6" s="430"/>
      <c r="AX6" s="430"/>
      <c r="AY6" s="431"/>
      <c r="AZ6" s="332" t="s">
        <v>710</v>
      </c>
      <c r="BA6" s="328" t="s">
        <v>709</v>
      </c>
      <c r="BB6" s="332" t="s">
        <v>710</v>
      </c>
      <c r="BC6" s="328" t="s">
        <v>709</v>
      </c>
      <c r="BD6" s="332" t="s">
        <v>710</v>
      </c>
      <c r="BE6" s="327" t="s">
        <v>709</v>
      </c>
      <c r="BF6" s="327" t="s">
        <v>710</v>
      </c>
      <c r="BG6" s="327" t="s">
        <v>709</v>
      </c>
      <c r="BH6" s="332" t="s">
        <v>710</v>
      </c>
      <c r="BI6" s="328" t="s">
        <v>709</v>
      </c>
      <c r="BJ6" s="332" t="s">
        <v>710</v>
      </c>
      <c r="BK6" s="327" t="s">
        <v>709</v>
      </c>
      <c r="BL6" s="438"/>
      <c r="BM6" s="430"/>
      <c r="BN6" s="430"/>
      <c r="BO6" s="431"/>
      <c r="BP6" s="332" t="s">
        <v>710</v>
      </c>
      <c r="BQ6" s="328" t="s">
        <v>709</v>
      </c>
      <c r="BR6" s="332" t="s">
        <v>710</v>
      </c>
      <c r="BS6" s="328" t="s">
        <v>709</v>
      </c>
      <c r="BT6" s="332" t="s">
        <v>710</v>
      </c>
      <c r="BU6" s="332" t="s">
        <v>709</v>
      </c>
      <c r="BV6" s="327" t="s">
        <v>710</v>
      </c>
      <c r="BW6" s="327" t="s">
        <v>709</v>
      </c>
      <c r="BX6" s="332" t="s">
        <v>710</v>
      </c>
      <c r="BY6" s="328" t="s">
        <v>709</v>
      </c>
      <c r="BZ6" s="332" t="s">
        <v>710</v>
      </c>
      <c r="CA6" s="328" t="s">
        <v>709</v>
      </c>
      <c r="CB6" s="438"/>
      <c r="CC6" s="430"/>
      <c r="CD6" s="430"/>
      <c r="CE6" s="431"/>
      <c r="CF6" s="332" t="s">
        <v>710</v>
      </c>
      <c r="CG6" s="328" t="s">
        <v>709</v>
      </c>
      <c r="CH6" s="332" t="s">
        <v>710</v>
      </c>
      <c r="CI6" s="328" t="s">
        <v>709</v>
      </c>
      <c r="CJ6" s="332" t="s">
        <v>710</v>
      </c>
      <c r="CK6" s="327" t="s">
        <v>709</v>
      </c>
      <c r="CL6" s="327" t="s">
        <v>710</v>
      </c>
      <c r="CM6" s="327" t="s">
        <v>709</v>
      </c>
      <c r="CN6" s="332" t="s">
        <v>710</v>
      </c>
      <c r="CO6" s="328" t="s">
        <v>709</v>
      </c>
      <c r="CP6" s="332" t="s">
        <v>710</v>
      </c>
      <c r="CQ6" s="328" t="s">
        <v>709</v>
      </c>
      <c r="CR6" s="438"/>
    </row>
    <row r="7" spans="1:96" ht="27" customHeight="1">
      <c r="A7" s="333" t="s">
        <v>715</v>
      </c>
      <c r="B7" s="334"/>
      <c r="C7" s="190"/>
      <c r="D7" s="335">
        <f t="shared" ref="D7:O7" si="0">SUM(D8:D25)</f>
        <v>188234353028</v>
      </c>
      <c r="E7" s="335">
        <f t="shared" si="0"/>
        <v>200646994441</v>
      </c>
      <c r="F7" s="335">
        <f t="shared" si="0"/>
        <v>60225670133</v>
      </c>
      <c r="G7" s="335">
        <f t="shared" si="0"/>
        <v>58582915752</v>
      </c>
      <c r="H7" s="335">
        <f t="shared" si="0"/>
        <v>78835358661</v>
      </c>
      <c r="I7" s="335">
        <f t="shared" si="0"/>
        <v>82430229616</v>
      </c>
      <c r="J7" s="335">
        <v>764019546</v>
      </c>
      <c r="K7" s="335">
        <v>1004605363</v>
      </c>
      <c r="L7" s="335">
        <f t="shared" si="0"/>
        <v>42649653859</v>
      </c>
      <c r="M7" s="335">
        <f t="shared" si="0"/>
        <v>52099793216</v>
      </c>
      <c r="N7" s="335">
        <f t="shared" si="0"/>
        <v>5759650829</v>
      </c>
      <c r="O7" s="335">
        <f t="shared" si="0"/>
        <v>6529450494</v>
      </c>
      <c r="P7" s="336" t="s">
        <v>1</v>
      </c>
      <c r="Q7" s="333" t="s">
        <v>715</v>
      </c>
      <c r="R7" s="334"/>
      <c r="S7" s="190"/>
      <c r="T7" s="335">
        <f t="shared" ref="T7:AE7" si="1">SUM(T8:T25)</f>
        <v>98409441701</v>
      </c>
      <c r="U7" s="335">
        <f t="shared" si="1"/>
        <v>92762466587</v>
      </c>
      <c r="V7" s="335">
        <f t="shared" si="1"/>
        <v>44850894338</v>
      </c>
      <c r="W7" s="335">
        <f t="shared" si="1"/>
        <v>39585116250</v>
      </c>
      <c r="X7" s="335">
        <f t="shared" si="1"/>
        <v>38103868560</v>
      </c>
      <c r="Y7" s="335">
        <f t="shared" si="1"/>
        <v>36687881895</v>
      </c>
      <c r="Z7" s="335">
        <v>601730877</v>
      </c>
      <c r="AA7" s="335">
        <v>807251853</v>
      </c>
      <c r="AB7" s="335">
        <f t="shared" si="1"/>
        <v>12156133011</v>
      </c>
      <c r="AC7" s="335">
        <f t="shared" si="1"/>
        <v>12923389356</v>
      </c>
      <c r="AD7" s="335">
        <f t="shared" si="1"/>
        <v>2696814915</v>
      </c>
      <c r="AE7" s="335">
        <f t="shared" si="1"/>
        <v>2758827233</v>
      </c>
      <c r="AF7" s="336" t="s">
        <v>1</v>
      </c>
      <c r="AG7" s="333" t="s">
        <v>715</v>
      </c>
      <c r="AH7" s="314"/>
      <c r="AI7" s="190"/>
      <c r="AJ7" s="335">
        <f t="shared" ref="AJ7:AU7" si="2">SUM(AJ8:AJ25)</f>
        <v>44523696468</v>
      </c>
      <c r="AK7" s="335">
        <f t="shared" si="2"/>
        <v>54006641471</v>
      </c>
      <c r="AL7" s="335">
        <f t="shared" si="2"/>
        <v>11592901632</v>
      </c>
      <c r="AM7" s="335">
        <f t="shared" si="2"/>
        <v>13051058441</v>
      </c>
      <c r="AN7" s="335">
        <f t="shared" si="2"/>
        <v>7008092943</v>
      </c>
      <c r="AO7" s="335">
        <f t="shared" si="2"/>
        <v>8949787282</v>
      </c>
      <c r="AP7" s="335">
        <v>98454163</v>
      </c>
      <c r="AQ7" s="335">
        <v>139306204</v>
      </c>
      <c r="AR7" s="335">
        <f t="shared" si="2"/>
        <v>22947966689</v>
      </c>
      <c r="AS7" s="335">
        <f t="shared" si="2"/>
        <v>28322019830</v>
      </c>
      <c r="AT7" s="335">
        <f t="shared" si="2"/>
        <v>2876281041</v>
      </c>
      <c r="AU7" s="335">
        <f t="shared" si="2"/>
        <v>3544469714</v>
      </c>
      <c r="AV7" s="336" t="s">
        <v>1</v>
      </c>
      <c r="AW7" s="333" t="s">
        <v>715</v>
      </c>
      <c r="AX7" s="334"/>
      <c r="AY7" s="190"/>
      <c r="AZ7" s="335">
        <f t="shared" ref="AZ7:BK7" si="3">SUM(AZ8:AZ25)</f>
        <v>8057741396</v>
      </c>
      <c r="BA7" s="335">
        <f t="shared" si="3"/>
        <v>13352021098</v>
      </c>
      <c r="BB7" s="335">
        <f t="shared" si="3"/>
        <v>2580680160</v>
      </c>
      <c r="BC7" s="335">
        <f t="shared" si="3"/>
        <v>4605735717</v>
      </c>
      <c r="BD7" s="335">
        <f t="shared" si="3"/>
        <v>1750514264</v>
      </c>
      <c r="BE7" s="335">
        <f t="shared" si="3"/>
        <v>2282957806</v>
      </c>
      <c r="BF7" s="352">
        <v>752</v>
      </c>
      <c r="BG7" s="352">
        <v>497</v>
      </c>
      <c r="BH7" s="335">
        <f t="shared" si="3"/>
        <v>3673890643</v>
      </c>
      <c r="BI7" s="335">
        <f t="shared" si="3"/>
        <v>6366228720</v>
      </c>
      <c r="BJ7" s="335">
        <f t="shared" si="3"/>
        <v>52655577</v>
      </c>
      <c r="BK7" s="335">
        <f t="shared" si="3"/>
        <v>97098358</v>
      </c>
      <c r="BL7" s="336" t="s">
        <v>1</v>
      </c>
      <c r="BM7" s="333" t="s">
        <v>715</v>
      </c>
      <c r="BN7" s="334"/>
      <c r="BO7" s="190"/>
      <c r="BP7" s="335">
        <f t="shared" ref="BP7:CA7" si="4">SUM(BP8:BP25)</f>
        <v>17370190326</v>
      </c>
      <c r="BQ7" s="335">
        <f t="shared" si="4"/>
        <v>20003205795</v>
      </c>
      <c r="BR7" s="335">
        <f t="shared" si="4"/>
        <v>160762357</v>
      </c>
      <c r="BS7" s="335">
        <f t="shared" si="4"/>
        <v>147903785</v>
      </c>
      <c r="BT7" s="335">
        <f t="shared" si="4"/>
        <v>13245840343</v>
      </c>
      <c r="BU7" s="335">
        <f t="shared" si="4"/>
        <v>15268227457</v>
      </c>
      <c r="BV7" s="352">
        <v>414750</v>
      </c>
      <c r="BW7" s="352">
        <v>132842</v>
      </c>
      <c r="BX7" s="335">
        <f t="shared" si="4"/>
        <v>3859471948</v>
      </c>
      <c r="BY7" s="335">
        <f t="shared" si="4"/>
        <v>4481402771</v>
      </c>
      <c r="BZ7" s="335">
        <f t="shared" si="4"/>
        <v>103700928</v>
      </c>
      <c r="CA7" s="335">
        <f t="shared" si="4"/>
        <v>105538940</v>
      </c>
      <c r="CB7" s="336" t="s">
        <v>1</v>
      </c>
      <c r="CC7" s="333" t="s">
        <v>715</v>
      </c>
      <c r="CD7" s="334"/>
      <c r="CE7" s="190"/>
      <c r="CF7" s="335">
        <f t="shared" ref="CF7:CQ7" si="5">SUM(CF8:CF25)</f>
        <v>18371816735</v>
      </c>
      <c r="CG7" s="335">
        <f t="shared" si="5"/>
        <v>19184347807</v>
      </c>
      <c r="CH7" s="335">
        <f t="shared" si="5"/>
        <v>939906376</v>
      </c>
      <c r="CI7" s="335">
        <f t="shared" si="5"/>
        <v>1097624607</v>
      </c>
      <c r="CJ7" s="335">
        <f t="shared" si="5"/>
        <v>17384917777</v>
      </c>
      <c r="CK7" s="335">
        <f t="shared" si="5"/>
        <v>18044106724</v>
      </c>
      <c r="CL7" s="335">
        <v>45339229</v>
      </c>
      <c r="CM7" s="335">
        <v>40449142</v>
      </c>
      <c r="CN7" s="356">
        <f t="shared" si="5"/>
        <v>68752</v>
      </c>
      <c r="CO7" s="356">
        <f t="shared" si="5"/>
        <v>110352</v>
      </c>
      <c r="CP7" s="335">
        <f t="shared" si="5"/>
        <v>1584601</v>
      </c>
      <c r="CQ7" s="335">
        <f t="shared" si="5"/>
        <v>2056982</v>
      </c>
      <c r="CR7" s="336" t="s">
        <v>1</v>
      </c>
    </row>
    <row r="8" spans="1:96" ht="27" customHeight="1">
      <c r="A8" s="337"/>
      <c r="B8" s="338" t="s">
        <v>798</v>
      </c>
      <c r="C8" s="183"/>
      <c r="D8" s="339">
        <v>7661137221</v>
      </c>
      <c r="E8" s="339">
        <v>6025617969</v>
      </c>
      <c r="F8" s="339">
        <v>1214590042</v>
      </c>
      <c r="G8" s="339">
        <v>926625837</v>
      </c>
      <c r="H8" s="339">
        <v>1953785790</v>
      </c>
      <c r="I8" s="339">
        <v>1321456774</v>
      </c>
      <c r="J8" s="339">
        <v>5077642</v>
      </c>
      <c r="K8" s="339">
        <v>3754914</v>
      </c>
      <c r="L8" s="339">
        <v>4085447708</v>
      </c>
      <c r="M8" s="339">
        <v>3437460200</v>
      </c>
      <c r="N8" s="339">
        <v>402236039</v>
      </c>
      <c r="O8" s="339">
        <v>336320244</v>
      </c>
      <c r="P8" s="340" t="s">
        <v>751</v>
      </c>
      <c r="Q8" s="337"/>
      <c r="R8" s="338" t="s">
        <v>798</v>
      </c>
      <c r="S8" s="183"/>
      <c r="T8" s="339">
        <v>2472723325</v>
      </c>
      <c r="U8" s="339">
        <v>1688835270</v>
      </c>
      <c r="V8" s="339">
        <v>375447823</v>
      </c>
      <c r="W8" s="339">
        <v>225014739</v>
      </c>
      <c r="X8" s="339">
        <v>1237388915</v>
      </c>
      <c r="Y8" s="339">
        <v>771848041</v>
      </c>
      <c r="Z8" s="339">
        <v>5024716</v>
      </c>
      <c r="AA8" s="339">
        <v>3686289</v>
      </c>
      <c r="AB8" s="339">
        <v>758959215</v>
      </c>
      <c r="AC8" s="339">
        <v>612723470</v>
      </c>
      <c r="AD8" s="339">
        <v>95902656</v>
      </c>
      <c r="AE8" s="339">
        <v>75562731</v>
      </c>
      <c r="AF8" s="340" t="s">
        <v>751</v>
      </c>
      <c r="AG8" s="319"/>
      <c r="AH8" s="338" t="s">
        <v>798</v>
      </c>
      <c r="AI8" s="183"/>
      <c r="AJ8" s="339">
        <v>4488837403</v>
      </c>
      <c r="AK8" s="339">
        <v>3723986382</v>
      </c>
      <c r="AL8" s="339">
        <v>769847906</v>
      </c>
      <c r="AM8" s="339">
        <v>648283232</v>
      </c>
      <c r="AN8" s="339">
        <v>289903606</v>
      </c>
      <c r="AO8" s="339">
        <v>163305150</v>
      </c>
      <c r="AP8" s="351">
        <v>25649</v>
      </c>
      <c r="AQ8" s="351">
        <v>16207</v>
      </c>
      <c r="AR8" s="339">
        <v>3125468728</v>
      </c>
      <c r="AS8" s="339">
        <v>2653847547</v>
      </c>
      <c r="AT8" s="339">
        <v>303591514</v>
      </c>
      <c r="AU8" s="339">
        <v>258534246</v>
      </c>
      <c r="AV8" s="340" t="s">
        <v>751</v>
      </c>
      <c r="AW8" s="337"/>
      <c r="AX8" s="338" t="s">
        <v>798</v>
      </c>
      <c r="AY8" s="183"/>
      <c r="AZ8" s="339">
        <v>190564659</v>
      </c>
      <c r="BA8" s="339">
        <v>146623389</v>
      </c>
      <c r="BB8" s="339">
        <v>67613030</v>
      </c>
      <c r="BC8" s="339">
        <v>51904180</v>
      </c>
      <c r="BD8" s="339">
        <v>10964442</v>
      </c>
      <c r="BE8" s="339">
        <v>6869783</v>
      </c>
      <c r="BF8" s="353">
        <v>0</v>
      </c>
      <c r="BG8" s="353">
        <v>0</v>
      </c>
      <c r="BH8" s="339">
        <v>110630882</v>
      </c>
      <c r="BI8" s="339">
        <v>86811026</v>
      </c>
      <c r="BJ8" s="339">
        <v>1356305</v>
      </c>
      <c r="BK8" s="339">
        <v>1038400</v>
      </c>
      <c r="BL8" s="340" t="s">
        <v>751</v>
      </c>
      <c r="BM8" s="337"/>
      <c r="BN8" s="338" t="s">
        <v>798</v>
      </c>
      <c r="BO8" s="183"/>
      <c r="BP8" s="339">
        <v>499668020</v>
      </c>
      <c r="BQ8" s="339">
        <v>460290842</v>
      </c>
      <c r="BR8" s="339">
        <v>1631471</v>
      </c>
      <c r="BS8" s="339">
        <v>1393031</v>
      </c>
      <c r="BT8" s="339">
        <v>406290364</v>
      </c>
      <c r="BU8" s="339">
        <v>373651227</v>
      </c>
      <c r="BV8" s="351">
        <v>4333</v>
      </c>
      <c r="BW8" s="351">
        <v>4454</v>
      </c>
      <c r="BX8" s="339">
        <v>90388883</v>
      </c>
      <c r="BY8" s="339">
        <v>84069167</v>
      </c>
      <c r="BZ8" s="339">
        <v>1352969</v>
      </c>
      <c r="CA8" s="339">
        <v>1172963</v>
      </c>
      <c r="CB8" s="340" t="s">
        <v>751</v>
      </c>
      <c r="CC8" s="337"/>
      <c r="CD8" s="338" t="s">
        <v>798</v>
      </c>
      <c r="CE8" s="183"/>
      <c r="CF8" s="357">
        <v>113467</v>
      </c>
      <c r="CG8" s="357">
        <v>240498</v>
      </c>
      <c r="CH8" s="357">
        <v>47345</v>
      </c>
      <c r="CI8" s="357">
        <v>22295</v>
      </c>
      <c r="CJ8" s="357">
        <v>65924</v>
      </c>
      <c r="CK8" s="357">
        <v>173379</v>
      </c>
      <c r="CL8" s="353">
        <v>0</v>
      </c>
      <c r="CM8" s="357">
        <v>44824</v>
      </c>
      <c r="CN8" s="353">
        <v>0</v>
      </c>
      <c r="CO8" s="353">
        <v>0</v>
      </c>
      <c r="CP8" s="357">
        <v>198</v>
      </c>
      <c r="CQ8" s="353">
        <v>0</v>
      </c>
      <c r="CR8" s="340" t="s">
        <v>751</v>
      </c>
    </row>
    <row r="9" spans="1:96" ht="27" customHeight="1">
      <c r="A9" s="337"/>
      <c r="B9" s="338" t="s">
        <v>799</v>
      </c>
      <c r="C9" s="183"/>
      <c r="D9" s="339">
        <v>6977224352</v>
      </c>
      <c r="E9" s="339">
        <v>5396858333</v>
      </c>
      <c r="F9" s="339">
        <v>1390196242</v>
      </c>
      <c r="G9" s="339">
        <v>916029292</v>
      </c>
      <c r="H9" s="339">
        <v>2419483487</v>
      </c>
      <c r="I9" s="339">
        <v>1756065891</v>
      </c>
      <c r="J9" s="339">
        <v>4122298</v>
      </c>
      <c r="K9" s="339">
        <v>3131578</v>
      </c>
      <c r="L9" s="339">
        <v>2875145067</v>
      </c>
      <c r="M9" s="339">
        <v>2476028491</v>
      </c>
      <c r="N9" s="339">
        <v>288277258</v>
      </c>
      <c r="O9" s="339">
        <v>245603081</v>
      </c>
      <c r="P9" s="340" t="s">
        <v>752</v>
      </c>
      <c r="Q9" s="337"/>
      <c r="R9" s="338" t="s">
        <v>799</v>
      </c>
      <c r="S9" s="183"/>
      <c r="T9" s="339">
        <v>1993682472</v>
      </c>
      <c r="U9" s="339">
        <v>1104473775</v>
      </c>
      <c r="V9" s="339">
        <v>611390496</v>
      </c>
      <c r="W9" s="339">
        <v>265068734</v>
      </c>
      <c r="X9" s="339">
        <v>970479460</v>
      </c>
      <c r="Y9" s="339">
        <v>536296491</v>
      </c>
      <c r="Z9" s="339">
        <v>3943593</v>
      </c>
      <c r="AA9" s="339">
        <v>2996188</v>
      </c>
      <c r="AB9" s="339">
        <v>359797143</v>
      </c>
      <c r="AC9" s="339">
        <v>263932435</v>
      </c>
      <c r="AD9" s="339">
        <v>48071780</v>
      </c>
      <c r="AE9" s="339">
        <v>36179927</v>
      </c>
      <c r="AF9" s="340" t="s">
        <v>752</v>
      </c>
      <c r="AG9" s="319"/>
      <c r="AH9" s="338" t="s">
        <v>799</v>
      </c>
      <c r="AI9" s="183"/>
      <c r="AJ9" s="339">
        <v>3178460403</v>
      </c>
      <c r="AK9" s="339">
        <v>2625688551</v>
      </c>
      <c r="AL9" s="339">
        <v>635930329</v>
      </c>
      <c r="AM9" s="339">
        <v>536558905</v>
      </c>
      <c r="AN9" s="339">
        <v>351806298</v>
      </c>
      <c r="AO9" s="339">
        <v>183100557</v>
      </c>
      <c r="AP9" s="351">
        <v>95153</v>
      </c>
      <c r="AQ9" s="351">
        <v>56092</v>
      </c>
      <c r="AR9" s="339">
        <v>1957522313</v>
      </c>
      <c r="AS9" s="339">
        <v>1702788799</v>
      </c>
      <c r="AT9" s="339">
        <v>233106310</v>
      </c>
      <c r="AU9" s="339">
        <v>203184198</v>
      </c>
      <c r="AV9" s="340" t="s">
        <v>752</v>
      </c>
      <c r="AW9" s="337"/>
      <c r="AX9" s="338" t="s">
        <v>799</v>
      </c>
      <c r="AY9" s="183"/>
      <c r="AZ9" s="339">
        <v>363712223</v>
      </c>
      <c r="BA9" s="339">
        <v>289228180</v>
      </c>
      <c r="BB9" s="339">
        <v>137116190</v>
      </c>
      <c r="BC9" s="339">
        <v>108454570</v>
      </c>
      <c r="BD9" s="339">
        <v>27541831</v>
      </c>
      <c r="BE9" s="339">
        <v>19216615</v>
      </c>
      <c r="BF9" s="353">
        <v>0</v>
      </c>
      <c r="BG9" s="353">
        <v>0</v>
      </c>
      <c r="BH9" s="339">
        <v>196436490</v>
      </c>
      <c r="BI9" s="339">
        <v>159415050</v>
      </c>
      <c r="BJ9" s="339">
        <v>2617712</v>
      </c>
      <c r="BK9" s="339">
        <v>2141945</v>
      </c>
      <c r="BL9" s="340" t="s">
        <v>752</v>
      </c>
      <c r="BM9" s="337"/>
      <c r="BN9" s="338" t="s">
        <v>799</v>
      </c>
      <c r="BO9" s="183"/>
      <c r="BP9" s="339">
        <v>1431110138</v>
      </c>
      <c r="BQ9" s="339">
        <v>1370464267</v>
      </c>
      <c r="BR9" s="339">
        <v>5298329</v>
      </c>
      <c r="BS9" s="339">
        <v>4799605</v>
      </c>
      <c r="BT9" s="339">
        <v>1060008798</v>
      </c>
      <c r="BU9" s="339">
        <v>1011706462</v>
      </c>
      <c r="BV9" s="351">
        <v>7111</v>
      </c>
      <c r="BW9" s="351">
        <v>10880</v>
      </c>
      <c r="BX9" s="339">
        <v>361389121</v>
      </c>
      <c r="BY9" s="339">
        <v>349892207</v>
      </c>
      <c r="BZ9" s="339">
        <v>4406779</v>
      </c>
      <c r="CA9" s="339">
        <v>4055113</v>
      </c>
      <c r="CB9" s="340" t="s">
        <v>752</v>
      </c>
      <c r="CC9" s="337"/>
      <c r="CD9" s="338" t="s">
        <v>799</v>
      </c>
      <c r="CE9" s="183"/>
      <c r="CF9" s="339">
        <v>1506140</v>
      </c>
      <c r="CG9" s="339">
        <v>2509252</v>
      </c>
      <c r="CH9" s="357">
        <v>447507</v>
      </c>
      <c r="CI9" s="339">
        <v>1139102</v>
      </c>
      <c r="CJ9" s="339">
        <v>1011721</v>
      </c>
      <c r="CK9" s="339">
        <v>1313065</v>
      </c>
      <c r="CL9" s="357">
        <v>44824</v>
      </c>
      <c r="CM9" s="357">
        <v>54158</v>
      </c>
      <c r="CN9" s="353">
        <v>0</v>
      </c>
      <c r="CO9" s="353">
        <v>0</v>
      </c>
      <c r="CP9" s="357">
        <v>2088</v>
      </c>
      <c r="CQ9" s="357">
        <v>2927</v>
      </c>
      <c r="CR9" s="340" t="s">
        <v>752</v>
      </c>
    </row>
    <row r="10" spans="1:96" ht="27" customHeight="1">
      <c r="A10" s="337"/>
      <c r="B10" s="338" t="s">
        <v>800</v>
      </c>
      <c r="C10" s="183"/>
      <c r="D10" s="339">
        <v>4947483347</v>
      </c>
      <c r="E10" s="339">
        <v>3946380468</v>
      </c>
      <c r="F10" s="339">
        <v>1369481699</v>
      </c>
      <c r="G10" s="339">
        <v>771751967</v>
      </c>
      <c r="H10" s="339">
        <v>1346853952</v>
      </c>
      <c r="I10" s="339">
        <v>1193181924</v>
      </c>
      <c r="J10" s="339">
        <v>5818961</v>
      </c>
      <c r="K10" s="339">
        <v>5491631</v>
      </c>
      <c r="L10" s="339">
        <v>2026582474</v>
      </c>
      <c r="M10" s="339">
        <v>1806136533</v>
      </c>
      <c r="N10" s="339">
        <v>198746261</v>
      </c>
      <c r="O10" s="339">
        <v>169818413</v>
      </c>
      <c r="P10" s="340" t="s">
        <v>753</v>
      </c>
      <c r="Q10" s="337"/>
      <c r="R10" s="338" t="s">
        <v>800</v>
      </c>
      <c r="S10" s="183"/>
      <c r="T10" s="339">
        <v>1646254622</v>
      </c>
      <c r="U10" s="339">
        <v>860950442</v>
      </c>
      <c r="V10" s="339">
        <v>813867036</v>
      </c>
      <c r="W10" s="339">
        <v>291371885</v>
      </c>
      <c r="X10" s="339">
        <v>518943918</v>
      </c>
      <c r="Y10" s="339">
        <v>350332978</v>
      </c>
      <c r="Z10" s="339">
        <v>5174769</v>
      </c>
      <c r="AA10" s="339">
        <v>4934820</v>
      </c>
      <c r="AB10" s="339">
        <v>270468007</v>
      </c>
      <c r="AC10" s="339">
        <v>188134428</v>
      </c>
      <c r="AD10" s="339">
        <v>37800892</v>
      </c>
      <c r="AE10" s="339">
        <v>26176331</v>
      </c>
      <c r="AF10" s="340" t="s">
        <v>753</v>
      </c>
      <c r="AG10" s="319"/>
      <c r="AH10" s="338" t="s">
        <v>800</v>
      </c>
      <c r="AI10" s="183"/>
      <c r="AJ10" s="339">
        <v>2096685750</v>
      </c>
      <c r="AK10" s="339">
        <v>1805140668</v>
      </c>
      <c r="AL10" s="339">
        <v>406527624</v>
      </c>
      <c r="AM10" s="339">
        <v>332690864</v>
      </c>
      <c r="AN10" s="339">
        <v>182273844</v>
      </c>
      <c r="AO10" s="339">
        <v>127873696</v>
      </c>
      <c r="AP10" s="351">
        <v>247977</v>
      </c>
      <c r="AQ10" s="351">
        <v>99622</v>
      </c>
      <c r="AR10" s="339">
        <v>1351090634</v>
      </c>
      <c r="AS10" s="339">
        <v>1205513693</v>
      </c>
      <c r="AT10" s="339">
        <v>156545671</v>
      </c>
      <c r="AU10" s="339">
        <v>138962793</v>
      </c>
      <c r="AV10" s="340" t="s">
        <v>753</v>
      </c>
      <c r="AW10" s="337"/>
      <c r="AX10" s="338" t="s">
        <v>800</v>
      </c>
      <c r="AY10" s="183"/>
      <c r="AZ10" s="339">
        <v>426910155</v>
      </c>
      <c r="BA10" s="339">
        <v>398196859</v>
      </c>
      <c r="BB10" s="339">
        <v>143470710</v>
      </c>
      <c r="BC10" s="339">
        <v>142289040</v>
      </c>
      <c r="BD10" s="339">
        <v>65349357</v>
      </c>
      <c r="BE10" s="339">
        <v>43359900</v>
      </c>
      <c r="BF10" s="351">
        <v>187</v>
      </c>
      <c r="BG10" s="353">
        <v>0</v>
      </c>
      <c r="BH10" s="339">
        <v>215350780</v>
      </c>
      <c r="BI10" s="339">
        <v>209781718</v>
      </c>
      <c r="BJ10" s="339">
        <v>2739121</v>
      </c>
      <c r="BK10" s="339">
        <v>2766201</v>
      </c>
      <c r="BL10" s="340" t="s">
        <v>753</v>
      </c>
      <c r="BM10" s="337"/>
      <c r="BN10" s="338" t="s">
        <v>800</v>
      </c>
      <c r="BO10" s="183"/>
      <c r="BP10" s="339">
        <v>762976182</v>
      </c>
      <c r="BQ10" s="339">
        <v>869005816</v>
      </c>
      <c r="BR10" s="339">
        <v>2081901</v>
      </c>
      <c r="BS10" s="339">
        <v>2395399</v>
      </c>
      <c r="BT10" s="339">
        <v>569579535</v>
      </c>
      <c r="BU10" s="339">
        <v>662028399</v>
      </c>
      <c r="BV10" s="351">
        <v>3234</v>
      </c>
      <c r="BW10" s="351">
        <v>1828</v>
      </c>
      <c r="BX10" s="339">
        <v>189673053</v>
      </c>
      <c r="BY10" s="339">
        <v>202706694</v>
      </c>
      <c r="BZ10" s="339">
        <v>1638459</v>
      </c>
      <c r="CA10" s="339">
        <v>1873496</v>
      </c>
      <c r="CB10" s="340" t="s">
        <v>753</v>
      </c>
      <c r="CC10" s="337"/>
      <c r="CD10" s="338" t="s">
        <v>800</v>
      </c>
      <c r="CE10" s="183"/>
      <c r="CF10" s="339">
        <v>7053430</v>
      </c>
      <c r="CG10" s="339">
        <v>5853693</v>
      </c>
      <c r="CH10" s="339">
        <v>3482830</v>
      </c>
      <c r="CI10" s="339">
        <v>2913887</v>
      </c>
      <c r="CJ10" s="339">
        <v>3204634</v>
      </c>
      <c r="CK10" s="339">
        <v>2513424</v>
      </c>
      <c r="CL10" s="357">
        <v>359320</v>
      </c>
      <c r="CM10" s="357">
        <v>418038</v>
      </c>
      <c r="CN10" s="353">
        <v>0</v>
      </c>
      <c r="CO10" s="353">
        <v>0</v>
      </c>
      <c r="CP10" s="357">
        <v>6646</v>
      </c>
      <c r="CQ10" s="357">
        <v>8344</v>
      </c>
      <c r="CR10" s="340" t="s">
        <v>753</v>
      </c>
    </row>
    <row r="11" spans="1:96" ht="27" customHeight="1">
      <c r="A11" s="337"/>
      <c r="B11" s="338" t="s">
        <v>801</v>
      </c>
      <c r="C11" s="183"/>
      <c r="D11" s="339">
        <v>5413507860</v>
      </c>
      <c r="E11" s="339">
        <v>5167987062</v>
      </c>
      <c r="F11" s="339">
        <v>1466344027</v>
      </c>
      <c r="G11" s="339">
        <v>893652505</v>
      </c>
      <c r="H11" s="339">
        <v>1909406733</v>
      </c>
      <c r="I11" s="339">
        <v>2010627891</v>
      </c>
      <c r="J11" s="339">
        <v>8857631</v>
      </c>
      <c r="K11" s="339">
        <v>7418366</v>
      </c>
      <c r="L11" s="339">
        <v>1854814501</v>
      </c>
      <c r="M11" s="339">
        <v>2072273705</v>
      </c>
      <c r="N11" s="339">
        <v>174084968</v>
      </c>
      <c r="O11" s="339">
        <v>184014595</v>
      </c>
      <c r="P11" s="340" t="s">
        <v>754</v>
      </c>
      <c r="Q11" s="337"/>
      <c r="R11" s="338" t="s">
        <v>801</v>
      </c>
      <c r="S11" s="183"/>
      <c r="T11" s="339">
        <v>2149706888</v>
      </c>
      <c r="U11" s="339">
        <v>1310424410</v>
      </c>
      <c r="V11" s="339">
        <v>1030860633</v>
      </c>
      <c r="W11" s="339">
        <v>379916479</v>
      </c>
      <c r="X11" s="339">
        <v>734332485</v>
      </c>
      <c r="Y11" s="339">
        <v>592378647</v>
      </c>
      <c r="Z11" s="339">
        <v>7901530</v>
      </c>
      <c r="AA11" s="339">
        <v>6705744</v>
      </c>
      <c r="AB11" s="339">
        <v>333978039</v>
      </c>
      <c r="AC11" s="339">
        <v>292506512</v>
      </c>
      <c r="AD11" s="339">
        <v>42634201</v>
      </c>
      <c r="AE11" s="339">
        <v>38917028</v>
      </c>
      <c r="AF11" s="340" t="s">
        <v>754</v>
      </c>
      <c r="AG11" s="319"/>
      <c r="AH11" s="338" t="s">
        <v>801</v>
      </c>
      <c r="AI11" s="183"/>
      <c r="AJ11" s="339">
        <v>1737011220</v>
      </c>
      <c r="AK11" s="339">
        <v>1854535393</v>
      </c>
      <c r="AL11" s="339">
        <v>302330426</v>
      </c>
      <c r="AM11" s="339">
        <v>313672208</v>
      </c>
      <c r="AN11" s="339">
        <v>199702006</v>
      </c>
      <c r="AO11" s="339">
        <v>193817484</v>
      </c>
      <c r="AP11" s="351">
        <v>193090</v>
      </c>
      <c r="AQ11" s="351">
        <v>123914</v>
      </c>
      <c r="AR11" s="339">
        <v>1109622918</v>
      </c>
      <c r="AS11" s="339">
        <v>1211127513</v>
      </c>
      <c r="AT11" s="339">
        <v>125162780</v>
      </c>
      <c r="AU11" s="339">
        <v>135794274</v>
      </c>
      <c r="AV11" s="340" t="s">
        <v>754</v>
      </c>
      <c r="AW11" s="337"/>
      <c r="AX11" s="338" t="s">
        <v>801</v>
      </c>
      <c r="AY11" s="183"/>
      <c r="AZ11" s="339">
        <v>412633864</v>
      </c>
      <c r="BA11" s="339">
        <v>539116068</v>
      </c>
      <c r="BB11" s="339">
        <v>120601780</v>
      </c>
      <c r="BC11" s="339">
        <v>185349290</v>
      </c>
      <c r="BD11" s="339">
        <v>91247084</v>
      </c>
      <c r="BE11" s="339">
        <v>70113936</v>
      </c>
      <c r="BF11" s="353">
        <v>0</v>
      </c>
      <c r="BG11" s="353">
        <v>0</v>
      </c>
      <c r="BH11" s="339">
        <v>198479360</v>
      </c>
      <c r="BI11" s="339">
        <v>280028760</v>
      </c>
      <c r="BJ11" s="339">
        <v>2305640</v>
      </c>
      <c r="BK11" s="339">
        <v>3624082</v>
      </c>
      <c r="BL11" s="340" t="s">
        <v>754</v>
      </c>
      <c r="BM11" s="337"/>
      <c r="BN11" s="338" t="s">
        <v>801</v>
      </c>
      <c r="BO11" s="183"/>
      <c r="BP11" s="339">
        <v>1073051905</v>
      </c>
      <c r="BQ11" s="339">
        <v>1437394806</v>
      </c>
      <c r="BR11" s="339">
        <v>5438380</v>
      </c>
      <c r="BS11" s="339">
        <v>7699397</v>
      </c>
      <c r="BT11" s="339">
        <v>850976622</v>
      </c>
      <c r="BU11" s="339">
        <v>1135481163</v>
      </c>
      <c r="BV11" s="351">
        <v>4383</v>
      </c>
      <c r="BW11" s="351">
        <v>3984</v>
      </c>
      <c r="BX11" s="339">
        <v>212711227</v>
      </c>
      <c r="BY11" s="339">
        <v>288594810</v>
      </c>
      <c r="BZ11" s="339">
        <v>3921293</v>
      </c>
      <c r="CA11" s="339">
        <v>5615452</v>
      </c>
      <c r="CB11" s="340" t="s">
        <v>754</v>
      </c>
      <c r="CC11" s="337"/>
      <c r="CD11" s="338" t="s">
        <v>801</v>
      </c>
      <c r="CE11" s="183"/>
      <c r="CF11" s="339">
        <v>27465739</v>
      </c>
      <c r="CG11" s="339">
        <v>18505964</v>
      </c>
      <c r="CH11" s="339">
        <v>6811117</v>
      </c>
      <c r="CI11" s="339">
        <v>6885431</v>
      </c>
      <c r="CJ11" s="339">
        <v>19914683</v>
      </c>
      <c r="CK11" s="339">
        <v>11058279</v>
      </c>
      <c r="CL11" s="339">
        <v>723282</v>
      </c>
      <c r="CM11" s="339">
        <v>547872</v>
      </c>
      <c r="CN11" s="353">
        <v>0</v>
      </c>
      <c r="CO11" s="353">
        <v>0</v>
      </c>
      <c r="CP11" s="357">
        <v>16657</v>
      </c>
      <c r="CQ11" s="357">
        <v>14382</v>
      </c>
      <c r="CR11" s="340" t="s">
        <v>754</v>
      </c>
    </row>
    <row r="12" spans="1:96" ht="27" customHeight="1">
      <c r="A12" s="337"/>
      <c r="B12" s="341" t="s">
        <v>802</v>
      </c>
      <c r="C12" s="186"/>
      <c r="D12" s="339">
        <v>5592202517</v>
      </c>
      <c r="E12" s="339">
        <v>6507012130</v>
      </c>
      <c r="F12" s="339">
        <v>1226953637</v>
      </c>
      <c r="G12" s="339">
        <v>1095226409</v>
      </c>
      <c r="H12" s="339">
        <v>2401873207</v>
      </c>
      <c r="I12" s="339">
        <v>2696752673</v>
      </c>
      <c r="J12" s="339">
        <v>9229776</v>
      </c>
      <c r="K12" s="339">
        <v>9907406</v>
      </c>
      <c r="L12" s="339">
        <v>1789662571</v>
      </c>
      <c r="M12" s="339">
        <v>2492242683</v>
      </c>
      <c r="N12" s="339">
        <v>164483326</v>
      </c>
      <c r="O12" s="339">
        <v>212882959</v>
      </c>
      <c r="P12" s="340" t="s">
        <v>755</v>
      </c>
      <c r="Q12" s="337"/>
      <c r="R12" s="341" t="s">
        <v>802</v>
      </c>
      <c r="S12" s="186"/>
      <c r="T12" s="339">
        <v>2216544557</v>
      </c>
      <c r="U12" s="339">
        <v>1764209381</v>
      </c>
      <c r="V12" s="339">
        <v>826965988</v>
      </c>
      <c r="W12" s="339">
        <v>460458943</v>
      </c>
      <c r="X12" s="339">
        <v>933700077</v>
      </c>
      <c r="Y12" s="339">
        <v>835645312</v>
      </c>
      <c r="Z12" s="339">
        <v>7651810</v>
      </c>
      <c r="AA12" s="339">
        <v>8609368</v>
      </c>
      <c r="AB12" s="339">
        <v>395789594</v>
      </c>
      <c r="AC12" s="339">
        <v>406311884</v>
      </c>
      <c r="AD12" s="339">
        <v>52437088</v>
      </c>
      <c r="AE12" s="339">
        <v>53183874</v>
      </c>
      <c r="AF12" s="340" t="s">
        <v>755</v>
      </c>
      <c r="AG12" s="319"/>
      <c r="AH12" s="338" t="s">
        <v>802</v>
      </c>
      <c r="AI12" s="186"/>
      <c r="AJ12" s="339">
        <v>1490062766</v>
      </c>
      <c r="AK12" s="339">
        <v>2116049258</v>
      </c>
      <c r="AL12" s="339">
        <v>257907236</v>
      </c>
      <c r="AM12" s="339">
        <v>343641238</v>
      </c>
      <c r="AN12" s="339">
        <v>210325786</v>
      </c>
      <c r="AO12" s="339">
        <v>305246633</v>
      </c>
      <c r="AP12" s="351">
        <v>182287</v>
      </c>
      <c r="AQ12" s="351">
        <v>190732</v>
      </c>
      <c r="AR12" s="339">
        <v>919248803</v>
      </c>
      <c r="AS12" s="339">
        <v>1322672759</v>
      </c>
      <c r="AT12" s="339">
        <v>102398654</v>
      </c>
      <c r="AU12" s="339">
        <v>144297896</v>
      </c>
      <c r="AV12" s="340" t="s">
        <v>755</v>
      </c>
      <c r="AW12" s="337"/>
      <c r="AX12" s="341" t="s">
        <v>802</v>
      </c>
      <c r="AY12" s="186"/>
      <c r="AZ12" s="339">
        <v>415078932</v>
      </c>
      <c r="BA12" s="339">
        <v>755239566</v>
      </c>
      <c r="BB12" s="339">
        <v>112332410</v>
      </c>
      <c r="BC12" s="339">
        <v>260570720</v>
      </c>
      <c r="BD12" s="339">
        <v>105705222</v>
      </c>
      <c r="BE12" s="339">
        <v>101371816</v>
      </c>
      <c r="BF12" s="353">
        <v>0</v>
      </c>
      <c r="BG12" s="353">
        <v>0</v>
      </c>
      <c r="BH12" s="339">
        <v>194829500</v>
      </c>
      <c r="BI12" s="339">
        <v>388027840</v>
      </c>
      <c r="BJ12" s="339">
        <v>2211800</v>
      </c>
      <c r="BK12" s="339">
        <v>5269190</v>
      </c>
      <c r="BL12" s="340" t="s">
        <v>755</v>
      </c>
      <c r="BM12" s="337"/>
      <c r="BN12" s="341" t="s">
        <v>802</v>
      </c>
      <c r="BO12" s="186"/>
      <c r="BP12" s="339">
        <v>1382249252</v>
      </c>
      <c r="BQ12" s="339">
        <v>1795352143</v>
      </c>
      <c r="BR12" s="339">
        <v>10144113</v>
      </c>
      <c r="BS12" s="339">
        <v>13923814</v>
      </c>
      <c r="BT12" s="339">
        <v>1085035110</v>
      </c>
      <c r="BU12" s="339">
        <v>1396180849</v>
      </c>
      <c r="BV12" s="351">
        <v>4894</v>
      </c>
      <c r="BW12" s="351">
        <v>19741</v>
      </c>
      <c r="BX12" s="339">
        <v>279750302</v>
      </c>
      <c r="BY12" s="339">
        <v>375224672</v>
      </c>
      <c r="BZ12" s="339">
        <v>7314833</v>
      </c>
      <c r="CA12" s="339">
        <v>10003067</v>
      </c>
      <c r="CB12" s="340" t="s">
        <v>755</v>
      </c>
      <c r="CC12" s="337"/>
      <c r="CD12" s="341" t="s">
        <v>802</v>
      </c>
      <c r="CE12" s="186"/>
      <c r="CF12" s="339">
        <v>61504224</v>
      </c>
      <c r="CG12" s="339">
        <v>55615094</v>
      </c>
      <c r="CH12" s="339">
        <v>18014954</v>
      </c>
      <c r="CI12" s="339">
        <v>15520796</v>
      </c>
      <c r="CJ12" s="339">
        <v>42175758</v>
      </c>
      <c r="CK12" s="339">
        <v>39022627</v>
      </c>
      <c r="CL12" s="339">
        <v>1278231</v>
      </c>
      <c r="CM12" s="339">
        <v>1038611</v>
      </c>
      <c r="CN12" s="353">
        <v>0</v>
      </c>
      <c r="CO12" s="357">
        <v>228</v>
      </c>
      <c r="CP12" s="357">
        <v>35281</v>
      </c>
      <c r="CQ12" s="357">
        <v>32832</v>
      </c>
      <c r="CR12" s="340" t="s">
        <v>755</v>
      </c>
    </row>
    <row r="13" spans="1:96" ht="27" customHeight="1">
      <c r="A13" s="337"/>
      <c r="B13" s="338" t="s">
        <v>803</v>
      </c>
      <c r="C13" s="183"/>
      <c r="D13" s="339">
        <v>6365122707</v>
      </c>
      <c r="E13" s="339">
        <v>8360373193</v>
      </c>
      <c r="F13" s="339">
        <v>1603031380</v>
      </c>
      <c r="G13" s="339">
        <v>1636018396</v>
      </c>
      <c r="H13" s="339">
        <v>2658574068</v>
      </c>
      <c r="I13" s="339">
        <v>3240865165</v>
      </c>
      <c r="J13" s="339">
        <v>10334926</v>
      </c>
      <c r="K13" s="339">
        <v>12767534</v>
      </c>
      <c r="L13" s="339">
        <v>1911230826</v>
      </c>
      <c r="M13" s="339">
        <v>3189288303</v>
      </c>
      <c r="N13" s="339">
        <v>181951507</v>
      </c>
      <c r="O13" s="339">
        <v>281433795</v>
      </c>
      <c r="P13" s="340" t="s">
        <v>756</v>
      </c>
      <c r="Q13" s="337"/>
      <c r="R13" s="338" t="s">
        <v>803</v>
      </c>
      <c r="S13" s="183"/>
      <c r="T13" s="339">
        <v>2580558882</v>
      </c>
      <c r="U13" s="339">
        <v>2599497733</v>
      </c>
      <c r="V13" s="339">
        <v>1111817760</v>
      </c>
      <c r="W13" s="339">
        <v>756084891</v>
      </c>
      <c r="X13" s="339">
        <v>1008837343</v>
      </c>
      <c r="Y13" s="339">
        <v>1183482824</v>
      </c>
      <c r="Z13" s="339">
        <v>8545350</v>
      </c>
      <c r="AA13" s="339">
        <v>10475749</v>
      </c>
      <c r="AB13" s="339">
        <v>393060817</v>
      </c>
      <c r="AC13" s="339">
        <v>572311636</v>
      </c>
      <c r="AD13" s="339">
        <v>58297612</v>
      </c>
      <c r="AE13" s="339">
        <v>77142633</v>
      </c>
      <c r="AF13" s="340" t="s">
        <v>756</v>
      </c>
      <c r="AG13" s="319"/>
      <c r="AH13" s="338" t="s">
        <v>803</v>
      </c>
      <c r="AI13" s="183"/>
      <c r="AJ13" s="339">
        <v>1648010707</v>
      </c>
      <c r="AK13" s="339">
        <v>2805493877</v>
      </c>
      <c r="AL13" s="339">
        <v>306804944</v>
      </c>
      <c r="AM13" s="339">
        <v>463462887</v>
      </c>
      <c r="AN13" s="339">
        <v>244891271</v>
      </c>
      <c r="AO13" s="339">
        <v>455609788</v>
      </c>
      <c r="AP13" s="351">
        <v>234905</v>
      </c>
      <c r="AQ13" s="351">
        <v>243055</v>
      </c>
      <c r="AR13" s="339">
        <v>983100862</v>
      </c>
      <c r="AS13" s="339">
        <v>1698954154</v>
      </c>
      <c r="AT13" s="339">
        <v>112978725</v>
      </c>
      <c r="AU13" s="339">
        <v>187223993</v>
      </c>
      <c r="AV13" s="340" t="s">
        <v>756</v>
      </c>
      <c r="AW13" s="337"/>
      <c r="AX13" s="338" t="s">
        <v>803</v>
      </c>
      <c r="AY13" s="183"/>
      <c r="AZ13" s="339">
        <v>522808606</v>
      </c>
      <c r="BA13" s="339">
        <v>1057417200</v>
      </c>
      <c r="BB13" s="339">
        <v>144199110</v>
      </c>
      <c r="BC13" s="339">
        <v>374141210</v>
      </c>
      <c r="BD13" s="339">
        <v>132697218</v>
      </c>
      <c r="BE13" s="339">
        <v>132682912</v>
      </c>
      <c r="BF13" s="353">
        <v>0</v>
      </c>
      <c r="BG13" s="353">
        <v>0</v>
      </c>
      <c r="BH13" s="339">
        <v>243054780</v>
      </c>
      <c r="BI13" s="339">
        <v>542921590</v>
      </c>
      <c r="BJ13" s="339">
        <v>2857498</v>
      </c>
      <c r="BK13" s="339">
        <v>7671488</v>
      </c>
      <c r="BL13" s="340" t="s">
        <v>756</v>
      </c>
      <c r="BM13" s="337"/>
      <c r="BN13" s="338" t="s">
        <v>803</v>
      </c>
      <c r="BO13" s="183"/>
      <c r="BP13" s="339">
        <v>1401234438</v>
      </c>
      <c r="BQ13" s="339">
        <v>1734422916</v>
      </c>
      <c r="BR13" s="339">
        <v>10061582</v>
      </c>
      <c r="BS13" s="339">
        <v>12396850</v>
      </c>
      <c r="BT13" s="339">
        <v>1092250897</v>
      </c>
      <c r="BU13" s="339">
        <v>1338198172</v>
      </c>
      <c r="BV13" s="351">
        <v>8391</v>
      </c>
      <c r="BW13" s="351">
        <v>5921</v>
      </c>
      <c r="BX13" s="339">
        <v>291621428</v>
      </c>
      <c r="BY13" s="339">
        <v>374869078</v>
      </c>
      <c r="BZ13" s="339">
        <v>7292140</v>
      </c>
      <c r="CA13" s="339">
        <v>8952895</v>
      </c>
      <c r="CB13" s="340" t="s">
        <v>756</v>
      </c>
      <c r="CC13" s="337"/>
      <c r="CD13" s="338" t="s">
        <v>803</v>
      </c>
      <c r="CE13" s="183"/>
      <c r="CF13" s="339">
        <v>165286666</v>
      </c>
      <c r="CG13" s="339">
        <v>124053140</v>
      </c>
      <c r="CH13" s="339">
        <v>26169363</v>
      </c>
      <c r="CI13" s="339">
        <v>27655355</v>
      </c>
      <c r="CJ13" s="339">
        <v>137710946</v>
      </c>
      <c r="CK13" s="339">
        <v>94381481</v>
      </c>
      <c r="CL13" s="339">
        <v>1355140</v>
      </c>
      <c r="CM13" s="339">
        <v>1956469</v>
      </c>
      <c r="CN13" s="353">
        <v>0</v>
      </c>
      <c r="CO13" s="353">
        <v>0</v>
      </c>
      <c r="CP13" s="357">
        <v>51217</v>
      </c>
      <c r="CQ13" s="357">
        <v>59835</v>
      </c>
      <c r="CR13" s="340" t="s">
        <v>756</v>
      </c>
    </row>
    <row r="14" spans="1:96" ht="27" customHeight="1">
      <c r="A14" s="337"/>
      <c r="B14" s="338" t="s">
        <v>804</v>
      </c>
      <c r="C14" s="188"/>
      <c r="D14" s="339">
        <v>8396289977</v>
      </c>
      <c r="E14" s="339">
        <v>10775602574</v>
      </c>
      <c r="F14" s="339">
        <v>2328854487</v>
      </c>
      <c r="G14" s="339">
        <v>2326901796</v>
      </c>
      <c r="H14" s="339">
        <v>3473153409</v>
      </c>
      <c r="I14" s="339">
        <v>4117520988</v>
      </c>
      <c r="J14" s="339">
        <v>15028459</v>
      </c>
      <c r="K14" s="339">
        <v>18402506</v>
      </c>
      <c r="L14" s="339">
        <v>2337852855</v>
      </c>
      <c r="M14" s="339">
        <v>3945299063</v>
      </c>
      <c r="N14" s="339">
        <v>241400767</v>
      </c>
      <c r="O14" s="339">
        <v>367478221</v>
      </c>
      <c r="P14" s="340" t="s">
        <v>757</v>
      </c>
      <c r="Q14" s="337"/>
      <c r="R14" s="338" t="s">
        <v>804</v>
      </c>
      <c r="S14" s="188"/>
      <c r="T14" s="339">
        <v>3681756078</v>
      </c>
      <c r="U14" s="339">
        <v>3726917990</v>
      </c>
      <c r="V14" s="339">
        <v>1625763964</v>
      </c>
      <c r="W14" s="339">
        <v>1128159517</v>
      </c>
      <c r="X14" s="339">
        <v>1466821833</v>
      </c>
      <c r="Y14" s="339">
        <v>1722000883</v>
      </c>
      <c r="Z14" s="339">
        <v>11583080</v>
      </c>
      <c r="AA14" s="339">
        <v>15762604</v>
      </c>
      <c r="AB14" s="339">
        <v>495299215</v>
      </c>
      <c r="AC14" s="339">
        <v>753709316</v>
      </c>
      <c r="AD14" s="339">
        <v>82287986</v>
      </c>
      <c r="AE14" s="339">
        <v>107285670</v>
      </c>
      <c r="AF14" s="340" t="s">
        <v>757</v>
      </c>
      <c r="AG14" s="319"/>
      <c r="AH14" s="338" t="s">
        <v>804</v>
      </c>
      <c r="AI14" s="188"/>
      <c r="AJ14" s="339">
        <v>2123284260</v>
      </c>
      <c r="AK14" s="339">
        <v>3557196747</v>
      </c>
      <c r="AL14" s="339">
        <v>441377572</v>
      </c>
      <c r="AM14" s="339">
        <v>629371912</v>
      </c>
      <c r="AN14" s="339">
        <v>324885434</v>
      </c>
      <c r="AO14" s="339">
        <v>592048159</v>
      </c>
      <c r="AP14" s="351">
        <v>382537</v>
      </c>
      <c r="AQ14" s="351">
        <v>308023</v>
      </c>
      <c r="AR14" s="339">
        <v>1210995560</v>
      </c>
      <c r="AS14" s="339">
        <v>2094883548</v>
      </c>
      <c r="AT14" s="339">
        <v>145643157</v>
      </c>
      <c r="AU14" s="339">
        <v>240585105</v>
      </c>
      <c r="AV14" s="340" t="s">
        <v>757</v>
      </c>
      <c r="AW14" s="337"/>
      <c r="AX14" s="338" t="s">
        <v>804</v>
      </c>
      <c r="AY14" s="188"/>
      <c r="AZ14" s="339">
        <v>695939109</v>
      </c>
      <c r="BA14" s="339">
        <v>1397299611</v>
      </c>
      <c r="BB14" s="339">
        <v>198810890</v>
      </c>
      <c r="BC14" s="339">
        <v>499248920</v>
      </c>
      <c r="BD14" s="339">
        <v>172976804</v>
      </c>
      <c r="BE14" s="339">
        <v>177110161</v>
      </c>
      <c r="BF14" s="351">
        <v>374</v>
      </c>
      <c r="BG14" s="353">
        <v>0</v>
      </c>
      <c r="BH14" s="339">
        <v>320295450</v>
      </c>
      <c r="BI14" s="339">
        <v>710817418</v>
      </c>
      <c r="BJ14" s="339">
        <v>3855591</v>
      </c>
      <c r="BK14" s="339">
        <v>10123112</v>
      </c>
      <c r="BL14" s="340" t="s">
        <v>757</v>
      </c>
      <c r="BM14" s="337"/>
      <c r="BN14" s="338" t="s">
        <v>804</v>
      </c>
      <c r="BO14" s="188"/>
      <c r="BP14" s="339">
        <v>1451710735</v>
      </c>
      <c r="BQ14" s="339">
        <v>1757053807</v>
      </c>
      <c r="BR14" s="339">
        <v>10848796</v>
      </c>
      <c r="BS14" s="339">
        <v>11636273</v>
      </c>
      <c r="BT14" s="339">
        <v>1123408571</v>
      </c>
      <c r="BU14" s="339">
        <v>1351533194</v>
      </c>
      <c r="BV14" s="351">
        <v>9499</v>
      </c>
      <c r="BW14" s="351">
        <v>9187</v>
      </c>
      <c r="BX14" s="339">
        <v>309810091</v>
      </c>
      <c r="BY14" s="339">
        <v>385413174</v>
      </c>
      <c r="BZ14" s="339">
        <v>7633778</v>
      </c>
      <c r="CA14" s="339">
        <v>8461979</v>
      </c>
      <c r="CB14" s="340" t="s">
        <v>757</v>
      </c>
      <c r="CC14" s="337"/>
      <c r="CD14" s="338" t="s">
        <v>804</v>
      </c>
      <c r="CE14" s="188"/>
      <c r="CF14" s="339">
        <v>354808960</v>
      </c>
      <c r="CG14" s="339">
        <v>282071022</v>
      </c>
      <c r="CH14" s="339">
        <v>44396434</v>
      </c>
      <c r="CI14" s="339">
        <v>52780906</v>
      </c>
      <c r="CJ14" s="339">
        <v>307540464</v>
      </c>
      <c r="CK14" s="339">
        <v>227012635</v>
      </c>
      <c r="CL14" s="339">
        <v>2790795</v>
      </c>
      <c r="CM14" s="339">
        <v>2174061</v>
      </c>
      <c r="CN14" s="357">
        <v>3648</v>
      </c>
      <c r="CO14" s="357">
        <v>912</v>
      </c>
      <c r="CP14" s="357">
        <v>77619</v>
      </c>
      <c r="CQ14" s="357">
        <v>102508</v>
      </c>
      <c r="CR14" s="340" t="s">
        <v>757</v>
      </c>
    </row>
    <row r="15" spans="1:96" ht="27" customHeight="1">
      <c r="A15" s="342"/>
      <c r="B15" s="338" t="s">
        <v>805</v>
      </c>
      <c r="C15" s="178"/>
      <c r="D15" s="339">
        <v>9225212983</v>
      </c>
      <c r="E15" s="339">
        <v>10654473665</v>
      </c>
      <c r="F15" s="339">
        <v>2788981088</v>
      </c>
      <c r="G15" s="339">
        <v>2583456571</v>
      </c>
      <c r="H15" s="339">
        <v>3855452406</v>
      </c>
      <c r="I15" s="339">
        <v>4198811332</v>
      </c>
      <c r="J15" s="339">
        <v>20541357</v>
      </c>
      <c r="K15" s="339">
        <v>21504331</v>
      </c>
      <c r="L15" s="339">
        <v>2296538583</v>
      </c>
      <c r="M15" s="339">
        <v>3499995255</v>
      </c>
      <c r="N15" s="339">
        <v>263699549</v>
      </c>
      <c r="O15" s="339">
        <v>350706176</v>
      </c>
      <c r="P15" s="340" t="s">
        <v>758</v>
      </c>
      <c r="Q15" s="342"/>
      <c r="R15" s="338" t="s">
        <v>805</v>
      </c>
      <c r="S15" s="178"/>
      <c r="T15" s="339">
        <v>4420702566</v>
      </c>
      <c r="U15" s="339">
        <v>4084678742</v>
      </c>
      <c r="V15" s="339">
        <v>1979092756</v>
      </c>
      <c r="W15" s="339">
        <v>1390089512</v>
      </c>
      <c r="X15" s="339">
        <v>1790227867</v>
      </c>
      <c r="Y15" s="339">
        <v>1892993407</v>
      </c>
      <c r="Z15" s="339">
        <v>15309539</v>
      </c>
      <c r="AA15" s="339">
        <v>17307263</v>
      </c>
      <c r="AB15" s="339">
        <v>535860675</v>
      </c>
      <c r="AC15" s="339">
        <v>672921128</v>
      </c>
      <c r="AD15" s="339">
        <v>100211729</v>
      </c>
      <c r="AE15" s="339">
        <v>111367432</v>
      </c>
      <c r="AF15" s="340" t="s">
        <v>758</v>
      </c>
      <c r="AG15" s="315"/>
      <c r="AH15" s="338" t="s">
        <v>805</v>
      </c>
      <c r="AI15" s="178"/>
      <c r="AJ15" s="339">
        <v>2203454733</v>
      </c>
      <c r="AK15" s="339">
        <v>3197240545</v>
      </c>
      <c r="AL15" s="339">
        <v>521806976</v>
      </c>
      <c r="AM15" s="339">
        <v>627240074</v>
      </c>
      <c r="AN15" s="339">
        <v>350098424</v>
      </c>
      <c r="AO15" s="339">
        <v>530525064</v>
      </c>
      <c r="AP15" s="339">
        <v>593929</v>
      </c>
      <c r="AQ15" s="339">
        <v>644145</v>
      </c>
      <c r="AR15" s="339">
        <v>1181472913</v>
      </c>
      <c r="AS15" s="339">
        <v>1817708518</v>
      </c>
      <c r="AT15" s="339">
        <v>149482491</v>
      </c>
      <c r="AU15" s="339">
        <v>221122744</v>
      </c>
      <c r="AV15" s="340" t="s">
        <v>758</v>
      </c>
      <c r="AW15" s="342"/>
      <c r="AX15" s="338" t="s">
        <v>805</v>
      </c>
      <c r="AY15" s="178"/>
      <c r="AZ15" s="339">
        <v>651837132</v>
      </c>
      <c r="BA15" s="339">
        <v>1341829769</v>
      </c>
      <c r="BB15" s="339">
        <v>199368590</v>
      </c>
      <c r="BC15" s="339">
        <v>479172760</v>
      </c>
      <c r="BD15" s="339">
        <v>147673616</v>
      </c>
      <c r="BE15" s="339">
        <v>180292687</v>
      </c>
      <c r="BF15" s="353">
        <v>0</v>
      </c>
      <c r="BG15" s="353">
        <v>0</v>
      </c>
      <c r="BH15" s="339">
        <v>300960590</v>
      </c>
      <c r="BI15" s="339">
        <v>672629694</v>
      </c>
      <c r="BJ15" s="339">
        <v>3834336</v>
      </c>
      <c r="BK15" s="339">
        <v>9734628</v>
      </c>
      <c r="BL15" s="340" t="s">
        <v>758</v>
      </c>
      <c r="BM15" s="342"/>
      <c r="BN15" s="338" t="s">
        <v>805</v>
      </c>
      <c r="BO15" s="178"/>
      <c r="BP15" s="339">
        <v>1269911085</v>
      </c>
      <c r="BQ15" s="339">
        <v>1534349858</v>
      </c>
      <c r="BR15" s="339">
        <v>10898357</v>
      </c>
      <c r="BS15" s="339">
        <v>10156127</v>
      </c>
      <c r="BT15" s="339">
        <v>975149046</v>
      </c>
      <c r="BU15" s="339">
        <v>1180436486</v>
      </c>
      <c r="BV15" s="351">
        <v>18661</v>
      </c>
      <c r="BW15" s="351">
        <v>6990</v>
      </c>
      <c r="BX15" s="339">
        <v>276429169</v>
      </c>
      <c r="BY15" s="339">
        <v>336339131</v>
      </c>
      <c r="BZ15" s="339">
        <v>7415852</v>
      </c>
      <c r="CA15" s="339">
        <v>7411124</v>
      </c>
      <c r="CB15" s="340" t="s">
        <v>758</v>
      </c>
      <c r="CC15" s="342"/>
      <c r="CD15" s="338" t="s">
        <v>805</v>
      </c>
      <c r="CE15" s="178"/>
      <c r="CF15" s="339">
        <v>559181056</v>
      </c>
      <c r="CG15" s="339">
        <v>428152241</v>
      </c>
      <c r="CH15" s="339">
        <v>67315755</v>
      </c>
      <c r="CI15" s="339">
        <v>69841204</v>
      </c>
      <c r="CJ15" s="339">
        <v>487528134</v>
      </c>
      <c r="CK15" s="339">
        <v>354788905</v>
      </c>
      <c r="CL15" s="339">
        <v>4219006</v>
      </c>
      <c r="CM15" s="339">
        <v>3396809</v>
      </c>
      <c r="CN15" s="357">
        <v>684</v>
      </c>
      <c r="CO15" s="357">
        <v>3420</v>
      </c>
      <c r="CP15" s="357">
        <v>117477</v>
      </c>
      <c r="CQ15" s="357">
        <v>121903</v>
      </c>
      <c r="CR15" s="340" t="s">
        <v>758</v>
      </c>
    </row>
    <row r="16" spans="1:96" ht="27" customHeight="1">
      <c r="A16" s="337"/>
      <c r="B16" s="338" t="s">
        <v>806</v>
      </c>
      <c r="C16" s="183"/>
      <c r="D16" s="339">
        <v>11042844033</v>
      </c>
      <c r="E16" s="339">
        <v>11882204549</v>
      </c>
      <c r="F16" s="339">
        <v>3467007612</v>
      </c>
      <c r="G16" s="339">
        <v>3226134053</v>
      </c>
      <c r="H16" s="339">
        <v>4751787026</v>
      </c>
      <c r="I16" s="339">
        <v>4816641145</v>
      </c>
      <c r="J16" s="339">
        <v>27024394</v>
      </c>
      <c r="K16" s="339">
        <v>29277039</v>
      </c>
      <c r="L16" s="339">
        <v>2485202211</v>
      </c>
      <c r="M16" s="339">
        <v>3437534631</v>
      </c>
      <c r="N16" s="339">
        <v>311822790</v>
      </c>
      <c r="O16" s="339">
        <v>372617681</v>
      </c>
      <c r="P16" s="340" t="s">
        <v>759</v>
      </c>
      <c r="Q16" s="337"/>
      <c r="R16" s="338" t="s">
        <v>806</v>
      </c>
      <c r="S16" s="183"/>
      <c r="T16" s="339">
        <v>5573989810</v>
      </c>
      <c r="U16" s="339">
        <v>5125366203</v>
      </c>
      <c r="V16" s="339">
        <v>2475502607</v>
      </c>
      <c r="W16" s="339">
        <v>1940173339</v>
      </c>
      <c r="X16" s="339">
        <v>2311717579</v>
      </c>
      <c r="Y16" s="339">
        <v>2315060303</v>
      </c>
      <c r="Z16" s="339">
        <v>21690135</v>
      </c>
      <c r="AA16" s="339">
        <v>24418027</v>
      </c>
      <c r="AB16" s="339">
        <v>633059554</v>
      </c>
      <c r="AC16" s="339">
        <v>710625307</v>
      </c>
      <c r="AD16" s="339">
        <v>132019935</v>
      </c>
      <c r="AE16" s="339">
        <v>135089227</v>
      </c>
      <c r="AF16" s="340" t="s">
        <v>759</v>
      </c>
      <c r="AG16" s="319"/>
      <c r="AH16" s="338" t="s">
        <v>806</v>
      </c>
      <c r="AI16" s="183"/>
      <c r="AJ16" s="339">
        <v>2505279649</v>
      </c>
      <c r="AK16" s="339">
        <v>3198319412</v>
      </c>
      <c r="AL16" s="339">
        <v>670843442</v>
      </c>
      <c r="AM16" s="339">
        <v>697968902</v>
      </c>
      <c r="AN16" s="339">
        <v>407044246</v>
      </c>
      <c r="AO16" s="339">
        <v>539608590</v>
      </c>
      <c r="AP16" s="339">
        <v>1327604</v>
      </c>
      <c r="AQ16" s="339">
        <v>992076</v>
      </c>
      <c r="AR16" s="339">
        <v>1261337067</v>
      </c>
      <c r="AS16" s="339">
        <v>1740595290</v>
      </c>
      <c r="AT16" s="339">
        <v>164727290</v>
      </c>
      <c r="AU16" s="339">
        <v>219154554</v>
      </c>
      <c r="AV16" s="340" t="s">
        <v>759</v>
      </c>
      <c r="AW16" s="337"/>
      <c r="AX16" s="338" t="s">
        <v>806</v>
      </c>
      <c r="AY16" s="183"/>
      <c r="AZ16" s="339">
        <v>671411985</v>
      </c>
      <c r="BA16" s="339">
        <v>1342278536</v>
      </c>
      <c r="BB16" s="339">
        <v>213062240</v>
      </c>
      <c r="BC16" s="339">
        <v>477865410</v>
      </c>
      <c r="BD16" s="339">
        <v>148104198</v>
      </c>
      <c r="BE16" s="339">
        <v>196121533</v>
      </c>
      <c r="BF16" s="353">
        <v>0</v>
      </c>
      <c r="BG16" s="353">
        <v>0</v>
      </c>
      <c r="BH16" s="339">
        <v>306138710</v>
      </c>
      <c r="BI16" s="339">
        <v>658535640</v>
      </c>
      <c r="BJ16" s="339">
        <v>4106837</v>
      </c>
      <c r="BK16" s="339">
        <v>9755953</v>
      </c>
      <c r="BL16" s="340" t="s">
        <v>759</v>
      </c>
      <c r="BM16" s="337"/>
      <c r="BN16" s="338" t="s">
        <v>806</v>
      </c>
      <c r="BO16" s="183"/>
      <c r="BP16" s="339">
        <v>1280297022</v>
      </c>
      <c r="BQ16" s="339">
        <v>1488459843</v>
      </c>
      <c r="BR16" s="339">
        <v>13760117</v>
      </c>
      <c r="BS16" s="339">
        <v>10419368</v>
      </c>
      <c r="BT16" s="339">
        <v>975058901</v>
      </c>
      <c r="BU16" s="339">
        <v>1142900188</v>
      </c>
      <c r="BV16" s="351">
        <v>31206</v>
      </c>
      <c r="BW16" s="351">
        <v>6732</v>
      </c>
      <c r="BX16" s="339">
        <v>282957411</v>
      </c>
      <c r="BY16" s="339">
        <v>327591661</v>
      </c>
      <c r="BZ16" s="339">
        <v>8489387</v>
      </c>
      <c r="CA16" s="339">
        <v>7541894</v>
      </c>
      <c r="CB16" s="340" t="s">
        <v>759</v>
      </c>
      <c r="CC16" s="337"/>
      <c r="CD16" s="338" t="s">
        <v>806</v>
      </c>
      <c r="CE16" s="183"/>
      <c r="CF16" s="339">
        <v>875244165</v>
      </c>
      <c r="CG16" s="339">
        <v>646563400</v>
      </c>
      <c r="CH16" s="339">
        <v>80184784</v>
      </c>
      <c r="CI16" s="339">
        <v>89997316</v>
      </c>
      <c r="CJ16" s="339">
        <v>791379840</v>
      </c>
      <c r="CK16" s="339">
        <v>552737802</v>
      </c>
      <c r="CL16" s="339">
        <v>3540268</v>
      </c>
      <c r="CM16" s="339">
        <v>3639814</v>
      </c>
      <c r="CN16" s="357">
        <v>11628</v>
      </c>
      <c r="CO16" s="357">
        <v>9120</v>
      </c>
      <c r="CP16" s="357">
        <v>127645</v>
      </c>
      <c r="CQ16" s="357">
        <v>179348</v>
      </c>
      <c r="CR16" s="340" t="s">
        <v>759</v>
      </c>
    </row>
    <row r="17" spans="1:96" ht="27" customHeight="1">
      <c r="A17" s="337"/>
      <c r="B17" s="341" t="s">
        <v>807</v>
      </c>
      <c r="C17" s="186"/>
      <c r="D17" s="339">
        <v>14111906934</v>
      </c>
      <c r="E17" s="339">
        <v>14963783871</v>
      </c>
      <c r="F17" s="339">
        <v>4601500788</v>
      </c>
      <c r="G17" s="339">
        <v>4313688481</v>
      </c>
      <c r="H17" s="339">
        <v>6171351867</v>
      </c>
      <c r="I17" s="339">
        <v>6317569715</v>
      </c>
      <c r="J17" s="339">
        <v>44428025</v>
      </c>
      <c r="K17" s="339">
        <v>44099571</v>
      </c>
      <c r="L17" s="339">
        <v>2897430867</v>
      </c>
      <c r="M17" s="339">
        <v>3830082504</v>
      </c>
      <c r="N17" s="339">
        <v>397195387</v>
      </c>
      <c r="O17" s="339">
        <v>458343600</v>
      </c>
      <c r="P17" s="340" t="s">
        <v>760</v>
      </c>
      <c r="Q17" s="337"/>
      <c r="R17" s="341" t="s">
        <v>807</v>
      </c>
      <c r="S17" s="186"/>
      <c r="T17" s="339">
        <v>7375445293</v>
      </c>
      <c r="U17" s="339">
        <v>6997932651</v>
      </c>
      <c r="V17" s="339">
        <v>3311143304</v>
      </c>
      <c r="W17" s="339">
        <v>2778089618</v>
      </c>
      <c r="X17" s="339">
        <v>3041015252</v>
      </c>
      <c r="Y17" s="339">
        <v>3099889140</v>
      </c>
      <c r="Z17" s="339">
        <v>35159826</v>
      </c>
      <c r="AA17" s="339">
        <v>37410344</v>
      </c>
      <c r="AB17" s="339">
        <v>804499413</v>
      </c>
      <c r="AC17" s="339">
        <v>895299687</v>
      </c>
      <c r="AD17" s="339">
        <v>183627498</v>
      </c>
      <c r="AE17" s="339">
        <v>187243862</v>
      </c>
      <c r="AF17" s="340" t="s">
        <v>760</v>
      </c>
      <c r="AG17" s="319"/>
      <c r="AH17" s="338" t="s">
        <v>807</v>
      </c>
      <c r="AI17" s="186"/>
      <c r="AJ17" s="339">
        <v>3096253474</v>
      </c>
      <c r="AK17" s="339">
        <v>3755147421</v>
      </c>
      <c r="AL17" s="339">
        <v>914005097</v>
      </c>
      <c r="AM17" s="339">
        <v>901632513</v>
      </c>
      <c r="AN17" s="339">
        <v>517658814</v>
      </c>
      <c r="AO17" s="339">
        <v>661442084</v>
      </c>
      <c r="AP17" s="339">
        <v>2427518</v>
      </c>
      <c r="AQ17" s="339">
        <v>2044905</v>
      </c>
      <c r="AR17" s="339">
        <v>1465663552</v>
      </c>
      <c r="AS17" s="339">
        <v>1939227004</v>
      </c>
      <c r="AT17" s="339">
        <v>196498493</v>
      </c>
      <c r="AU17" s="339">
        <v>250800915</v>
      </c>
      <c r="AV17" s="340" t="s">
        <v>760</v>
      </c>
      <c r="AW17" s="337"/>
      <c r="AX17" s="341" t="s">
        <v>807</v>
      </c>
      <c r="AY17" s="186"/>
      <c r="AZ17" s="339">
        <v>712028073</v>
      </c>
      <c r="BA17" s="339">
        <v>1364382725</v>
      </c>
      <c r="BB17" s="339">
        <v>230680080</v>
      </c>
      <c r="BC17" s="339">
        <v>476312380</v>
      </c>
      <c r="BD17" s="339">
        <v>158736026</v>
      </c>
      <c r="BE17" s="339">
        <v>234851669</v>
      </c>
      <c r="BF17" s="351">
        <v>23</v>
      </c>
      <c r="BG17" s="353">
        <v>0</v>
      </c>
      <c r="BH17" s="339">
        <v>318082050</v>
      </c>
      <c r="BI17" s="339">
        <v>643141674</v>
      </c>
      <c r="BJ17" s="339">
        <v>4529894</v>
      </c>
      <c r="BK17" s="339">
        <v>10077002</v>
      </c>
      <c r="BL17" s="340" t="s">
        <v>760</v>
      </c>
      <c r="BM17" s="337"/>
      <c r="BN17" s="341" t="s">
        <v>807</v>
      </c>
      <c r="BO17" s="186"/>
      <c r="BP17" s="339">
        <v>1378149752</v>
      </c>
      <c r="BQ17" s="339">
        <v>1590808902</v>
      </c>
      <c r="BR17" s="339">
        <v>16758425</v>
      </c>
      <c r="BS17" s="339">
        <v>12247342</v>
      </c>
      <c r="BT17" s="339">
        <v>1043224828</v>
      </c>
      <c r="BU17" s="339">
        <v>1217496868</v>
      </c>
      <c r="BV17" s="351">
        <v>64041</v>
      </c>
      <c r="BW17" s="351">
        <v>9232</v>
      </c>
      <c r="BX17" s="339">
        <v>307975083</v>
      </c>
      <c r="BY17" s="339">
        <v>352258213</v>
      </c>
      <c r="BZ17" s="339">
        <v>10127375</v>
      </c>
      <c r="CA17" s="339">
        <v>8797247</v>
      </c>
      <c r="CB17" s="340" t="s">
        <v>760</v>
      </c>
      <c r="CC17" s="337"/>
      <c r="CD17" s="341" t="s">
        <v>807</v>
      </c>
      <c r="CE17" s="186"/>
      <c r="CF17" s="339">
        <v>1406515999</v>
      </c>
      <c r="CG17" s="339">
        <v>1161317294</v>
      </c>
      <c r="CH17" s="339">
        <v>115024045</v>
      </c>
      <c r="CI17" s="339">
        <v>131826106</v>
      </c>
      <c r="CJ17" s="339">
        <v>1285164230</v>
      </c>
      <c r="CK17" s="339">
        <v>1024862627</v>
      </c>
      <c r="CL17" s="339">
        <v>6114430</v>
      </c>
      <c r="CM17" s="339">
        <v>4366688</v>
      </c>
      <c r="CN17" s="357">
        <v>14996</v>
      </c>
      <c r="CO17" s="357">
        <v>14136</v>
      </c>
      <c r="CP17" s="357">
        <v>198298</v>
      </c>
      <c r="CQ17" s="357">
        <v>247737</v>
      </c>
      <c r="CR17" s="340" t="s">
        <v>760</v>
      </c>
    </row>
    <row r="18" spans="1:96" ht="27" customHeight="1">
      <c r="A18" s="337"/>
      <c r="B18" s="338" t="s">
        <v>808</v>
      </c>
      <c r="C18" s="183"/>
      <c r="D18" s="339">
        <v>17040209880</v>
      </c>
      <c r="E18" s="339">
        <v>18297533391</v>
      </c>
      <c r="F18" s="339">
        <v>5650170550</v>
      </c>
      <c r="G18" s="339">
        <v>5598073259</v>
      </c>
      <c r="H18" s="339">
        <v>7679329153</v>
      </c>
      <c r="I18" s="339">
        <v>7910929776</v>
      </c>
      <c r="J18" s="339">
        <v>60943485</v>
      </c>
      <c r="K18" s="339">
        <v>65425140</v>
      </c>
      <c r="L18" s="339">
        <v>3178129655</v>
      </c>
      <c r="M18" s="339">
        <v>4169535952</v>
      </c>
      <c r="N18" s="339">
        <v>471637037</v>
      </c>
      <c r="O18" s="339">
        <v>553569264</v>
      </c>
      <c r="P18" s="340" t="s">
        <v>761</v>
      </c>
      <c r="Q18" s="337"/>
      <c r="R18" s="338" t="s">
        <v>808</v>
      </c>
      <c r="S18" s="183"/>
      <c r="T18" s="339">
        <v>9183849883</v>
      </c>
      <c r="U18" s="339">
        <v>9002256537</v>
      </c>
      <c r="V18" s="339">
        <v>4157755783</v>
      </c>
      <c r="W18" s="339">
        <v>3810080546</v>
      </c>
      <c r="X18" s="339">
        <v>3760799766</v>
      </c>
      <c r="Y18" s="339">
        <v>3794182785</v>
      </c>
      <c r="Z18" s="339">
        <v>49551856</v>
      </c>
      <c r="AA18" s="339">
        <v>56178482</v>
      </c>
      <c r="AB18" s="339">
        <v>978066360</v>
      </c>
      <c r="AC18" s="339">
        <v>1094770335</v>
      </c>
      <c r="AD18" s="339">
        <v>237676118</v>
      </c>
      <c r="AE18" s="339">
        <v>247044389</v>
      </c>
      <c r="AF18" s="340" t="s">
        <v>761</v>
      </c>
      <c r="AG18" s="319"/>
      <c r="AH18" s="338" t="s">
        <v>808</v>
      </c>
      <c r="AI18" s="183"/>
      <c r="AJ18" s="339">
        <v>3503511825</v>
      </c>
      <c r="AK18" s="339">
        <v>4378216453</v>
      </c>
      <c r="AL18" s="339">
        <v>1099372569</v>
      </c>
      <c r="AM18" s="339">
        <v>1164962958</v>
      </c>
      <c r="AN18" s="339">
        <v>604160998</v>
      </c>
      <c r="AO18" s="339">
        <v>790706250</v>
      </c>
      <c r="AP18" s="339">
        <v>4077108</v>
      </c>
      <c r="AQ18" s="339">
        <v>3804451</v>
      </c>
      <c r="AR18" s="339">
        <v>1579577718</v>
      </c>
      <c r="AS18" s="339">
        <v>2133351313</v>
      </c>
      <c r="AT18" s="339">
        <v>216323432</v>
      </c>
      <c r="AU18" s="339">
        <v>285391481</v>
      </c>
      <c r="AV18" s="340" t="s">
        <v>761</v>
      </c>
      <c r="AW18" s="337"/>
      <c r="AX18" s="338" t="s">
        <v>808</v>
      </c>
      <c r="AY18" s="183"/>
      <c r="AZ18" s="339">
        <v>688488711</v>
      </c>
      <c r="BA18" s="339">
        <v>1279974862</v>
      </c>
      <c r="BB18" s="339">
        <v>226391710</v>
      </c>
      <c r="BC18" s="339">
        <v>433048500</v>
      </c>
      <c r="BD18" s="339">
        <v>155923722</v>
      </c>
      <c r="BE18" s="339">
        <v>262714388</v>
      </c>
      <c r="BF18" s="351">
        <v>168</v>
      </c>
      <c r="BG18" s="353">
        <v>0</v>
      </c>
      <c r="BH18" s="339">
        <v>301505698</v>
      </c>
      <c r="BI18" s="339">
        <v>574719820</v>
      </c>
      <c r="BJ18" s="339">
        <v>4667413</v>
      </c>
      <c r="BK18" s="339">
        <v>9492154</v>
      </c>
      <c r="BL18" s="340" t="s">
        <v>761</v>
      </c>
      <c r="BM18" s="337"/>
      <c r="BN18" s="338" t="s">
        <v>808</v>
      </c>
      <c r="BO18" s="183"/>
      <c r="BP18" s="339">
        <v>1415448841</v>
      </c>
      <c r="BQ18" s="339">
        <v>1631125776</v>
      </c>
      <c r="BR18" s="339">
        <v>18012336</v>
      </c>
      <c r="BS18" s="339">
        <v>13680003</v>
      </c>
      <c r="BT18" s="339">
        <v>1068448720</v>
      </c>
      <c r="BU18" s="339">
        <v>1241105230</v>
      </c>
      <c r="BV18" s="351">
        <v>67682</v>
      </c>
      <c r="BW18" s="351">
        <v>9542</v>
      </c>
      <c r="BX18" s="339">
        <v>318094153</v>
      </c>
      <c r="BY18" s="339">
        <v>366575746</v>
      </c>
      <c r="BZ18" s="339">
        <v>10825950</v>
      </c>
      <c r="CA18" s="339">
        <v>9755255</v>
      </c>
      <c r="CB18" s="340" t="s">
        <v>761</v>
      </c>
      <c r="CC18" s="337"/>
      <c r="CD18" s="338" t="s">
        <v>808</v>
      </c>
      <c r="CE18" s="183"/>
      <c r="CF18" s="339">
        <v>2115870401</v>
      </c>
      <c r="CG18" s="339">
        <v>1907207177</v>
      </c>
      <c r="CH18" s="339">
        <v>134926602</v>
      </c>
      <c r="CI18" s="339">
        <v>163333183</v>
      </c>
      <c r="CJ18" s="339">
        <v>1974451032</v>
      </c>
      <c r="CK18" s="339">
        <v>1738561018</v>
      </c>
      <c r="CL18" s="339">
        <v>6259179</v>
      </c>
      <c r="CM18" s="339">
        <v>4990780</v>
      </c>
      <c r="CN18" s="357">
        <v>11348</v>
      </c>
      <c r="CO18" s="357">
        <v>23484</v>
      </c>
      <c r="CP18" s="357">
        <v>222240</v>
      </c>
      <c r="CQ18" s="357">
        <v>298712</v>
      </c>
      <c r="CR18" s="340" t="s">
        <v>761</v>
      </c>
    </row>
    <row r="19" spans="1:96" ht="27" customHeight="1">
      <c r="A19" s="337"/>
      <c r="B19" s="338" t="s">
        <v>809</v>
      </c>
      <c r="C19" s="188"/>
      <c r="D19" s="339">
        <v>19116700159</v>
      </c>
      <c r="E19" s="339">
        <v>20187995471</v>
      </c>
      <c r="F19" s="339">
        <v>6555054328</v>
      </c>
      <c r="G19" s="339">
        <v>6653662184</v>
      </c>
      <c r="H19" s="339">
        <v>8688253820</v>
      </c>
      <c r="I19" s="339">
        <v>8686389817</v>
      </c>
      <c r="J19" s="339">
        <v>82154145</v>
      </c>
      <c r="K19" s="339">
        <v>97356761</v>
      </c>
      <c r="L19" s="339">
        <v>3268577130</v>
      </c>
      <c r="M19" s="339">
        <v>4143598335</v>
      </c>
      <c r="N19" s="339">
        <v>522660736</v>
      </c>
      <c r="O19" s="339">
        <v>606988374</v>
      </c>
      <c r="P19" s="340" t="s">
        <v>762</v>
      </c>
      <c r="Q19" s="337"/>
      <c r="R19" s="338" t="s">
        <v>809</v>
      </c>
      <c r="S19" s="188"/>
      <c r="T19" s="339">
        <v>10583763099</v>
      </c>
      <c r="U19" s="339">
        <v>10388657433</v>
      </c>
      <c r="V19" s="339">
        <v>4948944891</v>
      </c>
      <c r="W19" s="339">
        <v>4737659813</v>
      </c>
      <c r="X19" s="339">
        <v>4183422517</v>
      </c>
      <c r="Y19" s="339">
        <v>4075989316</v>
      </c>
      <c r="Z19" s="339">
        <v>65147033</v>
      </c>
      <c r="AA19" s="339">
        <v>80131460</v>
      </c>
      <c r="AB19" s="339">
        <v>1102886682</v>
      </c>
      <c r="AC19" s="339">
        <v>1202966786</v>
      </c>
      <c r="AD19" s="339">
        <v>283361976</v>
      </c>
      <c r="AE19" s="339">
        <v>291910058</v>
      </c>
      <c r="AF19" s="340" t="s">
        <v>762</v>
      </c>
      <c r="AG19" s="319"/>
      <c r="AH19" s="338" t="s">
        <v>809</v>
      </c>
      <c r="AI19" s="188"/>
      <c r="AJ19" s="339">
        <v>3707369289</v>
      </c>
      <c r="AK19" s="339">
        <v>4663017191</v>
      </c>
      <c r="AL19" s="339">
        <v>1207179546</v>
      </c>
      <c r="AM19" s="339">
        <v>1352701889</v>
      </c>
      <c r="AN19" s="339">
        <v>678151720</v>
      </c>
      <c r="AO19" s="339">
        <v>868509643</v>
      </c>
      <c r="AP19" s="339">
        <v>9292445</v>
      </c>
      <c r="AQ19" s="339">
        <v>11304395</v>
      </c>
      <c r="AR19" s="339">
        <v>1590359810</v>
      </c>
      <c r="AS19" s="339">
        <v>2135116273</v>
      </c>
      <c r="AT19" s="339">
        <v>222385768</v>
      </c>
      <c r="AU19" s="339">
        <v>295384991</v>
      </c>
      <c r="AV19" s="340" t="s">
        <v>762</v>
      </c>
      <c r="AW19" s="337"/>
      <c r="AX19" s="338" t="s">
        <v>809</v>
      </c>
      <c r="AY19" s="188"/>
      <c r="AZ19" s="339">
        <v>640145992</v>
      </c>
      <c r="BA19" s="339">
        <v>1071649751</v>
      </c>
      <c r="BB19" s="339">
        <v>218850800</v>
      </c>
      <c r="BC19" s="339">
        <v>359838400</v>
      </c>
      <c r="BD19" s="339">
        <v>138207288</v>
      </c>
      <c r="BE19" s="339">
        <v>234503509</v>
      </c>
      <c r="BF19" s="353">
        <v>0</v>
      </c>
      <c r="BG19" s="353">
        <v>0</v>
      </c>
      <c r="BH19" s="339">
        <v>278469550</v>
      </c>
      <c r="BI19" s="339">
        <v>469217560</v>
      </c>
      <c r="BJ19" s="339">
        <v>4618354</v>
      </c>
      <c r="BK19" s="339">
        <v>8090282</v>
      </c>
      <c r="BL19" s="340" t="s">
        <v>762</v>
      </c>
      <c r="BM19" s="337"/>
      <c r="BN19" s="338" t="s">
        <v>809</v>
      </c>
      <c r="BO19" s="188"/>
      <c r="BP19" s="339">
        <v>1302960222</v>
      </c>
      <c r="BQ19" s="339">
        <v>1461377338</v>
      </c>
      <c r="BR19" s="339">
        <v>17064183</v>
      </c>
      <c r="BS19" s="339">
        <v>13282032</v>
      </c>
      <c r="BT19" s="339">
        <v>979211627</v>
      </c>
      <c r="BU19" s="339">
        <v>1102691974</v>
      </c>
      <c r="BV19" s="351">
        <v>54374</v>
      </c>
      <c r="BW19" s="351">
        <v>6741</v>
      </c>
      <c r="BX19" s="339">
        <v>296526179</v>
      </c>
      <c r="BY19" s="339">
        <v>336076111</v>
      </c>
      <c r="BZ19" s="339">
        <v>10103859</v>
      </c>
      <c r="CA19" s="339">
        <v>9320480</v>
      </c>
      <c r="CB19" s="340" t="s">
        <v>762</v>
      </c>
      <c r="CC19" s="337"/>
      <c r="CD19" s="338" t="s">
        <v>809</v>
      </c>
      <c r="CE19" s="188"/>
      <c r="CF19" s="339">
        <v>2759878745</v>
      </c>
      <c r="CG19" s="339">
        <v>2508808578</v>
      </c>
      <c r="CH19" s="339">
        <v>152132717</v>
      </c>
      <c r="CI19" s="339">
        <v>178660437</v>
      </c>
      <c r="CJ19" s="339">
        <v>2601024251</v>
      </c>
      <c r="CK19" s="339">
        <v>2324484588</v>
      </c>
      <c r="CL19" s="339">
        <v>6457649</v>
      </c>
      <c r="CM19" s="339">
        <v>5313570</v>
      </c>
      <c r="CN19" s="357">
        <v>6612</v>
      </c>
      <c r="CO19" s="357">
        <v>16416</v>
      </c>
      <c r="CP19" s="357">
        <v>257516</v>
      </c>
      <c r="CQ19" s="357">
        <v>333567</v>
      </c>
      <c r="CR19" s="340" t="s">
        <v>762</v>
      </c>
    </row>
    <row r="20" spans="1:96" ht="27" customHeight="1">
      <c r="A20" s="342"/>
      <c r="B20" s="338" t="s">
        <v>810</v>
      </c>
      <c r="C20" s="178"/>
      <c r="D20" s="339">
        <v>18437830334</v>
      </c>
      <c r="E20" s="339">
        <v>19559852691</v>
      </c>
      <c r="F20" s="339">
        <v>6603323600</v>
      </c>
      <c r="G20" s="339">
        <v>6671172696</v>
      </c>
      <c r="H20" s="339">
        <v>8264328889</v>
      </c>
      <c r="I20" s="339">
        <v>8494767470</v>
      </c>
      <c r="J20" s="339">
        <v>97465324</v>
      </c>
      <c r="K20" s="339">
        <v>134585532</v>
      </c>
      <c r="L20" s="339">
        <v>2964451063</v>
      </c>
      <c r="M20" s="339">
        <v>3670456995</v>
      </c>
      <c r="N20" s="339">
        <v>508261458</v>
      </c>
      <c r="O20" s="339">
        <v>588869998</v>
      </c>
      <c r="P20" s="340" t="s">
        <v>763</v>
      </c>
      <c r="Q20" s="342"/>
      <c r="R20" s="338" t="s">
        <v>810</v>
      </c>
      <c r="S20" s="178"/>
      <c r="T20" s="339">
        <v>10602022779</v>
      </c>
      <c r="U20" s="339">
        <v>10426080623</v>
      </c>
      <c r="V20" s="339">
        <v>5146097363</v>
      </c>
      <c r="W20" s="339">
        <v>4906903719</v>
      </c>
      <c r="X20" s="339">
        <v>3983225211</v>
      </c>
      <c r="Y20" s="339">
        <v>3904129702</v>
      </c>
      <c r="Z20" s="339">
        <v>78208530</v>
      </c>
      <c r="AA20" s="339">
        <v>109473637</v>
      </c>
      <c r="AB20" s="339">
        <v>1101252070</v>
      </c>
      <c r="AC20" s="339">
        <v>1198635647</v>
      </c>
      <c r="AD20" s="339">
        <v>293239605</v>
      </c>
      <c r="AE20" s="339">
        <v>306937918</v>
      </c>
      <c r="AF20" s="340" t="s">
        <v>763</v>
      </c>
      <c r="AG20" s="315"/>
      <c r="AH20" s="338" t="s">
        <v>810</v>
      </c>
      <c r="AI20" s="178"/>
      <c r="AJ20" s="339">
        <v>3407034935</v>
      </c>
      <c r="AK20" s="339">
        <v>4371440129</v>
      </c>
      <c r="AL20" s="339">
        <v>1131638841</v>
      </c>
      <c r="AM20" s="339">
        <v>1337591119</v>
      </c>
      <c r="AN20" s="339">
        <v>651394929</v>
      </c>
      <c r="AO20" s="339">
        <v>880370057</v>
      </c>
      <c r="AP20" s="339">
        <v>12730432</v>
      </c>
      <c r="AQ20" s="339">
        <v>20254954</v>
      </c>
      <c r="AR20" s="339">
        <v>1410496779</v>
      </c>
      <c r="AS20" s="339">
        <v>1867618978</v>
      </c>
      <c r="AT20" s="339">
        <v>200773954</v>
      </c>
      <c r="AU20" s="339">
        <v>265605021</v>
      </c>
      <c r="AV20" s="340" t="s">
        <v>763</v>
      </c>
      <c r="AW20" s="342"/>
      <c r="AX20" s="338" t="s">
        <v>810</v>
      </c>
      <c r="AY20" s="178"/>
      <c r="AZ20" s="339">
        <v>520552972</v>
      </c>
      <c r="BA20" s="339">
        <v>813657755</v>
      </c>
      <c r="BB20" s="339">
        <v>179273810</v>
      </c>
      <c r="BC20" s="339">
        <v>269473740</v>
      </c>
      <c r="BD20" s="339">
        <v>115474369</v>
      </c>
      <c r="BE20" s="339">
        <v>192153428</v>
      </c>
      <c r="BF20" s="353">
        <v>0</v>
      </c>
      <c r="BG20" s="353">
        <v>0</v>
      </c>
      <c r="BH20" s="339">
        <v>221838510</v>
      </c>
      <c r="BI20" s="339">
        <v>345883390</v>
      </c>
      <c r="BJ20" s="339">
        <v>3966283</v>
      </c>
      <c r="BK20" s="339">
        <v>6147197</v>
      </c>
      <c r="BL20" s="340" t="s">
        <v>763</v>
      </c>
      <c r="BM20" s="342"/>
      <c r="BN20" s="338" t="s">
        <v>810</v>
      </c>
      <c r="BO20" s="178"/>
      <c r="BP20" s="339">
        <v>1002369060</v>
      </c>
      <c r="BQ20" s="339">
        <v>1094785885</v>
      </c>
      <c r="BR20" s="339">
        <v>13505168</v>
      </c>
      <c r="BS20" s="339">
        <v>10946549</v>
      </c>
      <c r="BT20" s="339">
        <v>750355380</v>
      </c>
      <c r="BU20" s="339">
        <v>818135910</v>
      </c>
      <c r="BV20" s="351">
        <v>60747</v>
      </c>
      <c r="BW20" s="351">
        <v>13651</v>
      </c>
      <c r="BX20" s="339">
        <v>230541162</v>
      </c>
      <c r="BY20" s="339">
        <v>258150135</v>
      </c>
      <c r="BZ20" s="339">
        <v>7906603</v>
      </c>
      <c r="CA20" s="339">
        <v>7539640</v>
      </c>
      <c r="CB20" s="340" t="s">
        <v>763</v>
      </c>
      <c r="CC20" s="342"/>
      <c r="CD20" s="338" t="s">
        <v>810</v>
      </c>
      <c r="CE20" s="178"/>
      <c r="CF20" s="339">
        <v>2804626478</v>
      </c>
      <c r="CG20" s="339">
        <v>2767361779</v>
      </c>
      <c r="CH20" s="339">
        <v>124765833</v>
      </c>
      <c r="CI20" s="339">
        <v>135811254</v>
      </c>
      <c r="CJ20" s="339">
        <v>2674578730</v>
      </c>
      <c r="CK20" s="339">
        <v>2627389567</v>
      </c>
      <c r="CL20" s="339">
        <v>5054019</v>
      </c>
      <c r="CM20" s="339">
        <v>3891943</v>
      </c>
      <c r="CN20" s="357">
        <v>11856</v>
      </c>
      <c r="CO20" s="357">
        <v>13452</v>
      </c>
      <c r="CP20" s="357">
        <v>216040</v>
      </c>
      <c r="CQ20" s="357">
        <v>255563</v>
      </c>
      <c r="CR20" s="340" t="s">
        <v>763</v>
      </c>
    </row>
    <row r="21" spans="1:96" ht="27" customHeight="1">
      <c r="A21" s="337"/>
      <c r="B21" s="338" t="s">
        <v>811</v>
      </c>
      <c r="C21" s="183"/>
      <c r="D21" s="339">
        <v>13367245275</v>
      </c>
      <c r="E21" s="339">
        <v>14936201609</v>
      </c>
      <c r="F21" s="339">
        <v>4833875190</v>
      </c>
      <c r="G21" s="339">
        <v>5146197958</v>
      </c>
      <c r="H21" s="339">
        <v>5947686661</v>
      </c>
      <c r="I21" s="339">
        <v>6572198806</v>
      </c>
      <c r="J21" s="339">
        <v>85001170</v>
      </c>
      <c r="K21" s="339">
        <v>136220318</v>
      </c>
      <c r="L21" s="343">
        <v>2121656044</v>
      </c>
      <c r="M21" s="339">
        <v>2632286339</v>
      </c>
      <c r="N21" s="339">
        <v>379026210</v>
      </c>
      <c r="O21" s="339">
        <v>449298188</v>
      </c>
      <c r="P21" s="340" t="s">
        <v>764</v>
      </c>
      <c r="Q21" s="337"/>
      <c r="R21" s="338" t="s">
        <v>811</v>
      </c>
      <c r="S21" s="183"/>
      <c r="T21" s="339">
        <v>7848820616</v>
      </c>
      <c r="U21" s="339">
        <v>8127130013</v>
      </c>
      <c r="V21" s="339">
        <v>3833148899</v>
      </c>
      <c r="W21" s="339">
        <v>3873632965</v>
      </c>
      <c r="X21" s="339">
        <v>2892859624</v>
      </c>
      <c r="Y21" s="339">
        <v>2958989425</v>
      </c>
      <c r="Z21" s="339">
        <v>66296452</v>
      </c>
      <c r="AA21" s="339">
        <v>108040255</v>
      </c>
      <c r="AB21" s="343">
        <v>831935239</v>
      </c>
      <c r="AC21" s="339">
        <v>939859305</v>
      </c>
      <c r="AD21" s="339">
        <v>224580402</v>
      </c>
      <c r="AE21" s="339">
        <v>246608063</v>
      </c>
      <c r="AF21" s="340" t="s">
        <v>764</v>
      </c>
      <c r="AG21" s="319"/>
      <c r="AH21" s="338" t="s">
        <v>811</v>
      </c>
      <c r="AI21" s="183"/>
      <c r="AJ21" s="339">
        <v>2474900235</v>
      </c>
      <c r="AK21" s="339">
        <v>3271351498</v>
      </c>
      <c r="AL21" s="339">
        <v>804779445</v>
      </c>
      <c r="AM21" s="339">
        <v>1011546967</v>
      </c>
      <c r="AN21" s="339">
        <v>504356192</v>
      </c>
      <c r="AO21" s="339">
        <v>719508790</v>
      </c>
      <c r="AP21" s="339">
        <v>14637592</v>
      </c>
      <c r="AQ21" s="339">
        <v>24054509</v>
      </c>
      <c r="AR21" s="343">
        <v>1006301330</v>
      </c>
      <c r="AS21" s="339">
        <v>1324552987</v>
      </c>
      <c r="AT21" s="339">
        <v>144825676</v>
      </c>
      <c r="AU21" s="339">
        <v>191688245</v>
      </c>
      <c r="AV21" s="340" t="s">
        <v>764</v>
      </c>
      <c r="AW21" s="337"/>
      <c r="AX21" s="338" t="s">
        <v>811</v>
      </c>
      <c r="AY21" s="183"/>
      <c r="AZ21" s="339">
        <v>348893257</v>
      </c>
      <c r="BA21" s="339">
        <v>522913041</v>
      </c>
      <c r="BB21" s="339">
        <v>119543010</v>
      </c>
      <c r="BC21" s="339">
        <v>165774270</v>
      </c>
      <c r="BD21" s="339">
        <v>80753116</v>
      </c>
      <c r="BE21" s="339">
        <v>140630702</v>
      </c>
      <c r="BF21" s="353">
        <v>0</v>
      </c>
      <c r="BG21" s="351">
        <v>296</v>
      </c>
      <c r="BH21" s="343">
        <v>145934333</v>
      </c>
      <c r="BI21" s="339">
        <v>212745140</v>
      </c>
      <c r="BJ21" s="339">
        <v>2662798</v>
      </c>
      <c r="BK21" s="339">
        <v>3762633</v>
      </c>
      <c r="BL21" s="340" t="s">
        <v>764</v>
      </c>
      <c r="BM21" s="337"/>
      <c r="BN21" s="338" t="s">
        <v>811</v>
      </c>
      <c r="BO21" s="183"/>
      <c r="BP21" s="339">
        <v>601593293</v>
      </c>
      <c r="BQ21" s="339">
        <v>652608325</v>
      </c>
      <c r="BR21" s="339">
        <v>8559731</v>
      </c>
      <c r="BS21" s="339">
        <v>7193290</v>
      </c>
      <c r="BT21" s="339">
        <v>451077035</v>
      </c>
      <c r="BU21" s="339">
        <v>485613927</v>
      </c>
      <c r="BV21" s="351">
        <v>31221</v>
      </c>
      <c r="BW21" s="351">
        <v>7065</v>
      </c>
      <c r="BX21" s="343">
        <v>137110291</v>
      </c>
      <c r="BY21" s="339">
        <v>154936162</v>
      </c>
      <c r="BZ21" s="339">
        <v>4815015</v>
      </c>
      <c r="CA21" s="339">
        <v>4857881</v>
      </c>
      <c r="CB21" s="340" t="s">
        <v>764</v>
      </c>
      <c r="CC21" s="337"/>
      <c r="CD21" s="338" t="s">
        <v>811</v>
      </c>
      <c r="CE21" s="183"/>
      <c r="CF21" s="339">
        <v>2019098280</v>
      </c>
      <c r="CG21" s="339">
        <v>2293321969</v>
      </c>
      <c r="CH21" s="339">
        <v>62966756</v>
      </c>
      <c r="CI21" s="339">
        <v>81377592</v>
      </c>
      <c r="CJ21" s="339">
        <v>1953394986</v>
      </c>
      <c r="CK21" s="339">
        <v>2208641325</v>
      </c>
      <c r="CL21" s="339">
        <v>2635531</v>
      </c>
      <c r="CM21" s="339">
        <v>3142562</v>
      </c>
      <c r="CN21" s="357">
        <v>1140</v>
      </c>
      <c r="CO21" s="357">
        <v>7752</v>
      </c>
      <c r="CP21" s="357">
        <v>99867</v>
      </c>
      <c r="CQ21" s="357">
        <v>152738</v>
      </c>
      <c r="CR21" s="340" t="s">
        <v>764</v>
      </c>
    </row>
    <row r="22" spans="1:96" ht="27" customHeight="1">
      <c r="A22" s="337"/>
      <c r="B22" s="338" t="s">
        <v>812</v>
      </c>
      <c r="C22" s="183"/>
      <c r="D22" s="339">
        <v>13648337478</v>
      </c>
      <c r="E22" s="339">
        <v>16187020213</v>
      </c>
      <c r="F22" s="339">
        <v>4992238306</v>
      </c>
      <c r="G22" s="339">
        <v>5648953853</v>
      </c>
      <c r="H22" s="339">
        <v>5984121966</v>
      </c>
      <c r="I22" s="339">
        <v>7135224588</v>
      </c>
      <c r="J22" s="339">
        <v>95244841</v>
      </c>
      <c r="K22" s="339">
        <v>166028249</v>
      </c>
      <c r="L22" s="343">
        <v>2177454642</v>
      </c>
      <c r="M22" s="339">
        <v>2748216486</v>
      </c>
      <c r="N22" s="339">
        <v>399277723</v>
      </c>
      <c r="O22" s="339">
        <v>488597037</v>
      </c>
      <c r="P22" s="340" t="s">
        <v>765</v>
      </c>
      <c r="Q22" s="337"/>
      <c r="R22" s="338" t="s">
        <v>812</v>
      </c>
      <c r="S22" s="183"/>
      <c r="T22" s="339">
        <v>8174581723</v>
      </c>
      <c r="U22" s="339">
        <v>8919314154</v>
      </c>
      <c r="V22" s="339">
        <v>3998478457</v>
      </c>
      <c r="W22" s="339">
        <v>4339081159</v>
      </c>
      <c r="X22" s="339">
        <v>2978849057</v>
      </c>
      <c r="Y22" s="339">
        <v>3135618739</v>
      </c>
      <c r="Z22" s="339">
        <v>71814738</v>
      </c>
      <c r="AA22" s="339">
        <v>128807615</v>
      </c>
      <c r="AB22" s="343">
        <v>886961356</v>
      </c>
      <c r="AC22" s="339">
        <v>1039870872</v>
      </c>
      <c r="AD22" s="339">
        <v>238478115</v>
      </c>
      <c r="AE22" s="339">
        <v>275935769</v>
      </c>
      <c r="AF22" s="340" t="s">
        <v>765</v>
      </c>
      <c r="AG22" s="319"/>
      <c r="AH22" s="338" t="s">
        <v>812</v>
      </c>
      <c r="AI22" s="183"/>
      <c r="AJ22" s="339">
        <v>2573529578</v>
      </c>
      <c r="AK22" s="339">
        <v>3492539767</v>
      </c>
      <c r="AL22" s="339">
        <v>816243470</v>
      </c>
      <c r="AM22" s="339">
        <v>1079280073</v>
      </c>
      <c r="AN22" s="339">
        <v>546708377</v>
      </c>
      <c r="AO22" s="339">
        <v>799371362</v>
      </c>
      <c r="AP22" s="339">
        <v>19378086</v>
      </c>
      <c r="AQ22" s="339">
        <v>32955912</v>
      </c>
      <c r="AR22" s="343">
        <v>1040312014</v>
      </c>
      <c r="AS22" s="339">
        <v>1379740660</v>
      </c>
      <c r="AT22" s="339">
        <v>150887631</v>
      </c>
      <c r="AU22" s="339">
        <v>201191760</v>
      </c>
      <c r="AV22" s="340" t="s">
        <v>765</v>
      </c>
      <c r="AW22" s="337"/>
      <c r="AX22" s="338" t="s">
        <v>812</v>
      </c>
      <c r="AY22" s="183"/>
      <c r="AZ22" s="339">
        <v>328990846</v>
      </c>
      <c r="BA22" s="339">
        <v>477028552</v>
      </c>
      <c r="BB22" s="339">
        <v>113685230</v>
      </c>
      <c r="BC22" s="339">
        <v>150530760</v>
      </c>
      <c r="BD22" s="339">
        <v>76807942</v>
      </c>
      <c r="BE22" s="339">
        <v>131666026</v>
      </c>
      <c r="BF22" s="353">
        <v>0</v>
      </c>
      <c r="BG22" s="353">
        <v>0</v>
      </c>
      <c r="BH22" s="343">
        <v>135936860</v>
      </c>
      <c r="BI22" s="339">
        <v>191386270</v>
      </c>
      <c r="BJ22" s="339">
        <v>2560814</v>
      </c>
      <c r="BK22" s="339">
        <v>3445496</v>
      </c>
      <c r="BL22" s="340" t="s">
        <v>765</v>
      </c>
      <c r="BM22" s="337"/>
      <c r="BN22" s="338" t="s">
        <v>812</v>
      </c>
      <c r="BO22" s="183"/>
      <c r="BP22" s="339">
        <v>487377531</v>
      </c>
      <c r="BQ22" s="339">
        <v>559981289</v>
      </c>
      <c r="BR22" s="339">
        <v>6688959</v>
      </c>
      <c r="BS22" s="339">
        <v>6943575</v>
      </c>
      <c r="BT22" s="339">
        <v>362825670</v>
      </c>
      <c r="BU22" s="339">
        <v>411582817</v>
      </c>
      <c r="BV22" s="351">
        <v>19283</v>
      </c>
      <c r="BW22" s="351">
        <v>6526</v>
      </c>
      <c r="BX22" s="343">
        <v>113744716</v>
      </c>
      <c r="BY22" s="339">
        <v>136874642</v>
      </c>
      <c r="BZ22" s="339">
        <v>4098903</v>
      </c>
      <c r="CA22" s="339">
        <v>4573729</v>
      </c>
      <c r="CB22" s="340" t="s">
        <v>765</v>
      </c>
      <c r="CC22" s="337"/>
      <c r="CD22" s="338" t="s">
        <v>812</v>
      </c>
      <c r="CE22" s="183"/>
      <c r="CF22" s="339">
        <v>1990883220</v>
      </c>
      <c r="CG22" s="339">
        <v>2644071411</v>
      </c>
      <c r="CH22" s="339">
        <v>52366683</v>
      </c>
      <c r="CI22" s="339">
        <v>67830415</v>
      </c>
      <c r="CJ22" s="339">
        <v>1936257214</v>
      </c>
      <c r="CK22" s="339">
        <v>2573733934</v>
      </c>
      <c r="CL22" s="339">
        <v>2173902</v>
      </c>
      <c r="CM22" s="339">
        <v>2377922</v>
      </c>
      <c r="CN22" s="357">
        <v>2964</v>
      </c>
      <c r="CO22" s="357">
        <v>6384</v>
      </c>
      <c r="CP22" s="357">
        <v>82457</v>
      </c>
      <c r="CQ22" s="357">
        <v>122756</v>
      </c>
      <c r="CR22" s="340" t="s">
        <v>765</v>
      </c>
    </row>
    <row r="23" spans="1:96" ht="27" customHeight="1">
      <c r="A23" s="337"/>
      <c r="B23" s="338" t="s">
        <v>813</v>
      </c>
      <c r="C23" s="183"/>
      <c r="D23" s="339">
        <v>11183160306</v>
      </c>
      <c r="E23" s="339">
        <v>13190342987</v>
      </c>
      <c r="F23" s="339">
        <v>4150194949</v>
      </c>
      <c r="G23" s="339">
        <v>4726334606</v>
      </c>
      <c r="H23" s="339">
        <v>4824874456</v>
      </c>
      <c r="I23" s="339">
        <v>5780924424</v>
      </c>
      <c r="J23" s="339">
        <v>82179283</v>
      </c>
      <c r="K23" s="339">
        <v>129897674</v>
      </c>
      <c r="L23" s="343">
        <v>1786661272</v>
      </c>
      <c r="M23" s="339">
        <v>2154028700</v>
      </c>
      <c r="N23" s="339">
        <v>339250346</v>
      </c>
      <c r="O23" s="339">
        <v>399157583</v>
      </c>
      <c r="P23" s="340" t="s">
        <v>766</v>
      </c>
      <c r="Q23" s="337"/>
      <c r="R23" s="338" t="s">
        <v>813</v>
      </c>
      <c r="S23" s="183"/>
      <c r="T23" s="339">
        <v>7057315621</v>
      </c>
      <c r="U23" s="339">
        <v>7539260080</v>
      </c>
      <c r="V23" s="339">
        <v>3431098998</v>
      </c>
      <c r="W23" s="339">
        <v>3765471900</v>
      </c>
      <c r="X23" s="339">
        <v>2534978633</v>
      </c>
      <c r="Y23" s="339">
        <v>2539814862</v>
      </c>
      <c r="Z23" s="339">
        <v>61997612</v>
      </c>
      <c r="AA23" s="339">
        <v>99982786</v>
      </c>
      <c r="AB23" s="343">
        <v>813902251</v>
      </c>
      <c r="AC23" s="339">
        <v>896049943</v>
      </c>
      <c r="AD23" s="339">
        <v>215338127</v>
      </c>
      <c r="AE23" s="339">
        <v>237940589</v>
      </c>
      <c r="AF23" s="340" t="s">
        <v>766</v>
      </c>
      <c r="AG23" s="319"/>
      <c r="AH23" s="338" t="s">
        <v>813</v>
      </c>
      <c r="AI23" s="183"/>
      <c r="AJ23" s="339">
        <v>1979358832</v>
      </c>
      <c r="AK23" s="339">
        <v>2651561787</v>
      </c>
      <c r="AL23" s="339">
        <v>610195829</v>
      </c>
      <c r="AM23" s="339">
        <v>817109459</v>
      </c>
      <c r="AN23" s="339">
        <v>430199858</v>
      </c>
      <c r="AO23" s="339">
        <v>607910424</v>
      </c>
      <c r="AP23" s="339">
        <v>16493156</v>
      </c>
      <c r="AQ23" s="339">
        <v>25484005</v>
      </c>
      <c r="AR23" s="343">
        <v>806118844</v>
      </c>
      <c r="AS23" s="339">
        <v>1047942058</v>
      </c>
      <c r="AT23" s="339">
        <v>116351145</v>
      </c>
      <c r="AU23" s="339">
        <v>153115841</v>
      </c>
      <c r="AV23" s="340" t="s">
        <v>766</v>
      </c>
      <c r="AW23" s="337"/>
      <c r="AX23" s="338" t="s">
        <v>813</v>
      </c>
      <c r="AY23" s="183"/>
      <c r="AZ23" s="339">
        <v>225482541</v>
      </c>
      <c r="BA23" s="339">
        <v>309742161</v>
      </c>
      <c r="BB23" s="339">
        <v>76118920</v>
      </c>
      <c r="BC23" s="339">
        <v>95993270</v>
      </c>
      <c r="BD23" s="339">
        <v>56100137</v>
      </c>
      <c r="BE23" s="339">
        <v>88518235</v>
      </c>
      <c r="BF23" s="353">
        <v>0</v>
      </c>
      <c r="BG23" s="351">
        <v>14</v>
      </c>
      <c r="BH23" s="343">
        <v>91475560</v>
      </c>
      <c r="BI23" s="339">
        <v>123019580</v>
      </c>
      <c r="BJ23" s="339">
        <v>1787924</v>
      </c>
      <c r="BK23" s="339">
        <v>2211062</v>
      </c>
      <c r="BL23" s="340" t="s">
        <v>766</v>
      </c>
      <c r="BM23" s="337"/>
      <c r="BN23" s="338" t="s">
        <v>813</v>
      </c>
      <c r="BO23" s="183"/>
      <c r="BP23" s="339">
        <v>302314714</v>
      </c>
      <c r="BQ23" s="339">
        <v>331970435</v>
      </c>
      <c r="BR23" s="339">
        <v>4258444</v>
      </c>
      <c r="BS23" s="339">
        <v>4746646</v>
      </c>
      <c r="BT23" s="339">
        <v>220739435</v>
      </c>
      <c r="BU23" s="339">
        <v>237959447</v>
      </c>
      <c r="BV23" s="351">
        <v>15863</v>
      </c>
      <c r="BW23" s="351">
        <v>4047</v>
      </c>
      <c r="BX23" s="343">
        <v>74493211</v>
      </c>
      <c r="BY23" s="339">
        <v>86199814</v>
      </c>
      <c r="BZ23" s="339">
        <v>2807761</v>
      </c>
      <c r="CA23" s="339">
        <v>3060481</v>
      </c>
      <c r="CB23" s="340" t="s">
        <v>766</v>
      </c>
      <c r="CC23" s="337"/>
      <c r="CD23" s="338" t="s">
        <v>813</v>
      </c>
      <c r="CE23" s="183"/>
      <c r="CF23" s="339">
        <v>1515333974</v>
      </c>
      <c r="CG23" s="339">
        <v>2228422863</v>
      </c>
      <c r="CH23" s="339">
        <v>25784646</v>
      </c>
      <c r="CI23" s="339">
        <v>39099084</v>
      </c>
      <c r="CJ23" s="339">
        <v>1488312600</v>
      </c>
      <c r="CK23" s="339">
        <v>2187800449</v>
      </c>
      <c r="CL23" s="339">
        <v>1195648</v>
      </c>
      <c r="CM23" s="339">
        <v>1444615</v>
      </c>
      <c r="CN23" s="357">
        <v>3420</v>
      </c>
      <c r="CO23" s="357">
        <v>8436</v>
      </c>
      <c r="CP23" s="357">
        <v>37660</v>
      </c>
      <c r="CQ23" s="357">
        <v>70279</v>
      </c>
      <c r="CR23" s="340" t="s">
        <v>766</v>
      </c>
    </row>
    <row r="24" spans="1:96" ht="27" customHeight="1">
      <c r="A24" s="337"/>
      <c r="B24" s="338" t="s">
        <v>814</v>
      </c>
      <c r="C24" s="186"/>
      <c r="D24" s="339">
        <v>9605380222</v>
      </c>
      <c r="E24" s="339">
        <v>8889183919</v>
      </c>
      <c r="F24" s="339">
        <v>3641759774</v>
      </c>
      <c r="G24" s="339">
        <v>3279529060</v>
      </c>
      <c r="H24" s="339">
        <v>4014639816</v>
      </c>
      <c r="I24" s="339">
        <v>3822281681</v>
      </c>
      <c r="J24" s="339">
        <v>69897748</v>
      </c>
      <c r="K24" s="339">
        <v>76653503</v>
      </c>
      <c r="L24" s="339">
        <v>1568199038</v>
      </c>
      <c r="M24" s="339">
        <v>1435078601</v>
      </c>
      <c r="N24" s="339">
        <v>310883846</v>
      </c>
      <c r="O24" s="339">
        <v>275641074</v>
      </c>
      <c r="P24" s="340" t="s">
        <v>767</v>
      </c>
      <c r="Q24" s="337"/>
      <c r="R24" s="338" t="s">
        <v>814</v>
      </c>
      <c r="S24" s="186"/>
      <c r="T24" s="339">
        <v>6507189827</v>
      </c>
      <c r="U24" s="339">
        <v>5368138282</v>
      </c>
      <c r="V24" s="339">
        <v>3123879217</v>
      </c>
      <c r="W24" s="339">
        <v>2694696461</v>
      </c>
      <c r="X24" s="339">
        <v>2263347609</v>
      </c>
      <c r="Y24" s="339">
        <v>1767748697</v>
      </c>
      <c r="Z24" s="339">
        <v>54576944</v>
      </c>
      <c r="AA24" s="339">
        <v>59906252</v>
      </c>
      <c r="AB24" s="339">
        <v>846941082</v>
      </c>
      <c r="AC24" s="339">
        <v>670448134</v>
      </c>
      <c r="AD24" s="339">
        <v>218444975</v>
      </c>
      <c r="AE24" s="339">
        <v>175338738</v>
      </c>
      <c r="AF24" s="340" t="s">
        <v>767</v>
      </c>
      <c r="AG24" s="319"/>
      <c r="AH24" s="338" t="s">
        <v>814</v>
      </c>
      <c r="AI24" s="186"/>
      <c r="AJ24" s="339">
        <v>1480556557</v>
      </c>
      <c r="AK24" s="339">
        <v>1619271279</v>
      </c>
      <c r="AL24" s="339">
        <v>443558758</v>
      </c>
      <c r="AM24" s="339">
        <v>504876342</v>
      </c>
      <c r="AN24" s="339">
        <v>337905410</v>
      </c>
      <c r="AO24" s="339">
        <v>353550487</v>
      </c>
      <c r="AP24" s="339">
        <v>11441885</v>
      </c>
      <c r="AQ24" s="339">
        <v>11966404</v>
      </c>
      <c r="AR24" s="339">
        <v>601857942</v>
      </c>
      <c r="AS24" s="339">
        <v>653341601</v>
      </c>
      <c r="AT24" s="339">
        <v>85792562</v>
      </c>
      <c r="AU24" s="339">
        <v>95536445</v>
      </c>
      <c r="AV24" s="340" t="s">
        <v>767</v>
      </c>
      <c r="AW24" s="337"/>
      <c r="AX24" s="338" t="s">
        <v>814</v>
      </c>
      <c r="AY24" s="186"/>
      <c r="AZ24" s="339">
        <v>158977014</v>
      </c>
      <c r="BA24" s="339">
        <v>166548155</v>
      </c>
      <c r="BB24" s="339">
        <v>52401870</v>
      </c>
      <c r="BC24" s="339">
        <v>50963610</v>
      </c>
      <c r="BD24" s="339">
        <v>42983540</v>
      </c>
      <c r="BE24" s="339">
        <v>49066108</v>
      </c>
      <c r="BF24" s="353">
        <v>0</v>
      </c>
      <c r="BG24" s="351">
        <v>187</v>
      </c>
      <c r="BH24" s="339">
        <v>62294860</v>
      </c>
      <c r="BI24" s="339">
        <v>65343070</v>
      </c>
      <c r="BJ24" s="339">
        <v>1296744</v>
      </c>
      <c r="BK24" s="339">
        <v>1175180</v>
      </c>
      <c r="BL24" s="340" t="s">
        <v>767</v>
      </c>
      <c r="BM24" s="337"/>
      <c r="BN24" s="338" t="s">
        <v>814</v>
      </c>
      <c r="BO24" s="186"/>
      <c r="BP24" s="339">
        <v>216964376</v>
      </c>
      <c r="BQ24" s="339">
        <v>164145361</v>
      </c>
      <c r="BR24" s="339">
        <v>3686988</v>
      </c>
      <c r="BS24" s="339">
        <v>2720484</v>
      </c>
      <c r="BT24" s="339">
        <v>154839188</v>
      </c>
      <c r="BU24" s="339">
        <v>114598551</v>
      </c>
      <c r="BV24" s="351">
        <v>4959</v>
      </c>
      <c r="BW24" s="351">
        <v>5252</v>
      </c>
      <c r="BX24" s="339">
        <v>56152026</v>
      </c>
      <c r="BY24" s="339">
        <v>45092669</v>
      </c>
      <c r="BZ24" s="339">
        <v>2281215</v>
      </c>
      <c r="CA24" s="339">
        <v>1728405</v>
      </c>
      <c r="CB24" s="340" t="s">
        <v>767</v>
      </c>
      <c r="CC24" s="337"/>
      <c r="CD24" s="338" t="s">
        <v>814</v>
      </c>
      <c r="CE24" s="186"/>
      <c r="CF24" s="339">
        <v>1113180962</v>
      </c>
      <c r="CG24" s="339">
        <v>1413348908</v>
      </c>
      <c r="CH24" s="339">
        <v>16092019</v>
      </c>
      <c r="CI24" s="339">
        <v>23235245</v>
      </c>
      <c r="CJ24" s="339">
        <v>1096249282</v>
      </c>
      <c r="CK24" s="339">
        <v>1388795677</v>
      </c>
      <c r="CL24" s="339">
        <v>817489</v>
      </c>
      <c r="CM24" s="339">
        <v>1274221</v>
      </c>
      <c r="CN24" s="357">
        <v>456</v>
      </c>
      <c r="CO24" s="357">
        <v>4332</v>
      </c>
      <c r="CP24" s="357">
        <v>21716</v>
      </c>
      <c r="CQ24" s="357">
        <v>39433</v>
      </c>
      <c r="CR24" s="340" t="s">
        <v>767</v>
      </c>
    </row>
    <row r="25" spans="1:96" ht="27" customHeight="1" thickBot="1">
      <c r="A25" s="323"/>
      <c r="B25" s="344" t="s">
        <v>815</v>
      </c>
      <c r="C25" s="345"/>
      <c r="D25" s="346">
        <v>6102557443</v>
      </c>
      <c r="E25" s="346">
        <v>5718570346</v>
      </c>
      <c r="F25" s="346">
        <v>2342112434</v>
      </c>
      <c r="G25" s="346">
        <v>2169506829</v>
      </c>
      <c r="H25" s="346">
        <v>2490401955</v>
      </c>
      <c r="I25" s="346">
        <v>2358019556</v>
      </c>
      <c r="J25" s="346">
        <v>40670081</v>
      </c>
      <c r="K25" s="346">
        <v>42683310</v>
      </c>
      <c r="L25" s="346">
        <v>1024617352</v>
      </c>
      <c r="M25" s="346">
        <v>960250440</v>
      </c>
      <c r="N25" s="346">
        <v>204755621</v>
      </c>
      <c r="O25" s="346">
        <v>188110211</v>
      </c>
      <c r="P25" s="347" t="s">
        <v>768</v>
      </c>
      <c r="Q25" s="323"/>
      <c r="R25" s="344" t="s">
        <v>815</v>
      </c>
      <c r="S25" s="345"/>
      <c r="T25" s="346">
        <v>4340533660</v>
      </c>
      <c r="U25" s="346">
        <v>3728342868</v>
      </c>
      <c r="V25" s="346">
        <v>2049638363</v>
      </c>
      <c r="W25" s="346">
        <v>1843162030</v>
      </c>
      <c r="X25" s="346">
        <v>1492921414</v>
      </c>
      <c r="Y25" s="346">
        <v>1211480343</v>
      </c>
      <c r="Z25" s="346">
        <v>32153364</v>
      </c>
      <c r="AA25" s="346">
        <v>32424970</v>
      </c>
      <c r="AB25" s="346">
        <v>613416299</v>
      </c>
      <c r="AC25" s="346">
        <v>512312531</v>
      </c>
      <c r="AD25" s="346">
        <v>152404220</v>
      </c>
      <c r="AE25" s="346">
        <v>128962994</v>
      </c>
      <c r="AF25" s="347" t="s">
        <v>768</v>
      </c>
      <c r="AG25" s="323"/>
      <c r="AH25" s="344" t="s">
        <v>815</v>
      </c>
      <c r="AI25" s="345"/>
      <c r="AJ25" s="346">
        <v>830094852</v>
      </c>
      <c r="AK25" s="346">
        <v>920445113</v>
      </c>
      <c r="AL25" s="346">
        <v>252551622</v>
      </c>
      <c r="AM25" s="346">
        <v>288466899</v>
      </c>
      <c r="AN25" s="346">
        <v>176625730</v>
      </c>
      <c r="AO25" s="346">
        <v>177283064</v>
      </c>
      <c r="AP25" s="346">
        <v>4692810</v>
      </c>
      <c r="AQ25" s="346">
        <v>4762803</v>
      </c>
      <c r="AR25" s="346">
        <v>347418902</v>
      </c>
      <c r="AS25" s="346">
        <v>393037135</v>
      </c>
      <c r="AT25" s="346">
        <v>48805788</v>
      </c>
      <c r="AU25" s="346">
        <v>56895212</v>
      </c>
      <c r="AV25" s="347" t="s">
        <v>768</v>
      </c>
      <c r="AW25" s="323"/>
      <c r="AX25" s="344" t="s">
        <v>815</v>
      </c>
      <c r="AY25" s="345"/>
      <c r="AZ25" s="346">
        <v>83285325</v>
      </c>
      <c r="BA25" s="346">
        <v>78894918</v>
      </c>
      <c r="BB25" s="346">
        <v>27159780</v>
      </c>
      <c r="BC25" s="346">
        <v>24804687</v>
      </c>
      <c r="BD25" s="346">
        <v>23268352</v>
      </c>
      <c r="BE25" s="346">
        <v>21714398</v>
      </c>
      <c r="BF25" s="354">
        <v>0</v>
      </c>
      <c r="BG25" s="354">
        <v>0</v>
      </c>
      <c r="BH25" s="346">
        <v>32176680</v>
      </c>
      <c r="BI25" s="346">
        <v>31803480</v>
      </c>
      <c r="BJ25" s="346">
        <v>680513</v>
      </c>
      <c r="BK25" s="346">
        <v>572353</v>
      </c>
      <c r="BL25" s="347" t="s">
        <v>768</v>
      </c>
      <c r="BM25" s="323"/>
      <c r="BN25" s="344" t="s">
        <v>815</v>
      </c>
      <c r="BO25" s="345"/>
      <c r="BP25" s="346">
        <v>110803760</v>
      </c>
      <c r="BQ25" s="346">
        <v>69608186</v>
      </c>
      <c r="BR25" s="346">
        <v>2065077</v>
      </c>
      <c r="BS25" s="346">
        <v>1324000</v>
      </c>
      <c r="BT25" s="346">
        <v>77360616</v>
      </c>
      <c r="BU25" s="346">
        <v>46926593</v>
      </c>
      <c r="BV25" s="355">
        <v>4868</v>
      </c>
      <c r="BW25" s="355">
        <v>1069</v>
      </c>
      <c r="BX25" s="346">
        <v>30104442</v>
      </c>
      <c r="BY25" s="346">
        <v>20538685</v>
      </c>
      <c r="BZ25" s="346">
        <v>1268757</v>
      </c>
      <c r="CA25" s="346">
        <v>817839</v>
      </c>
      <c r="CB25" s="347" t="s">
        <v>768</v>
      </c>
      <c r="CC25" s="323"/>
      <c r="CD25" s="344" t="s">
        <v>815</v>
      </c>
      <c r="CE25" s="345"/>
      <c r="CF25" s="346">
        <v>594264829</v>
      </c>
      <c r="CG25" s="346">
        <v>696923524</v>
      </c>
      <c r="CH25" s="346">
        <v>8976986</v>
      </c>
      <c r="CI25" s="346">
        <v>9694999</v>
      </c>
      <c r="CJ25" s="346">
        <v>584953348</v>
      </c>
      <c r="CK25" s="346">
        <v>686835942</v>
      </c>
      <c r="CL25" s="358">
        <v>320516</v>
      </c>
      <c r="CM25" s="358">
        <v>376185</v>
      </c>
      <c r="CN25" s="354">
        <v>0</v>
      </c>
      <c r="CO25" s="358">
        <v>2280</v>
      </c>
      <c r="CP25" s="358">
        <v>13979</v>
      </c>
      <c r="CQ25" s="359">
        <v>14118</v>
      </c>
      <c r="CR25" s="347" t="s">
        <v>768</v>
      </c>
    </row>
    <row r="26" spans="1:96" ht="13.5" customHeight="1">
      <c r="A26" s="206" t="s">
        <v>816</v>
      </c>
      <c r="B26" s="348"/>
      <c r="C26" s="349"/>
      <c r="D26" s="349"/>
      <c r="E26" s="349"/>
      <c r="J26" s="350" t="s">
        <v>769</v>
      </c>
      <c r="K26" s="350"/>
      <c r="Q26" s="206"/>
      <c r="R26" s="348"/>
      <c r="S26" s="349"/>
      <c r="T26" s="349"/>
      <c r="U26" s="349"/>
      <c r="Z26" s="350"/>
      <c r="AA26" s="350"/>
      <c r="AG26" s="206"/>
      <c r="AH26" s="348"/>
      <c r="AI26" s="349"/>
      <c r="AJ26" s="349"/>
      <c r="AK26" s="349"/>
      <c r="AP26" s="350"/>
      <c r="AQ26" s="350"/>
      <c r="AW26" s="360"/>
      <c r="BF26" s="350"/>
      <c r="BM26" s="206"/>
      <c r="BN26" s="348"/>
      <c r="BO26" s="349"/>
      <c r="BP26" s="349"/>
      <c r="BQ26" s="349"/>
      <c r="BV26" s="350"/>
      <c r="BW26" s="350"/>
      <c r="CC26" s="206"/>
      <c r="CD26" s="348"/>
      <c r="CE26" s="349"/>
      <c r="CF26" s="349"/>
      <c r="CG26" s="349"/>
      <c r="CL26" s="350"/>
      <c r="CM26" s="350"/>
    </row>
    <row r="27" spans="1:96" ht="18" customHeight="1">
      <c r="C27" s="221"/>
      <c r="H27" s="286"/>
      <c r="I27" s="286"/>
      <c r="J27" s="286"/>
      <c r="K27" s="286"/>
      <c r="L27" s="286"/>
      <c r="M27" s="286"/>
      <c r="N27" s="286"/>
      <c r="O27" s="286"/>
      <c r="P27" s="286"/>
    </row>
  </sheetData>
  <mergeCells count="84">
    <mergeCell ref="CP5:CQ5"/>
    <mergeCell ref="BT5:BU5"/>
    <mergeCell ref="CR5:CR6"/>
    <mergeCell ref="BZ5:CA5"/>
    <mergeCell ref="CB5:CB6"/>
    <mergeCell ref="CL5:CM5"/>
    <mergeCell ref="CN5:CO5"/>
    <mergeCell ref="CC1:CK1"/>
    <mergeCell ref="CL1:CR1"/>
    <mergeCell ref="CC2:CI2"/>
    <mergeCell ref="CC3:CK3"/>
    <mergeCell ref="CL3:CR3"/>
    <mergeCell ref="CC4:CD4"/>
    <mergeCell ref="CC5:CE6"/>
    <mergeCell ref="CF5:CG5"/>
    <mergeCell ref="CH5:CI5"/>
    <mergeCell ref="CJ5:CK5"/>
    <mergeCell ref="AP1:AV1"/>
    <mergeCell ref="BF5:BG5"/>
    <mergeCell ref="BH5:BI5"/>
    <mergeCell ref="BJ5:BK5"/>
    <mergeCell ref="BV1:CB1"/>
    <mergeCell ref="BM2:BS2"/>
    <mergeCell ref="BM3:BU3"/>
    <mergeCell ref="BV3:CB3"/>
    <mergeCell ref="BX5:BY5"/>
    <mergeCell ref="BV5:BW5"/>
    <mergeCell ref="BM4:BN4"/>
    <mergeCell ref="BM1:BU1"/>
    <mergeCell ref="BL5:BL6"/>
    <mergeCell ref="BM5:BO6"/>
    <mergeCell ref="BP5:BQ5"/>
    <mergeCell ref="BR5:BS5"/>
    <mergeCell ref="AW1:BE1"/>
    <mergeCell ref="BF1:BL1"/>
    <mergeCell ref="AW3:BE3"/>
    <mergeCell ref="BF3:BL3"/>
    <mergeCell ref="AW5:AY6"/>
    <mergeCell ref="AZ5:BA5"/>
    <mergeCell ref="BB5:BC5"/>
    <mergeCell ref="BD5:BE5"/>
    <mergeCell ref="AG2:AM2"/>
    <mergeCell ref="AG3:AO3"/>
    <mergeCell ref="AP3:AV3"/>
    <mergeCell ref="AG4:AH4"/>
    <mergeCell ref="AG5:AI6"/>
    <mergeCell ref="AJ5:AK5"/>
    <mergeCell ref="AL5:AM5"/>
    <mergeCell ref="AN5:AO5"/>
    <mergeCell ref="AP5:AQ5"/>
    <mergeCell ref="AR5:AS5"/>
    <mergeCell ref="AT5:AU5"/>
    <mergeCell ref="AV5:AV6"/>
    <mergeCell ref="Q2:W2"/>
    <mergeCell ref="Q3:Y3"/>
    <mergeCell ref="Z3:AF3"/>
    <mergeCell ref="Q4:R4"/>
    <mergeCell ref="Q5:S6"/>
    <mergeCell ref="T5:U5"/>
    <mergeCell ref="V5:W5"/>
    <mergeCell ref="X5:Y5"/>
    <mergeCell ref="Z5:AA5"/>
    <mergeCell ref="AB5:AC5"/>
    <mergeCell ref="F5:G5"/>
    <mergeCell ref="H5:I5"/>
    <mergeCell ref="J5:K5"/>
    <mergeCell ref="L5:M5"/>
    <mergeCell ref="N5:O5"/>
    <mergeCell ref="A5:C6"/>
    <mergeCell ref="D5:E5"/>
    <mergeCell ref="A1:I1"/>
    <mergeCell ref="A2:G2"/>
    <mergeCell ref="AW2:BC2"/>
    <mergeCell ref="A4:B4"/>
    <mergeCell ref="AW4:AX4"/>
    <mergeCell ref="A3:I3"/>
    <mergeCell ref="J3:P3"/>
    <mergeCell ref="P5:P6"/>
    <mergeCell ref="J1:P1"/>
    <mergeCell ref="Q1:Y1"/>
    <mergeCell ref="Z1:AF1"/>
    <mergeCell ref="AG1:AO1"/>
    <mergeCell ref="AD5:AE5"/>
    <mergeCell ref="AF5:AF6"/>
  </mergeCells>
  <phoneticPr fontId="3" type="noConversion"/>
  <pageMargins left="0.78740157480314965" right="0.78740157480314965" top="0.78740157480314965" bottom="0.70866141732283472" header="0.39370078740157483" footer="0.39370078740157483"/>
  <pageSetup paperSize="9" orientation="portrait" useFirstPageNumber="1" r:id="rId1"/>
  <headerFooter>
    <oddFooter>&amp;C&amp;"Times New Roman,標準"503-1  &amp;"標楷體,標準"第&amp;"Times New Roman,標準" &amp;P &amp;"標楷體,標準"頁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W30"/>
  <sheetViews>
    <sheetView zoomScale="70" zoomScaleNormal="70" workbookViewId="0">
      <selection activeCell="D8" sqref="D8"/>
    </sheetView>
  </sheetViews>
  <sheetFormatPr defaultColWidth="9" defaultRowHeight="15.75"/>
  <cols>
    <col min="1" max="1" width="2.5" style="303" customWidth="1"/>
    <col min="2" max="2" width="16.625" style="303" customWidth="1"/>
    <col min="3" max="3" width="3.25" style="303" customWidth="1"/>
    <col min="4" max="11" width="15.625" style="303" customWidth="1"/>
    <col min="12" max="12" width="22.625" style="303" customWidth="1"/>
    <col min="13" max="13" width="2.5" style="303" customWidth="1"/>
    <col min="14" max="14" width="16.625" style="303" customWidth="1"/>
    <col min="15" max="15" width="3.25" style="303" customWidth="1"/>
    <col min="16" max="23" width="15.625" style="303" customWidth="1"/>
    <col min="24" max="24" width="22.625" style="303" customWidth="1"/>
    <col min="25" max="25" width="2.625" style="303" customWidth="1"/>
    <col min="26" max="26" width="16.625" style="303" customWidth="1"/>
    <col min="27" max="27" width="3.125" style="303" customWidth="1"/>
    <col min="28" max="35" width="15.625" style="303" customWidth="1"/>
    <col min="36" max="36" width="22.625" style="303" customWidth="1"/>
    <col min="37" max="37" width="2.625" style="303" customWidth="1"/>
    <col min="38" max="38" width="16.625" style="303" customWidth="1"/>
    <col min="39" max="39" width="3.125" style="303" customWidth="1"/>
    <col min="40" max="47" width="15.625" style="303" customWidth="1"/>
    <col min="48" max="48" width="22.625" style="303" customWidth="1"/>
    <col min="49" max="49" width="2.625" style="303" customWidth="1"/>
    <col min="50" max="50" width="16.625" style="303" customWidth="1"/>
    <col min="51" max="51" width="3.125" style="303" customWidth="1"/>
    <col min="52" max="59" width="15.625" style="303" customWidth="1"/>
    <col min="60" max="60" width="22.625" style="303" customWidth="1"/>
    <col min="61" max="61" width="2.625" style="303" customWidth="1"/>
    <col min="62" max="62" width="16.625" style="303" customWidth="1"/>
    <col min="63" max="63" width="3.125" style="303" customWidth="1"/>
    <col min="64" max="71" width="15.625" style="303" customWidth="1"/>
    <col min="72" max="72" width="22.625" style="303" customWidth="1"/>
    <col min="73" max="73" width="2.625" style="303" customWidth="1"/>
    <col min="74" max="74" width="16.625" style="303" customWidth="1"/>
    <col min="75" max="75" width="3.125" style="303" customWidth="1"/>
    <col min="76" max="83" width="15.625" style="303" customWidth="1"/>
    <col min="84" max="84" width="22.625" style="303" customWidth="1"/>
    <col min="85" max="85" width="2.625" style="303" customWidth="1"/>
    <col min="86" max="86" width="16.625" style="303" customWidth="1"/>
    <col min="87" max="87" width="3.125" style="303" customWidth="1"/>
    <col min="88" max="95" width="15.625" style="303" customWidth="1"/>
    <col min="96" max="96" width="22.625" style="303" customWidth="1"/>
    <col min="97" max="97" width="2.625" style="303" customWidth="1"/>
    <col min="98" max="98" width="16.625" style="303" customWidth="1"/>
    <col min="99" max="99" width="3.125" style="303" customWidth="1"/>
    <col min="100" max="107" width="15.625" style="303" customWidth="1"/>
    <col min="108" max="108" width="22.625" style="303" customWidth="1"/>
    <col min="109" max="109" width="2.625" style="303" customWidth="1"/>
    <col min="110" max="110" width="16.625" style="303" customWidth="1"/>
    <col min="111" max="111" width="3.125" style="303" customWidth="1"/>
    <col min="112" max="119" width="15.625" style="303" customWidth="1"/>
    <col min="120" max="120" width="22.625" style="303" customWidth="1"/>
    <col min="121" max="121" width="2.625" style="303" customWidth="1"/>
    <col min="122" max="122" width="16.625" style="303" customWidth="1"/>
    <col min="123" max="123" width="3.125" style="303" customWidth="1"/>
    <col min="124" max="131" width="15.625" style="303" customWidth="1"/>
    <col min="132" max="132" width="22.625" style="303" customWidth="1"/>
    <col min="133" max="133" width="2.625" style="303" customWidth="1"/>
    <col min="134" max="134" width="16.625" style="303" customWidth="1"/>
    <col min="135" max="135" width="3.125" style="303" customWidth="1"/>
    <col min="136" max="143" width="15.625" style="303" customWidth="1"/>
    <col min="144" max="144" width="22.625" style="303" customWidth="1"/>
    <col min="145" max="145" width="2.625" style="303" customWidth="1"/>
    <col min="146" max="146" width="16.625" style="303" customWidth="1"/>
    <col min="147" max="147" width="3.125" style="303" customWidth="1"/>
    <col min="148" max="155" width="15.625" style="303" customWidth="1"/>
    <col min="156" max="156" width="22.625" style="303" customWidth="1"/>
    <col min="157" max="157" width="2.5" style="303" customWidth="1"/>
    <col min="158" max="158" width="16.625" style="303" customWidth="1"/>
    <col min="159" max="159" width="3.125" style="303" customWidth="1"/>
    <col min="160" max="167" width="15.625" style="303" customWidth="1"/>
    <col min="168" max="168" width="22.625" style="303" customWidth="1"/>
    <col min="169" max="169" width="2.625" style="303" customWidth="1"/>
    <col min="170" max="170" width="16.625" style="303" customWidth="1"/>
    <col min="171" max="171" width="3.125" style="303" customWidth="1"/>
    <col min="172" max="179" width="15.625" style="303" customWidth="1"/>
    <col min="180" max="180" width="22.625" style="303" customWidth="1"/>
    <col min="181" max="181" width="2.625" style="303" customWidth="1"/>
    <col min="182" max="182" width="16.625" style="303" customWidth="1"/>
    <col min="183" max="183" width="3.125" style="303" customWidth="1"/>
    <col min="184" max="191" width="15.625" style="303" customWidth="1"/>
    <col min="192" max="192" width="22.625" style="303" customWidth="1"/>
    <col min="193" max="193" width="2.625" style="303" customWidth="1"/>
    <col min="194" max="194" width="16.625" style="303" customWidth="1"/>
    <col min="195" max="195" width="3.125" style="303" customWidth="1"/>
    <col min="196" max="203" width="15.625" style="303" customWidth="1"/>
    <col min="204" max="204" width="22.625" style="303" customWidth="1"/>
    <col min="205" max="205" width="2.625" style="303" customWidth="1"/>
    <col min="206" max="206" width="16.625" style="303" customWidth="1"/>
    <col min="207" max="207" width="3.125" style="303" customWidth="1"/>
    <col min="208" max="215" width="15.625" style="303" customWidth="1"/>
    <col min="216" max="216" width="22.625" style="303" customWidth="1"/>
    <col min="217" max="217" width="2.625" style="303" customWidth="1"/>
    <col min="218" max="218" width="12.75" style="303" customWidth="1"/>
    <col min="219" max="219" width="0.75" style="303" customWidth="1"/>
    <col min="220" max="223" width="12.625" style="303" customWidth="1"/>
    <col min="224" max="224" width="18.25" style="303" customWidth="1"/>
    <col min="225" max="225" width="3" style="303" customWidth="1"/>
    <col min="226" max="226" width="13.125" style="303" customWidth="1"/>
    <col min="227" max="228" width="12.625" style="303" customWidth="1"/>
    <col min="229" max="229" width="11.25" style="303" customWidth="1"/>
    <col min="230" max="230" width="11.75" style="303" customWidth="1"/>
    <col min="231" max="231" width="20.25" style="303" customWidth="1"/>
    <col min="232" max="16384" width="9" style="303"/>
  </cols>
  <sheetData>
    <row r="1" spans="1:231" ht="24.75" customHeight="1">
      <c r="A1" s="457" t="s">
        <v>681</v>
      </c>
      <c r="B1" s="457"/>
      <c r="C1" s="457"/>
      <c r="D1" s="457"/>
      <c r="E1" s="457"/>
      <c r="F1" s="457"/>
      <c r="G1" s="457"/>
      <c r="H1" s="458" t="s">
        <v>647</v>
      </c>
      <c r="I1" s="458"/>
      <c r="J1" s="458"/>
      <c r="K1" s="458"/>
      <c r="L1" s="459"/>
      <c r="M1" s="457" t="s">
        <v>682</v>
      </c>
      <c r="N1" s="457"/>
      <c r="O1" s="457"/>
      <c r="P1" s="457"/>
      <c r="Q1" s="457"/>
      <c r="R1" s="457"/>
      <c r="S1" s="457"/>
      <c r="T1" s="458" t="s">
        <v>625</v>
      </c>
      <c r="U1" s="458"/>
      <c r="V1" s="458"/>
      <c r="W1" s="458"/>
      <c r="X1" s="459"/>
      <c r="Y1" s="457" t="s">
        <v>683</v>
      </c>
      <c r="Z1" s="457"/>
      <c r="AA1" s="457"/>
      <c r="AB1" s="457"/>
      <c r="AC1" s="457"/>
      <c r="AD1" s="457"/>
      <c r="AE1" s="457"/>
      <c r="AF1" s="458" t="s">
        <v>625</v>
      </c>
      <c r="AG1" s="458"/>
      <c r="AH1" s="458"/>
      <c r="AI1" s="458"/>
      <c r="AJ1" s="459"/>
      <c r="AK1" s="457" t="s">
        <v>684</v>
      </c>
      <c r="AL1" s="457"/>
      <c r="AM1" s="457"/>
      <c r="AN1" s="457"/>
      <c r="AO1" s="457"/>
      <c r="AP1" s="457"/>
      <c r="AQ1" s="457"/>
      <c r="AR1" s="458" t="s">
        <v>625</v>
      </c>
      <c r="AS1" s="458"/>
      <c r="AT1" s="458"/>
      <c r="AU1" s="458"/>
      <c r="AV1" s="459"/>
      <c r="AW1" s="457" t="s">
        <v>685</v>
      </c>
      <c r="AX1" s="457"/>
      <c r="AY1" s="457"/>
      <c r="AZ1" s="457"/>
      <c r="BA1" s="457"/>
      <c r="BB1" s="457"/>
      <c r="BC1" s="457"/>
      <c r="BD1" s="458" t="s">
        <v>625</v>
      </c>
      <c r="BE1" s="458"/>
      <c r="BF1" s="458"/>
      <c r="BG1" s="458"/>
      <c r="BH1" s="459"/>
      <c r="BI1" s="457" t="s">
        <v>686</v>
      </c>
      <c r="BJ1" s="457"/>
      <c r="BK1" s="457"/>
      <c r="BL1" s="457"/>
      <c r="BM1" s="457"/>
      <c r="BN1" s="457"/>
      <c r="BO1" s="457"/>
      <c r="BP1" s="458" t="s">
        <v>625</v>
      </c>
      <c r="BQ1" s="458"/>
      <c r="BR1" s="458"/>
      <c r="BS1" s="458"/>
      <c r="BT1" s="459"/>
      <c r="BU1" s="457" t="s">
        <v>687</v>
      </c>
      <c r="BV1" s="457"/>
      <c r="BW1" s="457"/>
      <c r="BX1" s="457"/>
      <c r="BY1" s="457"/>
      <c r="BZ1" s="457"/>
      <c r="CA1" s="457"/>
      <c r="CB1" s="458" t="s">
        <v>625</v>
      </c>
      <c r="CC1" s="458"/>
      <c r="CD1" s="458"/>
      <c r="CE1" s="458"/>
      <c r="CF1" s="459"/>
      <c r="CG1" s="457" t="s">
        <v>688</v>
      </c>
      <c r="CH1" s="457"/>
      <c r="CI1" s="457"/>
      <c r="CJ1" s="457"/>
      <c r="CK1" s="457"/>
      <c r="CL1" s="457"/>
      <c r="CM1" s="457"/>
      <c r="CN1" s="458" t="s">
        <v>625</v>
      </c>
      <c r="CO1" s="458"/>
      <c r="CP1" s="458"/>
      <c r="CQ1" s="458"/>
      <c r="CR1" s="459"/>
      <c r="CS1" s="457" t="s">
        <v>689</v>
      </c>
      <c r="CT1" s="457"/>
      <c r="CU1" s="457"/>
      <c r="CV1" s="457"/>
      <c r="CW1" s="457"/>
      <c r="CX1" s="457"/>
      <c r="CY1" s="457"/>
      <c r="CZ1" s="458" t="s">
        <v>625</v>
      </c>
      <c r="DA1" s="458"/>
      <c r="DB1" s="458"/>
      <c r="DC1" s="458"/>
      <c r="DD1" s="459"/>
      <c r="DE1" s="457" t="s">
        <v>690</v>
      </c>
      <c r="DF1" s="457"/>
      <c r="DG1" s="457"/>
      <c r="DH1" s="457"/>
      <c r="DI1" s="457"/>
      <c r="DJ1" s="457"/>
      <c r="DK1" s="457"/>
      <c r="DL1" s="458" t="s">
        <v>625</v>
      </c>
      <c r="DM1" s="458"/>
      <c r="DN1" s="458"/>
      <c r="DO1" s="458"/>
      <c r="DP1" s="459"/>
      <c r="DQ1" s="457" t="s">
        <v>691</v>
      </c>
      <c r="DR1" s="457"/>
      <c r="DS1" s="457"/>
      <c r="DT1" s="457"/>
      <c r="DU1" s="457"/>
      <c r="DV1" s="457"/>
      <c r="DW1" s="457"/>
      <c r="DX1" s="458" t="s">
        <v>625</v>
      </c>
      <c r="DY1" s="458"/>
      <c r="DZ1" s="458"/>
      <c r="EA1" s="458"/>
      <c r="EB1" s="459"/>
      <c r="EC1" s="457" t="s">
        <v>692</v>
      </c>
      <c r="ED1" s="457"/>
      <c r="EE1" s="457"/>
      <c r="EF1" s="457"/>
      <c r="EG1" s="457"/>
      <c r="EH1" s="457"/>
      <c r="EI1" s="457"/>
      <c r="EJ1" s="458" t="s">
        <v>625</v>
      </c>
      <c r="EK1" s="458"/>
      <c r="EL1" s="458"/>
      <c r="EM1" s="458"/>
      <c r="EN1" s="459"/>
      <c r="EO1" s="457" t="s">
        <v>693</v>
      </c>
      <c r="EP1" s="457"/>
      <c r="EQ1" s="457"/>
      <c r="ER1" s="457"/>
      <c r="ES1" s="457"/>
      <c r="ET1" s="457"/>
      <c r="EU1" s="457"/>
      <c r="EV1" s="458" t="s">
        <v>625</v>
      </c>
      <c r="EW1" s="458"/>
      <c r="EX1" s="458"/>
      <c r="EY1" s="458"/>
      <c r="EZ1" s="459"/>
      <c r="FA1" s="457" t="s">
        <v>694</v>
      </c>
      <c r="FB1" s="457"/>
      <c r="FC1" s="457"/>
      <c r="FD1" s="457"/>
      <c r="FE1" s="457"/>
      <c r="FF1" s="457"/>
      <c r="FG1" s="457"/>
      <c r="FH1" s="458" t="s">
        <v>625</v>
      </c>
      <c r="FI1" s="458"/>
      <c r="FJ1" s="458"/>
      <c r="FK1" s="458"/>
      <c r="FL1" s="459"/>
      <c r="FM1" s="457" t="s">
        <v>695</v>
      </c>
      <c r="FN1" s="457"/>
      <c r="FO1" s="457"/>
      <c r="FP1" s="457"/>
      <c r="FQ1" s="457"/>
      <c r="FR1" s="457"/>
      <c r="FS1" s="457"/>
      <c r="FT1" s="458" t="s">
        <v>625</v>
      </c>
      <c r="FU1" s="458"/>
      <c r="FV1" s="458"/>
      <c r="FW1" s="458"/>
      <c r="FX1" s="459"/>
      <c r="FY1" s="457" t="s">
        <v>696</v>
      </c>
      <c r="FZ1" s="457"/>
      <c r="GA1" s="457"/>
      <c r="GB1" s="457"/>
      <c r="GC1" s="457"/>
      <c r="GD1" s="457"/>
      <c r="GE1" s="457"/>
      <c r="GF1" s="458" t="s">
        <v>625</v>
      </c>
      <c r="GG1" s="458"/>
      <c r="GH1" s="458"/>
      <c r="GI1" s="458"/>
      <c r="GJ1" s="459"/>
      <c r="GK1" s="457" t="s">
        <v>697</v>
      </c>
      <c r="GL1" s="457"/>
      <c r="GM1" s="457"/>
      <c r="GN1" s="457"/>
      <c r="GO1" s="457"/>
      <c r="GP1" s="457"/>
      <c r="GQ1" s="457"/>
      <c r="GR1" s="458" t="s">
        <v>625</v>
      </c>
      <c r="GS1" s="458"/>
      <c r="GT1" s="458"/>
      <c r="GU1" s="458"/>
      <c r="GV1" s="459"/>
      <c r="GW1" s="457" t="s">
        <v>698</v>
      </c>
      <c r="GX1" s="457"/>
      <c r="GY1" s="457"/>
      <c r="GZ1" s="457"/>
      <c r="HA1" s="457"/>
      <c r="HB1" s="457"/>
      <c r="HC1" s="457"/>
      <c r="HD1" s="458" t="s">
        <v>625</v>
      </c>
      <c r="HE1" s="458"/>
      <c r="HF1" s="458"/>
      <c r="HG1" s="458"/>
      <c r="HH1" s="459"/>
      <c r="HI1" s="457" t="s">
        <v>699</v>
      </c>
      <c r="HJ1" s="457"/>
      <c r="HK1" s="457"/>
      <c r="HL1" s="457"/>
      <c r="HM1" s="457"/>
      <c r="HN1" s="457"/>
      <c r="HO1" s="457"/>
      <c r="HP1" s="460"/>
      <c r="HQ1" s="458" t="s">
        <v>627</v>
      </c>
      <c r="HR1" s="460"/>
      <c r="HS1" s="460"/>
      <c r="HT1" s="460"/>
      <c r="HU1" s="460"/>
      <c r="HV1" s="460"/>
      <c r="HW1" s="460"/>
    </row>
    <row r="2" spans="1:231" ht="24.75" customHeight="1">
      <c r="A2" s="461" t="s">
        <v>463</v>
      </c>
      <c r="B2" s="461"/>
      <c r="C2" s="461"/>
      <c r="D2" s="461"/>
      <c r="E2" s="461"/>
      <c r="F2" s="461"/>
      <c r="G2" s="461"/>
      <c r="H2" s="462" t="s">
        <v>728</v>
      </c>
      <c r="I2" s="462"/>
      <c r="J2" s="462"/>
      <c r="K2" s="462"/>
      <c r="L2" s="460"/>
      <c r="M2" s="461" t="s">
        <v>700</v>
      </c>
      <c r="N2" s="461"/>
      <c r="O2" s="461"/>
      <c r="P2" s="461"/>
      <c r="Q2" s="461"/>
      <c r="R2" s="461"/>
      <c r="S2" s="461"/>
      <c r="T2" s="462" t="s">
        <v>727</v>
      </c>
      <c r="U2" s="462"/>
      <c r="V2" s="462"/>
      <c r="W2" s="462"/>
      <c r="X2" s="460"/>
      <c r="Y2" s="461" t="s">
        <v>513</v>
      </c>
      <c r="Z2" s="461"/>
      <c r="AA2" s="461"/>
      <c r="AB2" s="461"/>
      <c r="AC2" s="461"/>
      <c r="AD2" s="461"/>
      <c r="AE2" s="461"/>
      <c r="AF2" s="462" t="s">
        <v>729</v>
      </c>
      <c r="AG2" s="462"/>
      <c r="AH2" s="462"/>
      <c r="AI2" s="462"/>
      <c r="AJ2" s="460"/>
      <c r="AK2" s="461" t="s">
        <v>516</v>
      </c>
      <c r="AL2" s="461"/>
      <c r="AM2" s="461"/>
      <c r="AN2" s="461"/>
      <c r="AO2" s="461"/>
      <c r="AP2" s="461"/>
      <c r="AQ2" s="461"/>
      <c r="AR2" s="462" t="s">
        <v>730</v>
      </c>
      <c r="AS2" s="462"/>
      <c r="AT2" s="462"/>
      <c r="AU2" s="462"/>
      <c r="AV2" s="460"/>
      <c r="AW2" s="461" t="s">
        <v>518</v>
      </c>
      <c r="AX2" s="461"/>
      <c r="AY2" s="461"/>
      <c r="AZ2" s="461"/>
      <c r="BA2" s="461"/>
      <c r="BB2" s="461"/>
      <c r="BC2" s="461"/>
      <c r="BD2" s="462" t="s">
        <v>731</v>
      </c>
      <c r="BE2" s="462"/>
      <c r="BF2" s="462"/>
      <c r="BG2" s="462"/>
      <c r="BH2" s="460"/>
      <c r="BI2" s="461"/>
      <c r="BJ2" s="461"/>
      <c r="BK2" s="461"/>
      <c r="BL2" s="461"/>
      <c r="BM2" s="461"/>
      <c r="BN2" s="461"/>
      <c r="BO2" s="461"/>
      <c r="BP2" s="462" t="s">
        <v>732</v>
      </c>
      <c r="BQ2" s="462"/>
      <c r="BR2" s="462"/>
      <c r="BS2" s="462"/>
      <c r="BT2" s="460"/>
      <c r="BU2" s="461"/>
      <c r="BV2" s="461"/>
      <c r="BW2" s="461"/>
      <c r="BX2" s="461"/>
      <c r="BY2" s="461"/>
      <c r="BZ2" s="461"/>
      <c r="CA2" s="461"/>
      <c r="CB2" s="462" t="s">
        <v>733</v>
      </c>
      <c r="CC2" s="462"/>
      <c r="CD2" s="462"/>
      <c r="CE2" s="462"/>
      <c r="CF2" s="460"/>
      <c r="CG2" s="461" t="s">
        <v>557</v>
      </c>
      <c r="CH2" s="461"/>
      <c r="CI2" s="461"/>
      <c r="CJ2" s="461"/>
      <c r="CK2" s="461"/>
      <c r="CL2" s="461"/>
      <c r="CM2" s="461"/>
      <c r="CN2" s="462" t="s">
        <v>734</v>
      </c>
      <c r="CO2" s="462"/>
      <c r="CP2" s="462"/>
      <c r="CQ2" s="462"/>
      <c r="CR2" s="460"/>
      <c r="CS2" s="461" t="s">
        <v>560</v>
      </c>
      <c r="CT2" s="461"/>
      <c r="CU2" s="461"/>
      <c r="CV2" s="461"/>
      <c r="CW2" s="461"/>
      <c r="CX2" s="461"/>
      <c r="CY2" s="461"/>
      <c r="CZ2" s="462" t="s">
        <v>739</v>
      </c>
      <c r="DA2" s="462"/>
      <c r="DB2" s="462"/>
      <c r="DC2" s="462"/>
      <c r="DD2" s="460"/>
      <c r="DE2" s="461" t="s">
        <v>557</v>
      </c>
      <c r="DF2" s="461"/>
      <c r="DG2" s="461"/>
      <c r="DH2" s="461"/>
      <c r="DI2" s="461"/>
      <c r="DJ2" s="461"/>
      <c r="DK2" s="461"/>
      <c r="DL2" s="462" t="s">
        <v>735</v>
      </c>
      <c r="DM2" s="462"/>
      <c r="DN2" s="462"/>
      <c r="DO2" s="462"/>
      <c r="DP2" s="460"/>
      <c r="DQ2" s="463" t="s">
        <v>565</v>
      </c>
      <c r="DR2" s="464"/>
      <c r="DS2" s="464"/>
      <c r="DT2" s="464"/>
      <c r="DU2" s="464"/>
      <c r="DV2" s="464"/>
      <c r="DW2" s="464"/>
      <c r="DX2" s="462" t="s">
        <v>736</v>
      </c>
      <c r="DY2" s="462"/>
      <c r="DZ2" s="462"/>
      <c r="EA2" s="462"/>
      <c r="EB2" s="460"/>
      <c r="EC2" s="461" t="s">
        <v>580</v>
      </c>
      <c r="ED2" s="461"/>
      <c r="EE2" s="461"/>
      <c r="EF2" s="461"/>
      <c r="EG2" s="461"/>
      <c r="EH2" s="461"/>
      <c r="EI2" s="461"/>
      <c r="EJ2" s="462" t="s">
        <v>737</v>
      </c>
      <c r="EK2" s="462"/>
      <c r="EL2" s="462"/>
      <c r="EM2" s="462"/>
      <c r="EN2" s="460"/>
      <c r="EO2" s="461" t="s">
        <v>464</v>
      </c>
      <c r="EP2" s="461"/>
      <c r="EQ2" s="461"/>
      <c r="ER2" s="461"/>
      <c r="ES2" s="461"/>
      <c r="ET2" s="461"/>
      <c r="EU2" s="461"/>
      <c r="EV2" s="462" t="s">
        <v>738</v>
      </c>
      <c r="EW2" s="462"/>
      <c r="EX2" s="462"/>
      <c r="EY2" s="462"/>
      <c r="EZ2" s="460"/>
      <c r="FA2" s="461" t="s">
        <v>557</v>
      </c>
      <c r="FB2" s="461"/>
      <c r="FC2" s="461"/>
      <c r="FD2" s="461"/>
      <c r="FE2" s="461"/>
      <c r="FF2" s="461"/>
      <c r="FG2" s="461"/>
      <c r="FH2" s="462" t="s">
        <v>740</v>
      </c>
      <c r="FI2" s="462"/>
      <c r="FJ2" s="462"/>
      <c r="FK2" s="462"/>
      <c r="FL2" s="460"/>
      <c r="FM2" s="461" t="s">
        <v>580</v>
      </c>
      <c r="FN2" s="461"/>
      <c r="FO2" s="461"/>
      <c r="FP2" s="461"/>
      <c r="FQ2" s="461"/>
      <c r="FR2" s="461"/>
      <c r="FS2" s="461"/>
      <c r="FT2" s="462" t="s">
        <v>741</v>
      </c>
      <c r="FU2" s="462"/>
      <c r="FV2" s="462"/>
      <c r="FW2" s="462"/>
      <c r="FX2" s="460"/>
      <c r="FY2" s="461" t="s">
        <v>463</v>
      </c>
      <c r="FZ2" s="461"/>
      <c r="GA2" s="461"/>
      <c r="GB2" s="461"/>
      <c r="GC2" s="461"/>
      <c r="GD2" s="461"/>
      <c r="GE2" s="461"/>
      <c r="GF2" s="462" t="s">
        <v>742</v>
      </c>
      <c r="GG2" s="462"/>
      <c r="GH2" s="462"/>
      <c r="GI2" s="462"/>
      <c r="GJ2" s="460"/>
      <c r="GK2" s="461" t="s">
        <v>518</v>
      </c>
      <c r="GL2" s="461"/>
      <c r="GM2" s="461"/>
      <c r="GN2" s="461"/>
      <c r="GO2" s="461"/>
      <c r="GP2" s="461"/>
      <c r="GQ2" s="461"/>
      <c r="GR2" s="462" t="s">
        <v>743</v>
      </c>
      <c r="GS2" s="462"/>
      <c r="GT2" s="462"/>
      <c r="GU2" s="462"/>
      <c r="GV2" s="460"/>
      <c r="GW2" s="461" t="s">
        <v>518</v>
      </c>
      <c r="GX2" s="461"/>
      <c r="GY2" s="461"/>
      <c r="GZ2" s="461"/>
      <c r="HA2" s="461"/>
      <c r="HB2" s="461"/>
      <c r="HC2" s="461"/>
      <c r="HD2" s="462" t="s">
        <v>744</v>
      </c>
      <c r="HE2" s="462"/>
      <c r="HF2" s="462"/>
      <c r="HG2" s="462"/>
      <c r="HH2" s="460"/>
      <c r="HI2" s="461" t="s">
        <v>513</v>
      </c>
      <c r="HJ2" s="461"/>
      <c r="HK2" s="461"/>
      <c r="HL2" s="461"/>
      <c r="HM2" s="461"/>
      <c r="HN2" s="461"/>
      <c r="HO2" s="461"/>
      <c r="HP2" s="460"/>
      <c r="HQ2" s="249" t="s">
        <v>745</v>
      </c>
      <c r="HR2" s="249"/>
      <c r="HS2" s="249"/>
      <c r="HT2" s="249"/>
      <c r="HU2" s="249"/>
      <c r="HV2" s="249"/>
      <c r="HW2" s="304"/>
    </row>
    <row r="3" spans="1:231" ht="21" customHeight="1">
      <c r="A3" s="448" t="s">
        <v>701</v>
      </c>
      <c r="B3" s="448"/>
      <c r="C3" s="448"/>
      <c r="D3" s="448"/>
      <c r="E3" s="448"/>
      <c r="F3" s="448"/>
      <c r="G3" s="448"/>
      <c r="H3" s="448">
        <v>2011</v>
      </c>
      <c r="I3" s="460"/>
      <c r="J3" s="460"/>
      <c r="K3" s="460"/>
      <c r="L3" s="460"/>
      <c r="M3" s="448" t="s">
        <v>701</v>
      </c>
      <c r="N3" s="448"/>
      <c r="O3" s="448"/>
      <c r="P3" s="448"/>
      <c r="Q3" s="448"/>
      <c r="R3" s="448"/>
      <c r="S3" s="448"/>
      <c r="T3" s="448">
        <v>2011</v>
      </c>
      <c r="U3" s="460"/>
      <c r="V3" s="460"/>
      <c r="W3" s="460"/>
      <c r="X3" s="460"/>
      <c r="Y3" s="448" t="s">
        <v>701</v>
      </c>
      <c r="Z3" s="448"/>
      <c r="AA3" s="448"/>
      <c r="AB3" s="448"/>
      <c r="AC3" s="448"/>
      <c r="AD3" s="448"/>
      <c r="AE3" s="448"/>
      <c r="AF3" s="448">
        <v>2011</v>
      </c>
      <c r="AG3" s="460"/>
      <c r="AH3" s="460"/>
      <c r="AI3" s="460"/>
      <c r="AJ3" s="460"/>
      <c r="AK3" s="448" t="s">
        <v>701</v>
      </c>
      <c r="AL3" s="448"/>
      <c r="AM3" s="448"/>
      <c r="AN3" s="448"/>
      <c r="AO3" s="448"/>
      <c r="AP3" s="448"/>
      <c r="AQ3" s="448"/>
      <c r="AR3" s="448">
        <v>2011</v>
      </c>
      <c r="AS3" s="460"/>
      <c r="AT3" s="460"/>
      <c r="AU3" s="460"/>
      <c r="AV3" s="460"/>
      <c r="AW3" s="448" t="s">
        <v>701</v>
      </c>
      <c r="AX3" s="448"/>
      <c r="AY3" s="448"/>
      <c r="AZ3" s="448"/>
      <c r="BA3" s="448"/>
      <c r="BB3" s="448"/>
      <c r="BC3" s="448"/>
      <c r="BD3" s="448">
        <v>2011</v>
      </c>
      <c r="BE3" s="460"/>
      <c r="BF3" s="460"/>
      <c r="BG3" s="460"/>
      <c r="BH3" s="460"/>
      <c r="BI3" s="448" t="s">
        <v>701</v>
      </c>
      <c r="BJ3" s="448"/>
      <c r="BK3" s="448"/>
      <c r="BL3" s="448"/>
      <c r="BM3" s="448"/>
      <c r="BN3" s="448"/>
      <c r="BO3" s="448"/>
      <c r="BP3" s="448">
        <v>2011</v>
      </c>
      <c r="BQ3" s="460"/>
      <c r="BR3" s="460"/>
      <c r="BS3" s="460"/>
      <c r="BT3" s="460"/>
      <c r="BU3" s="448" t="s">
        <v>701</v>
      </c>
      <c r="BV3" s="448"/>
      <c r="BW3" s="448"/>
      <c r="BX3" s="448"/>
      <c r="BY3" s="448"/>
      <c r="BZ3" s="448"/>
      <c r="CA3" s="448"/>
      <c r="CB3" s="448">
        <v>2011</v>
      </c>
      <c r="CC3" s="460"/>
      <c r="CD3" s="460"/>
      <c r="CE3" s="460"/>
      <c r="CF3" s="460"/>
      <c r="CG3" s="448" t="s">
        <v>701</v>
      </c>
      <c r="CH3" s="448"/>
      <c r="CI3" s="448"/>
      <c r="CJ3" s="448"/>
      <c r="CK3" s="448"/>
      <c r="CL3" s="448"/>
      <c r="CM3" s="448"/>
      <c r="CN3" s="448">
        <v>2011</v>
      </c>
      <c r="CO3" s="460"/>
      <c r="CP3" s="460"/>
      <c r="CQ3" s="460"/>
      <c r="CR3" s="460"/>
      <c r="CS3" s="448" t="s">
        <v>701</v>
      </c>
      <c r="CT3" s="448"/>
      <c r="CU3" s="448"/>
      <c r="CV3" s="448"/>
      <c r="CW3" s="448"/>
      <c r="CX3" s="448"/>
      <c r="CY3" s="448"/>
      <c r="CZ3" s="448">
        <v>2011</v>
      </c>
      <c r="DA3" s="460"/>
      <c r="DB3" s="460"/>
      <c r="DC3" s="460"/>
      <c r="DD3" s="460"/>
      <c r="DE3" s="448" t="s">
        <v>701</v>
      </c>
      <c r="DF3" s="448"/>
      <c r="DG3" s="448"/>
      <c r="DH3" s="448"/>
      <c r="DI3" s="448"/>
      <c r="DJ3" s="448"/>
      <c r="DK3" s="448"/>
      <c r="DL3" s="448">
        <v>2011</v>
      </c>
      <c r="DM3" s="460"/>
      <c r="DN3" s="460"/>
      <c r="DO3" s="460"/>
      <c r="DP3" s="460"/>
      <c r="DQ3" s="448" t="s">
        <v>701</v>
      </c>
      <c r="DR3" s="448"/>
      <c r="DS3" s="448"/>
      <c r="DT3" s="448"/>
      <c r="DU3" s="448"/>
      <c r="DV3" s="448"/>
      <c r="DW3" s="448"/>
      <c r="DX3" s="448">
        <v>2011</v>
      </c>
      <c r="DY3" s="460"/>
      <c r="DZ3" s="460"/>
      <c r="EA3" s="460"/>
      <c r="EB3" s="460"/>
      <c r="EC3" s="448" t="s">
        <v>701</v>
      </c>
      <c r="ED3" s="448"/>
      <c r="EE3" s="448"/>
      <c r="EF3" s="448"/>
      <c r="EG3" s="448"/>
      <c r="EH3" s="448"/>
      <c r="EI3" s="448"/>
      <c r="EJ3" s="448">
        <v>2011</v>
      </c>
      <c r="EK3" s="460"/>
      <c r="EL3" s="460"/>
      <c r="EM3" s="460"/>
      <c r="EN3" s="460"/>
      <c r="EO3" s="448" t="s">
        <v>701</v>
      </c>
      <c r="EP3" s="448"/>
      <c r="EQ3" s="448"/>
      <c r="ER3" s="448"/>
      <c r="ES3" s="448"/>
      <c r="ET3" s="448"/>
      <c r="EU3" s="448"/>
      <c r="EV3" s="448">
        <v>2011</v>
      </c>
      <c r="EW3" s="460"/>
      <c r="EX3" s="460"/>
      <c r="EY3" s="460"/>
      <c r="EZ3" s="460"/>
      <c r="FA3" s="448" t="s">
        <v>701</v>
      </c>
      <c r="FB3" s="448"/>
      <c r="FC3" s="448"/>
      <c r="FD3" s="448"/>
      <c r="FE3" s="448"/>
      <c r="FF3" s="448"/>
      <c r="FG3" s="448"/>
      <c r="FH3" s="448">
        <v>2011</v>
      </c>
      <c r="FI3" s="460"/>
      <c r="FJ3" s="460"/>
      <c r="FK3" s="460"/>
      <c r="FL3" s="460"/>
      <c r="FM3" s="448" t="s">
        <v>701</v>
      </c>
      <c r="FN3" s="448"/>
      <c r="FO3" s="448"/>
      <c r="FP3" s="448"/>
      <c r="FQ3" s="448"/>
      <c r="FR3" s="448"/>
      <c r="FS3" s="448"/>
      <c r="FT3" s="448">
        <v>2011</v>
      </c>
      <c r="FU3" s="460"/>
      <c r="FV3" s="460"/>
      <c r="FW3" s="460"/>
      <c r="FX3" s="460"/>
      <c r="FY3" s="448" t="s">
        <v>701</v>
      </c>
      <c r="FZ3" s="448"/>
      <c r="GA3" s="448"/>
      <c r="GB3" s="448"/>
      <c r="GC3" s="448"/>
      <c r="GD3" s="448"/>
      <c r="GE3" s="448"/>
      <c r="GF3" s="448">
        <v>2011</v>
      </c>
      <c r="GG3" s="460"/>
      <c r="GH3" s="460"/>
      <c r="GI3" s="460"/>
      <c r="GJ3" s="460"/>
      <c r="GK3" s="448" t="s">
        <v>701</v>
      </c>
      <c r="GL3" s="448"/>
      <c r="GM3" s="448"/>
      <c r="GN3" s="448"/>
      <c r="GO3" s="448"/>
      <c r="GP3" s="448"/>
      <c r="GQ3" s="448"/>
      <c r="GR3" s="448">
        <v>2011</v>
      </c>
      <c r="GS3" s="460"/>
      <c r="GT3" s="460"/>
      <c r="GU3" s="460"/>
      <c r="GV3" s="460"/>
      <c r="GW3" s="448" t="s">
        <v>701</v>
      </c>
      <c r="GX3" s="448"/>
      <c r="GY3" s="448"/>
      <c r="GZ3" s="448"/>
      <c r="HA3" s="448"/>
      <c r="HB3" s="448"/>
      <c r="HC3" s="448"/>
      <c r="HD3" s="448">
        <v>2011</v>
      </c>
      <c r="HE3" s="460"/>
      <c r="HF3" s="460"/>
      <c r="HG3" s="460"/>
      <c r="HH3" s="460"/>
      <c r="HI3" s="448" t="s">
        <v>701</v>
      </c>
      <c r="HJ3" s="448"/>
      <c r="HK3" s="448"/>
      <c r="HL3" s="448"/>
      <c r="HM3" s="448"/>
      <c r="HN3" s="448"/>
      <c r="HO3" s="448"/>
      <c r="HP3" s="448"/>
      <c r="HQ3" s="459">
        <v>2011</v>
      </c>
      <c r="HR3" s="459"/>
      <c r="HS3" s="459"/>
      <c r="HT3" s="459"/>
      <c r="HU3" s="459"/>
      <c r="HV3" s="459"/>
      <c r="HW3" s="459"/>
    </row>
    <row r="4" spans="1:231" ht="21" customHeight="1" thickBot="1">
      <c r="A4" s="443" t="s">
        <v>702</v>
      </c>
      <c r="B4" s="444"/>
      <c r="C4" s="166"/>
      <c r="D4" s="305"/>
      <c r="E4" s="166"/>
      <c r="F4" s="288"/>
      <c r="G4" s="304"/>
      <c r="H4" s="304"/>
      <c r="I4" s="465"/>
      <c r="J4" s="466"/>
      <c r="K4" s="304"/>
      <c r="L4" s="171" t="s">
        <v>703</v>
      </c>
      <c r="M4" s="443" t="s">
        <v>704</v>
      </c>
      <c r="N4" s="444"/>
      <c r="O4" s="166"/>
      <c r="P4" s="304"/>
      <c r="Q4" s="166"/>
      <c r="R4" s="166"/>
      <c r="S4" s="304"/>
      <c r="T4" s="304"/>
      <c r="U4" s="304"/>
      <c r="V4" s="304"/>
      <c r="W4" s="304"/>
      <c r="X4" s="171" t="s">
        <v>703</v>
      </c>
      <c r="Y4" s="443" t="s">
        <v>704</v>
      </c>
      <c r="Z4" s="444"/>
      <c r="AA4" s="166"/>
      <c r="AB4" s="305"/>
      <c r="AC4" s="166"/>
      <c r="AD4" s="166"/>
      <c r="AE4" s="304"/>
      <c r="AF4" s="166"/>
      <c r="AG4" s="305"/>
      <c r="AH4" s="305"/>
      <c r="AI4" s="304"/>
      <c r="AJ4" s="171" t="s">
        <v>703</v>
      </c>
      <c r="AK4" s="443" t="s">
        <v>704</v>
      </c>
      <c r="AL4" s="444"/>
      <c r="AM4" s="166"/>
      <c r="AN4" s="305"/>
      <c r="AO4" s="166"/>
      <c r="AP4" s="166"/>
      <c r="AQ4" s="304"/>
      <c r="AR4" s="166"/>
      <c r="AS4" s="305"/>
      <c r="AT4" s="305"/>
      <c r="AU4" s="304"/>
      <c r="AV4" s="171" t="s">
        <v>703</v>
      </c>
      <c r="AW4" s="443" t="s">
        <v>704</v>
      </c>
      <c r="AX4" s="444"/>
      <c r="AY4" s="166"/>
      <c r="AZ4" s="305"/>
      <c r="BA4" s="166"/>
      <c r="BB4" s="166"/>
      <c r="BC4" s="304"/>
      <c r="BD4" s="166"/>
      <c r="BE4" s="304"/>
      <c r="BF4" s="304"/>
      <c r="BG4" s="304"/>
      <c r="BH4" s="171" t="s">
        <v>703</v>
      </c>
      <c r="BI4" s="443" t="s">
        <v>704</v>
      </c>
      <c r="BJ4" s="444"/>
      <c r="BK4" s="166"/>
      <c r="BL4" s="306"/>
      <c r="BM4" s="166"/>
      <c r="BN4" s="166"/>
      <c r="BO4" s="304"/>
      <c r="BP4" s="166"/>
      <c r="BQ4" s="304"/>
      <c r="BR4" s="304"/>
      <c r="BS4" s="304"/>
      <c r="BT4" s="171" t="s">
        <v>703</v>
      </c>
      <c r="BU4" s="443" t="s">
        <v>704</v>
      </c>
      <c r="BV4" s="444"/>
      <c r="BW4" s="166"/>
      <c r="BX4" s="306"/>
      <c r="BY4" s="166"/>
      <c r="BZ4" s="166"/>
      <c r="CA4" s="304"/>
      <c r="CB4" s="166"/>
      <c r="CC4" s="304"/>
      <c r="CD4" s="304"/>
      <c r="CE4" s="304"/>
      <c r="CF4" s="171" t="s">
        <v>703</v>
      </c>
      <c r="CG4" s="443" t="s">
        <v>704</v>
      </c>
      <c r="CH4" s="444"/>
      <c r="CI4" s="166"/>
      <c r="CJ4" s="306"/>
      <c r="CK4" s="166"/>
      <c r="CL4" s="166"/>
      <c r="CM4" s="304"/>
      <c r="CN4" s="166"/>
      <c r="CO4" s="304"/>
      <c r="CP4" s="304"/>
      <c r="CQ4" s="304"/>
      <c r="CR4" s="171" t="s">
        <v>703</v>
      </c>
      <c r="CS4" s="443" t="s">
        <v>704</v>
      </c>
      <c r="CT4" s="444"/>
      <c r="CU4" s="166"/>
      <c r="CV4" s="306"/>
      <c r="CW4" s="166"/>
      <c r="CX4" s="166"/>
      <c r="CY4" s="304"/>
      <c r="CZ4" s="166"/>
      <c r="DA4" s="304"/>
      <c r="DB4" s="304"/>
      <c r="DC4" s="304"/>
      <c r="DD4" s="171" t="s">
        <v>703</v>
      </c>
      <c r="DE4" s="443" t="s">
        <v>704</v>
      </c>
      <c r="DF4" s="444"/>
      <c r="DG4" s="166"/>
      <c r="DH4" s="306"/>
      <c r="DI4" s="166"/>
      <c r="DJ4" s="166"/>
      <c r="DK4" s="304"/>
      <c r="DL4" s="166"/>
      <c r="DM4" s="304"/>
      <c r="DN4" s="304"/>
      <c r="DO4" s="304"/>
      <c r="DP4" s="171" t="s">
        <v>703</v>
      </c>
      <c r="DQ4" s="443" t="s">
        <v>704</v>
      </c>
      <c r="DR4" s="444"/>
      <c r="DS4" s="166"/>
      <c r="DT4" s="306"/>
      <c r="DU4" s="166"/>
      <c r="DV4" s="166"/>
      <c r="DW4" s="304"/>
      <c r="DX4" s="166"/>
      <c r="DY4" s="304"/>
      <c r="DZ4" s="304"/>
      <c r="EA4" s="304"/>
      <c r="EB4" s="171" t="s">
        <v>703</v>
      </c>
      <c r="EC4" s="443" t="s">
        <v>704</v>
      </c>
      <c r="ED4" s="444"/>
      <c r="EE4" s="166"/>
      <c r="EF4" s="306"/>
      <c r="EG4" s="166"/>
      <c r="EH4" s="166"/>
      <c r="EI4" s="304"/>
      <c r="EJ4" s="166"/>
      <c r="EK4" s="304"/>
      <c r="EL4" s="304"/>
      <c r="EM4" s="304"/>
      <c r="EN4" s="171" t="s">
        <v>703</v>
      </c>
      <c r="EO4" s="443" t="s">
        <v>704</v>
      </c>
      <c r="EP4" s="444"/>
      <c r="EQ4" s="166"/>
      <c r="ER4" s="306"/>
      <c r="ES4" s="166"/>
      <c r="ET4" s="166"/>
      <c r="EU4" s="304"/>
      <c r="EV4" s="166"/>
      <c r="EW4" s="304"/>
      <c r="EX4" s="304"/>
      <c r="EY4" s="304"/>
      <c r="EZ4" s="171" t="s">
        <v>703</v>
      </c>
      <c r="FA4" s="443" t="s">
        <v>704</v>
      </c>
      <c r="FB4" s="444"/>
      <c r="FC4" s="166"/>
      <c r="FD4" s="306"/>
      <c r="FE4" s="166"/>
      <c r="FF4" s="166"/>
      <c r="FG4" s="304"/>
      <c r="FH4" s="166"/>
      <c r="FI4" s="304"/>
      <c r="FJ4" s="304"/>
      <c r="FK4" s="304"/>
      <c r="FL4" s="171" t="s">
        <v>703</v>
      </c>
      <c r="FM4" s="443" t="s">
        <v>704</v>
      </c>
      <c r="FN4" s="444"/>
      <c r="FO4" s="166"/>
      <c r="FP4" s="306"/>
      <c r="FQ4" s="166"/>
      <c r="FR4" s="166"/>
      <c r="FS4" s="304"/>
      <c r="FT4" s="166"/>
      <c r="FU4" s="304"/>
      <c r="FV4" s="304"/>
      <c r="FW4" s="304"/>
      <c r="FX4" s="171" t="s">
        <v>703</v>
      </c>
      <c r="FY4" s="443" t="s">
        <v>704</v>
      </c>
      <c r="FZ4" s="444"/>
      <c r="GA4" s="166"/>
      <c r="GB4" s="306"/>
      <c r="GC4" s="166"/>
      <c r="GD4" s="166"/>
      <c r="GE4" s="304"/>
      <c r="GF4" s="166"/>
      <c r="GG4" s="304"/>
      <c r="GH4" s="304"/>
      <c r="GI4" s="304"/>
      <c r="GJ4" s="171" t="s">
        <v>703</v>
      </c>
      <c r="GK4" s="443" t="s">
        <v>704</v>
      </c>
      <c r="GL4" s="444"/>
      <c r="GM4" s="166"/>
      <c r="GN4" s="306"/>
      <c r="GO4" s="166"/>
      <c r="GP4" s="166"/>
      <c r="GQ4" s="304"/>
      <c r="GR4" s="166"/>
      <c r="GS4" s="304"/>
      <c r="GT4" s="304"/>
      <c r="GU4" s="304"/>
      <c r="GV4" s="171" t="s">
        <v>703</v>
      </c>
      <c r="GW4" s="443" t="s">
        <v>704</v>
      </c>
      <c r="GX4" s="444"/>
      <c r="GY4" s="166"/>
      <c r="GZ4" s="306"/>
      <c r="HA4" s="166"/>
      <c r="HB4" s="166"/>
      <c r="HC4" s="304"/>
      <c r="HD4" s="166"/>
      <c r="HE4" s="304"/>
      <c r="HF4" s="304"/>
      <c r="HG4" s="304"/>
      <c r="HH4" s="171" t="s">
        <v>703</v>
      </c>
      <c r="HI4" s="443" t="s">
        <v>704</v>
      </c>
      <c r="HJ4" s="444"/>
      <c r="HK4" s="166"/>
      <c r="HL4" s="305"/>
      <c r="HM4" s="166"/>
      <c r="HN4" s="166"/>
      <c r="HO4" s="304"/>
      <c r="HP4" s="166"/>
      <c r="HQ4" s="166" t="s">
        <v>48</v>
      </c>
      <c r="HR4" s="306"/>
      <c r="HS4" s="170"/>
      <c r="HT4" s="166"/>
      <c r="HU4" s="166"/>
      <c r="HV4" s="304"/>
      <c r="HW4" s="171" t="s">
        <v>703</v>
      </c>
    </row>
    <row r="5" spans="1:231" ht="15.95" customHeight="1">
      <c r="A5" s="439" t="s">
        <v>705</v>
      </c>
      <c r="B5" s="467"/>
      <c r="C5" s="468"/>
      <c r="D5" s="435" t="s">
        <v>706</v>
      </c>
      <c r="E5" s="472"/>
      <c r="F5" s="472"/>
      <c r="G5" s="473"/>
      <c r="H5" s="474" t="s">
        <v>169</v>
      </c>
      <c r="I5" s="474"/>
      <c r="J5" s="474"/>
      <c r="K5" s="474"/>
      <c r="L5" s="475" t="s">
        <v>470</v>
      </c>
      <c r="M5" s="439" t="s">
        <v>705</v>
      </c>
      <c r="N5" s="478"/>
      <c r="O5" s="479"/>
      <c r="P5" s="435" t="s">
        <v>706</v>
      </c>
      <c r="Q5" s="472"/>
      <c r="R5" s="472"/>
      <c r="S5" s="473"/>
      <c r="T5" s="474" t="s">
        <v>169</v>
      </c>
      <c r="U5" s="474"/>
      <c r="V5" s="474"/>
      <c r="W5" s="474"/>
      <c r="X5" s="475" t="s">
        <v>470</v>
      </c>
      <c r="Y5" s="439" t="s">
        <v>705</v>
      </c>
      <c r="Z5" s="467"/>
      <c r="AA5" s="468"/>
      <c r="AB5" s="484" t="s">
        <v>515</v>
      </c>
      <c r="AC5" s="484"/>
      <c r="AD5" s="484"/>
      <c r="AE5" s="485"/>
      <c r="AF5" s="474" t="s">
        <v>171</v>
      </c>
      <c r="AG5" s="474"/>
      <c r="AH5" s="474"/>
      <c r="AI5" s="486"/>
      <c r="AJ5" s="475" t="s">
        <v>470</v>
      </c>
      <c r="AK5" s="439" t="s">
        <v>705</v>
      </c>
      <c r="AL5" s="439"/>
      <c r="AM5" s="487"/>
      <c r="AN5" s="492" t="s">
        <v>515</v>
      </c>
      <c r="AO5" s="493"/>
      <c r="AP5" s="493"/>
      <c r="AQ5" s="494"/>
      <c r="AR5" s="474" t="s">
        <v>171</v>
      </c>
      <c r="AS5" s="474"/>
      <c r="AT5" s="474"/>
      <c r="AU5" s="486"/>
      <c r="AV5" s="475" t="s">
        <v>470</v>
      </c>
      <c r="AW5" s="439" t="s">
        <v>705</v>
      </c>
      <c r="AX5" s="467"/>
      <c r="AY5" s="468"/>
      <c r="AZ5" s="498" t="s">
        <v>524</v>
      </c>
      <c r="BA5" s="499"/>
      <c r="BB5" s="499"/>
      <c r="BC5" s="500"/>
      <c r="BD5" s="493" t="s">
        <v>525</v>
      </c>
      <c r="BE5" s="474"/>
      <c r="BF5" s="474"/>
      <c r="BG5" s="486"/>
      <c r="BH5" s="475" t="s">
        <v>470</v>
      </c>
      <c r="BI5" s="439" t="s">
        <v>705</v>
      </c>
      <c r="BJ5" s="439"/>
      <c r="BK5" s="487"/>
      <c r="BL5" s="498" t="s">
        <v>524</v>
      </c>
      <c r="BM5" s="493"/>
      <c r="BN5" s="493"/>
      <c r="BO5" s="494"/>
      <c r="BP5" s="493" t="s">
        <v>525</v>
      </c>
      <c r="BQ5" s="474"/>
      <c r="BR5" s="474"/>
      <c r="BS5" s="486"/>
      <c r="BT5" s="475" t="s">
        <v>542</v>
      </c>
      <c r="BU5" s="439" t="s">
        <v>705</v>
      </c>
      <c r="BV5" s="439"/>
      <c r="BW5" s="487"/>
      <c r="BX5" s="498" t="s">
        <v>99</v>
      </c>
      <c r="BY5" s="493"/>
      <c r="BZ5" s="493"/>
      <c r="CA5" s="494"/>
      <c r="CB5" s="493" t="s">
        <v>545</v>
      </c>
      <c r="CC5" s="474"/>
      <c r="CD5" s="474"/>
      <c r="CE5" s="486"/>
      <c r="CF5" s="475" t="s">
        <v>542</v>
      </c>
      <c r="CG5" s="439" t="s">
        <v>705</v>
      </c>
      <c r="CH5" s="439"/>
      <c r="CI5" s="487"/>
      <c r="CJ5" s="498" t="s">
        <v>99</v>
      </c>
      <c r="CK5" s="493"/>
      <c r="CL5" s="493"/>
      <c r="CM5" s="494"/>
      <c r="CN5" s="493" t="s">
        <v>545</v>
      </c>
      <c r="CO5" s="474"/>
      <c r="CP5" s="474"/>
      <c r="CQ5" s="486"/>
      <c r="CR5" s="475" t="s">
        <v>542</v>
      </c>
      <c r="CS5" s="439" t="s">
        <v>705</v>
      </c>
      <c r="CT5" s="439"/>
      <c r="CU5" s="487"/>
      <c r="CV5" s="498" t="s">
        <v>562</v>
      </c>
      <c r="CW5" s="493"/>
      <c r="CX5" s="493"/>
      <c r="CY5" s="494"/>
      <c r="CZ5" s="493" t="s">
        <v>563</v>
      </c>
      <c r="DA5" s="474"/>
      <c r="DB5" s="474"/>
      <c r="DC5" s="486"/>
      <c r="DD5" s="475" t="s">
        <v>542</v>
      </c>
      <c r="DE5" s="439" t="s">
        <v>705</v>
      </c>
      <c r="DF5" s="439"/>
      <c r="DG5" s="487"/>
      <c r="DH5" s="498" t="s">
        <v>562</v>
      </c>
      <c r="DI5" s="493"/>
      <c r="DJ5" s="493"/>
      <c r="DK5" s="494"/>
      <c r="DL5" s="493" t="s">
        <v>563</v>
      </c>
      <c r="DM5" s="474"/>
      <c r="DN5" s="474"/>
      <c r="DO5" s="486"/>
      <c r="DP5" s="475" t="s">
        <v>542</v>
      </c>
      <c r="DQ5" s="439" t="s">
        <v>705</v>
      </c>
      <c r="DR5" s="439"/>
      <c r="DS5" s="487"/>
      <c r="DT5" s="498" t="s">
        <v>113</v>
      </c>
      <c r="DU5" s="493"/>
      <c r="DV5" s="493"/>
      <c r="DW5" s="494"/>
      <c r="DX5" s="493" t="s">
        <v>568</v>
      </c>
      <c r="DY5" s="474"/>
      <c r="DZ5" s="474"/>
      <c r="EA5" s="486"/>
      <c r="EB5" s="475" t="s">
        <v>542</v>
      </c>
      <c r="EC5" s="439" t="s">
        <v>705</v>
      </c>
      <c r="ED5" s="439"/>
      <c r="EE5" s="487"/>
      <c r="EF5" s="498" t="s">
        <v>113</v>
      </c>
      <c r="EG5" s="493"/>
      <c r="EH5" s="493"/>
      <c r="EI5" s="494"/>
      <c r="EJ5" s="493" t="s">
        <v>568</v>
      </c>
      <c r="EK5" s="474"/>
      <c r="EL5" s="474"/>
      <c r="EM5" s="486"/>
      <c r="EN5" s="475" t="s">
        <v>542</v>
      </c>
      <c r="EO5" s="439" t="s">
        <v>705</v>
      </c>
      <c r="EP5" s="439"/>
      <c r="EQ5" s="487"/>
      <c r="ER5" s="498" t="s">
        <v>115</v>
      </c>
      <c r="ES5" s="493"/>
      <c r="ET5" s="493"/>
      <c r="EU5" s="494"/>
      <c r="EV5" s="493" t="s">
        <v>585</v>
      </c>
      <c r="EW5" s="474"/>
      <c r="EX5" s="474"/>
      <c r="EY5" s="486"/>
      <c r="EZ5" s="475" t="s">
        <v>542</v>
      </c>
      <c r="FA5" s="439" t="s">
        <v>705</v>
      </c>
      <c r="FB5" s="439"/>
      <c r="FC5" s="487"/>
      <c r="FD5" s="498" t="s">
        <v>115</v>
      </c>
      <c r="FE5" s="493"/>
      <c r="FF5" s="493"/>
      <c r="FG5" s="494"/>
      <c r="FH5" s="493" t="s">
        <v>585</v>
      </c>
      <c r="FI5" s="474"/>
      <c r="FJ5" s="474"/>
      <c r="FK5" s="486"/>
      <c r="FL5" s="475" t="s">
        <v>542</v>
      </c>
      <c r="FM5" s="439" t="s">
        <v>705</v>
      </c>
      <c r="FN5" s="439"/>
      <c r="FO5" s="487"/>
      <c r="FP5" s="498" t="s">
        <v>117</v>
      </c>
      <c r="FQ5" s="493"/>
      <c r="FR5" s="493"/>
      <c r="FS5" s="494"/>
      <c r="FT5" s="493" t="s">
        <v>601</v>
      </c>
      <c r="FU5" s="474"/>
      <c r="FV5" s="474"/>
      <c r="FW5" s="486"/>
      <c r="FX5" s="475" t="s">
        <v>542</v>
      </c>
      <c r="FY5" s="439" t="s">
        <v>705</v>
      </c>
      <c r="FZ5" s="439"/>
      <c r="GA5" s="487"/>
      <c r="GB5" s="498" t="s">
        <v>117</v>
      </c>
      <c r="GC5" s="493"/>
      <c r="GD5" s="493"/>
      <c r="GE5" s="494"/>
      <c r="GF5" s="493" t="s">
        <v>601</v>
      </c>
      <c r="GG5" s="474"/>
      <c r="GH5" s="474"/>
      <c r="GI5" s="486"/>
      <c r="GJ5" s="475" t="s">
        <v>542</v>
      </c>
      <c r="GK5" s="439" t="s">
        <v>705</v>
      </c>
      <c r="GL5" s="439"/>
      <c r="GM5" s="487"/>
      <c r="GN5" s="498" t="s">
        <v>617</v>
      </c>
      <c r="GO5" s="493"/>
      <c r="GP5" s="493"/>
      <c r="GQ5" s="494"/>
      <c r="GR5" s="493" t="s">
        <v>618</v>
      </c>
      <c r="GS5" s="474"/>
      <c r="GT5" s="474"/>
      <c r="GU5" s="486"/>
      <c r="GV5" s="475" t="s">
        <v>542</v>
      </c>
      <c r="GW5" s="439" t="s">
        <v>705</v>
      </c>
      <c r="GX5" s="439"/>
      <c r="GY5" s="487"/>
      <c r="GZ5" s="498" t="s">
        <v>617</v>
      </c>
      <c r="HA5" s="493"/>
      <c r="HB5" s="493"/>
      <c r="HC5" s="494"/>
      <c r="HD5" s="493" t="s">
        <v>618</v>
      </c>
      <c r="HE5" s="474"/>
      <c r="HF5" s="474"/>
      <c r="HG5" s="486"/>
      <c r="HH5" s="475" t="s">
        <v>542</v>
      </c>
      <c r="HI5" s="439" t="s">
        <v>705</v>
      </c>
      <c r="HJ5" s="439"/>
      <c r="HK5" s="487"/>
      <c r="HL5" s="498" t="s">
        <v>621</v>
      </c>
      <c r="HM5" s="493"/>
      <c r="HN5" s="493"/>
      <c r="HO5" s="494"/>
      <c r="HP5" s="505" t="s">
        <v>542</v>
      </c>
      <c r="HQ5" s="439" t="s">
        <v>707</v>
      </c>
      <c r="HR5" s="501"/>
      <c r="HS5" s="498" t="s">
        <v>621</v>
      </c>
      <c r="HT5" s="493"/>
      <c r="HU5" s="493"/>
      <c r="HV5" s="494"/>
      <c r="HW5" s="475" t="s">
        <v>542</v>
      </c>
    </row>
    <row r="6" spans="1:231" ht="15.95" customHeight="1">
      <c r="A6" s="459"/>
      <c r="B6" s="459"/>
      <c r="C6" s="469"/>
      <c r="D6" s="495" t="s">
        <v>708</v>
      </c>
      <c r="E6" s="496"/>
      <c r="F6" s="495" t="s">
        <v>709</v>
      </c>
      <c r="G6" s="496"/>
      <c r="H6" s="497" t="s">
        <v>710</v>
      </c>
      <c r="I6" s="496"/>
      <c r="J6" s="495" t="s">
        <v>709</v>
      </c>
      <c r="K6" s="497"/>
      <c r="L6" s="476"/>
      <c r="M6" s="480"/>
      <c r="N6" s="480"/>
      <c r="O6" s="481"/>
      <c r="P6" s="495" t="s">
        <v>708</v>
      </c>
      <c r="Q6" s="496"/>
      <c r="R6" s="495" t="s">
        <v>709</v>
      </c>
      <c r="S6" s="496"/>
      <c r="T6" s="497" t="s">
        <v>710</v>
      </c>
      <c r="U6" s="496"/>
      <c r="V6" s="495" t="s">
        <v>709</v>
      </c>
      <c r="W6" s="497"/>
      <c r="X6" s="476"/>
      <c r="Y6" s="459"/>
      <c r="Z6" s="459"/>
      <c r="AA6" s="469"/>
      <c r="AB6" s="495" t="s">
        <v>708</v>
      </c>
      <c r="AC6" s="496"/>
      <c r="AD6" s="495" t="s">
        <v>709</v>
      </c>
      <c r="AE6" s="496"/>
      <c r="AF6" s="497" t="s">
        <v>710</v>
      </c>
      <c r="AG6" s="496"/>
      <c r="AH6" s="495" t="s">
        <v>709</v>
      </c>
      <c r="AI6" s="496"/>
      <c r="AJ6" s="476"/>
      <c r="AK6" s="488"/>
      <c r="AL6" s="488"/>
      <c r="AM6" s="489"/>
      <c r="AN6" s="497" t="s">
        <v>710</v>
      </c>
      <c r="AO6" s="496"/>
      <c r="AP6" s="495" t="s">
        <v>709</v>
      </c>
      <c r="AQ6" s="496"/>
      <c r="AR6" s="497" t="s">
        <v>710</v>
      </c>
      <c r="AS6" s="496"/>
      <c r="AT6" s="495" t="s">
        <v>709</v>
      </c>
      <c r="AU6" s="496"/>
      <c r="AV6" s="476"/>
      <c r="AW6" s="459"/>
      <c r="AX6" s="459"/>
      <c r="AY6" s="469"/>
      <c r="AZ6" s="495" t="s">
        <v>708</v>
      </c>
      <c r="BA6" s="496"/>
      <c r="BB6" s="495" t="s">
        <v>709</v>
      </c>
      <c r="BC6" s="496"/>
      <c r="BD6" s="497" t="s">
        <v>710</v>
      </c>
      <c r="BE6" s="496"/>
      <c r="BF6" s="495" t="s">
        <v>709</v>
      </c>
      <c r="BG6" s="496"/>
      <c r="BH6" s="476"/>
      <c r="BI6" s="488"/>
      <c r="BJ6" s="488"/>
      <c r="BK6" s="489"/>
      <c r="BL6" s="495" t="s">
        <v>710</v>
      </c>
      <c r="BM6" s="496"/>
      <c r="BN6" s="495" t="s">
        <v>709</v>
      </c>
      <c r="BO6" s="496"/>
      <c r="BP6" s="497" t="s">
        <v>710</v>
      </c>
      <c r="BQ6" s="496"/>
      <c r="BR6" s="495" t="s">
        <v>709</v>
      </c>
      <c r="BS6" s="496"/>
      <c r="BT6" s="476"/>
      <c r="BU6" s="488"/>
      <c r="BV6" s="488"/>
      <c r="BW6" s="489"/>
      <c r="BX6" s="495" t="s">
        <v>710</v>
      </c>
      <c r="BY6" s="496"/>
      <c r="BZ6" s="495" t="s">
        <v>709</v>
      </c>
      <c r="CA6" s="496"/>
      <c r="CB6" s="497" t="s">
        <v>710</v>
      </c>
      <c r="CC6" s="496"/>
      <c r="CD6" s="495" t="s">
        <v>709</v>
      </c>
      <c r="CE6" s="496"/>
      <c r="CF6" s="476"/>
      <c r="CG6" s="488"/>
      <c r="CH6" s="488"/>
      <c r="CI6" s="489"/>
      <c r="CJ6" s="495" t="s">
        <v>710</v>
      </c>
      <c r="CK6" s="496"/>
      <c r="CL6" s="495" t="s">
        <v>709</v>
      </c>
      <c r="CM6" s="496"/>
      <c r="CN6" s="497" t="s">
        <v>710</v>
      </c>
      <c r="CO6" s="496"/>
      <c r="CP6" s="495" t="s">
        <v>709</v>
      </c>
      <c r="CQ6" s="496"/>
      <c r="CR6" s="476"/>
      <c r="CS6" s="488"/>
      <c r="CT6" s="488"/>
      <c r="CU6" s="489"/>
      <c r="CV6" s="495" t="s">
        <v>710</v>
      </c>
      <c r="CW6" s="496"/>
      <c r="CX6" s="495" t="s">
        <v>709</v>
      </c>
      <c r="CY6" s="496"/>
      <c r="CZ6" s="497" t="s">
        <v>710</v>
      </c>
      <c r="DA6" s="496"/>
      <c r="DB6" s="495" t="s">
        <v>709</v>
      </c>
      <c r="DC6" s="496"/>
      <c r="DD6" s="476"/>
      <c r="DE6" s="488"/>
      <c r="DF6" s="488"/>
      <c r="DG6" s="489"/>
      <c r="DH6" s="495" t="s">
        <v>710</v>
      </c>
      <c r="DI6" s="496"/>
      <c r="DJ6" s="495" t="s">
        <v>709</v>
      </c>
      <c r="DK6" s="496"/>
      <c r="DL6" s="497" t="s">
        <v>710</v>
      </c>
      <c r="DM6" s="496"/>
      <c r="DN6" s="495" t="s">
        <v>709</v>
      </c>
      <c r="DO6" s="496"/>
      <c r="DP6" s="476"/>
      <c r="DQ6" s="488"/>
      <c r="DR6" s="488"/>
      <c r="DS6" s="489"/>
      <c r="DT6" s="495" t="s">
        <v>710</v>
      </c>
      <c r="DU6" s="496"/>
      <c r="DV6" s="495" t="s">
        <v>709</v>
      </c>
      <c r="DW6" s="496"/>
      <c r="DX6" s="497" t="s">
        <v>710</v>
      </c>
      <c r="DY6" s="496"/>
      <c r="DZ6" s="495" t="s">
        <v>709</v>
      </c>
      <c r="EA6" s="496"/>
      <c r="EB6" s="476"/>
      <c r="EC6" s="488"/>
      <c r="ED6" s="488"/>
      <c r="EE6" s="489"/>
      <c r="EF6" s="495" t="s">
        <v>710</v>
      </c>
      <c r="EG6" s="496"/>
      <c r="EH6" s="495" t="s">
        <v>709</v>
      </c>
      <c r="EI6" s="496"/>
      <c r="EJ6" s="497" t="s">
        <v>710</v>
      </c>
      <c r="EK6" s="496"/>
      <c r="EL6" s="495" t="s">
        <v>709</v>
      </c>
      <c r="EM6" s="496"/>
      <c r="EN6" s="476"/>
      <c r="EO6" s="488"/>
      <c r="EP6" s="488"/>
      <c r="EQ6" s="489"/>
      <c r="ER6" s="495" t="s">
        <v>710</v>
      </c>
      <c r="ES6" s="496"/>
      <c r="ET6" s="495" t="s">
        <v>709</v>
      </c>
      <c r="EU6" s="496"/>
      <c r="EV6" s="497" t="s">
        <v>710</v>
      </c>
      <c r="EW6" s="496"/>
      <c r="EX6" s="495" t="s">
        <v>709</v>
      </c>
      <c r="EY6" s="496"/>
      <c r="EZ6" s="476"/>
      <c r="FA6" s="488"/>
      <c r="FB6" s="488"/>
      <c r="FC6" s="489"/>
      <c r="FD6" s="495" t="s">
        <v>710</v>
      </c>
      <c r="FE6" s="496"/>
      <c r="FF6" s="495" t="s">
        <v>709</v>
      </c>
      <c r="FG6" s="496"/>
      <c r="FH6" s="497" t="s">
        <v>710</v>
      </c>
      <c r="FI6" s="496"/>
      <c r="FJ6" s="495" t="s">
        <v>709</v>
      </c>
      <c r="FK6" s="496"/>
      <c r="FL6" s="476"/>
      <c r="FM6" s="488"/>
      <c r="FN6" s="488"/>
      <c r="FO6" s="489"/>
      <c r="FP6" s="495" t="s">
        <v>710</v>
      </c>
      <c r="FQ6" s="496"/>
      <c r="FR6" s="495" t="s">
        <v>709</v>
      </c>
      <c r="FS6" s="496"/>
      <c r="FT6" s="497" t="s">
        <v>710</v>
      </c>
      <c r="FU6" s="496"/>
      <c r="FV6" s="495" t="s">
        <v>709</v>
      </c>
      <c r="FW6" s="496"/>
      <c r="FX6" s="476"/>
      <c r="FY6" s="488"/>
      <c r="FZ6" s="488"/>
      <c r="GA6" s="489"/>
      <c r="GB6" s="495" t="s">
        <v>710</v>
      </c>
      <c r="GC6" s="496"/>
      <c r="GD6" s="495" t="s">
        <v>709</v>
      </c>
      <c r="GE6" s="496"/>
      <c r="GF6" s="497" t="s">
        <v>710</v>
      </c>
      <c r="GG6" s="496"/>
      <c r="GH6" s="495" t="s">
        <v>709</v>
      </c>
      <c r="GI6" s="496"/>
      <c r="GJ6" s="476"/>
      <c r="GK6" s="488"/>
      <c r="GL6" s="488"/>
      <c r="GM6" s="489"/>
      <c r="GN6" s="495" t="s">
        <v>710</v>
      </c>
      <c r="GO6" s="496"/>
      <c r="GP6" s="495" t="s">
        <v>709</v>
      </c>
      <c r="GQ6" s="496"/>
      <c r="GR6" s="497" t="s">
        <v>710</v>
      </c>
      <c r="GS6" s="496"/>
      <c r="GT6" s="495" t="s">
        <v>709</v>
      </c>
      <c r="GU6" s="496"/>
      <c r="GV6" s="476"/>
      <c r="GW6" s="488"/>
      <c r="GX6" s="488"/>
      <c r="GY6" s="489"/>
      <c r="GZ6" s="495" t="s">
        <v>710</v>
      </c>
      <c r="HA6" s="496"/>
      <c r="HB6" s="495" t="s">
        <v>709</v>
      </c>
      <c r="HC6" s="496"/>
      <c r="HD6" s="497" t="s">
        <v>710</v>
      </c>
      <c r="HE6" s="496"/>
      <c r="HF6" s="495" t="s">
        <v>709</v>
      </c>
      <c r="HG6" s="496"/>
      <c r="HH6" s="476"/>
      <c r="HI6" s="488"/>
      <c r="HJ6" s="488"/>
      <c r="HK6" s="489"/>
      <c r="HL6" s="495" t="s">
        <v>710</v>
      </c>
      <c r="HM6" s="496"/>
      <c r="HN6" s="495" t="s">
        <v>709</v>
      </c>
      <c r="HO6" s="497"/>
      <c r="HP6" s="506"/>
      <c r="HQ6" s="460"/>
      <c r="HR6" s="502"/>
      <c r="HS6" s="495" t="s">
        <v>708</v>
      </c>
      <c r="HT6" s="496"/>
      <c r="HU6" s="495" t="s">
        <v>709</v>
      </c>
      <c r="HV6" s="497"/>
      <c r="HW6" s="476"/>
    </row>
    <row r="7" spans="1:231" ht="32.1" customHeight="1">
      <c r="A7" s="470"/>
      <c r="B7" s="470"/>
      <c r="C7" s="471"/>
      <c r="D7" s="308" t="s">
        <v>711</v>
      </c>
      <c r="E7" s="309" t="s">
        <v>712</v>
      </c>
      <c r="F7" s="308" t="s">
        <v>713</v>
      </c>
      <c r="G7" s="309" t="s">
        <v>712</v>
      </c>
      <c r="H7" s="310" t="s">
        <v>713</v>
      </c>
      <c r="I7" s="309" t="s">
        <v>712</v>
      </c>
      <c r="J7" s="308" t="s">
        <v>713</v>
      </c>
      <c r="K7" s="311" t="s">
        <v>712</v>
      </c>
      <c r="L7" s="477"/>
      <c r="M7" s="482"/>
      <c r="N7" s="482"/>
      <c r="O7" s="483"/>
      <c r="P7" s="308" t="s">
        <v>711</v>
      </c>
      <c r="Q7" s="309" t="s">
        <v>712</v>
      </c>
      <c r="R7" s="308" t="s">
        <v>713</v>
      </c>
      <c r="S7" s="309" t="s">
        <v>712</v>
      </c>
      <c r="T7" s="310" t="s">
        <v>713</v>
      </c>
      <c r="U7" s="309" t="s">
        <v>712</v>
      </c>
      <c r="V7" s="308" t="s">
        <v>713</v>
      </c>
      <c r="W7" s="311" t="s">
        <v>712</v>
      </c>
      <c r="X7" s="477"/>
      <c r="Y7" s="470"/>
      <c r="Z7" s="470"/>
      <c r="AA7" s="471"/>
      <c r="AB7" s="308" t="s">
        <v>714</v>
      </c>
      <c r="AC7" s="309" t="s">
        <v>712</v>
      </c>
      <c r="AD7" s="308" t="s">
        <v>713</v>
      </c>
      <c r="AE7" s="309" t="s">
        <v>712</v>
      </c>
      <c r="AF7" s="312" t="s">
        <v>713</v>
      </c>
      <c r="AG7" s="309" t="s">
        <v>712</v>
      </c>
      <c r="AH7" s="308" t="s">
        <v>713</v>
      </c>
      <c r="AI7" s="309" t="s">
        <v>712</v>
      </c>
      <c r="AJ7" s="477"/>
      <c r="AK7" s="490"/>
      <c r="AL7" s="490"/>
      <c r="AM7" s="491"/>
      <c r="AN7" s="310" t="s">
        <v>713</v>
      </c>
      <c r="AO7" s="309" t="s">
        <v>712</v>
      </c>
      <c r="AP7" s="308" t="s">
        <v>713</v>
      </c>
      <c r="AQ7" s="309" t="s">
        <v>712</v>
      </c>
      <c r="AR7" s="312" t="s">
        <v>713</v>
      </c>
      <c r="AS7" s="309" t="s">
        <v>712</v>
      </c>
      <c r="AT7" s="308" t="s">
        <v>713</v>
      </c>
      <c r="AU7" s="309" t="s">
        <v>712</v>
      </c>
      <c r="AV7" s="477"/>
      <c r="AW7" s="470"/>
      <c r="AX7" s="470"/>
      <c r="AY7" s="471"/>
      <c r="AZ7" s="308" t="s">
        <v>714</v>
      </c>
      <c r="BA7" s="309" t="s">
        <v>712</v>
      </c>
      <c r="BB7" s="308" t="s">
        <v>713</v>
      </c>
      <c r="BC7" s="309" t="s">
        <v>712</v>
      </c>
      <c r="BD7" s="312" t="s">
        <v>713</v>
      </c>
      <c r="BE7" s="309" t="s">
        <v>712</v>
      </c>
      <c r="BF7" s="308" t="s">
        <v>713</v>
      </c>
      <c r="BG7" s="309" t="s">
        <v>712</v>
      </c>
      <c r="BH7" s="477"/>
      <c r="BI7" s="490"/>
      <c r="BJ7" s="490"/>
      <c r="BK7" s="491"/>
      <c r="BL7" s="308" t="s">
        <v>713</v>
      </c>
      <c r="BM7" s="309" t="s">
        <v>712</v>
      </c>
      <c r="BN7" s="308" t="s">
        <v>713</v>
      </c>
      <c r="BO7" s="309" t="s">
        <v>712</v>
      </c>
      <c r="BP7" s="312" t="s">
        <v>713</v>
      </c>
      <c r="BQ7" s="309" t="s">
        <v>712</v>
      </c>
      <c r="BR7" s="308" t="s">
        <v>713</v>
      </c>
      <c r="BS7" s="309" t="s">
        <v>712</v>
      </c>
      <c r="BT7" s="477"/>
      <c r="BU7" s="490"/>
      <c r="BV7" s="490"/>
      <c r="BW7" s="491"/>
      <c r="BX7" s="308" t="s">
        <v>713</v>
      </c>
      <c r="BY7" s="309" t="s">
        <v>712</v>
      </c>
      <c r="BZ7" s="308" t="s">
        <v>713</v>
      </c>
      <c r="CA7" s="309" t="s">
        <v>712</v>
      </c>
      <c r="CB7" s="312" t="s">
        <v>713</v>
      </c>
      <c r="CC7" s="309" t="s">
        <v>712</v>
      </c>
      <c r="CD7" s="308" t="s">
        <v>713</v>
      </c>
      <c r="CE7" s="309" t="s">
        <v>712</v>
      </c>
      <c r="CF7" s="477"/>
      <c r="CG7" s="490"/>
      <c r="CH7" s="490"/>
      <c r="CI7" s="491"/>
      <c r="CJ7" s="308" t="s">
        <v>713</v>
      </c>
      <c r="CK7" s="309" t="s">
        <v>712</v>
      </c>
      <c r="CL7" s="308" t="s">
        <v>713</v>
      </c>
      <c r="CM7" s="309" t="s">
        <v>712</v>
      </c>
      <c r="CN7" s="312" t="s">
        <v>713</v>
      </c>
      <c r="CO7" s="309" t="s">
        <v>712</v>
      </c>
      <c r="CP7" s="308" t="s">
        <v>713</v>
      </c>
      <c r="CQ7" s="309" t="s">
        <v>712</v>
      </c>
      <c r="CR7" s="477"/>
      <c r="CS7" s="490"/>
      <c r="CT7" s="490"/>
      <c r="CU7" s="491"/>
      <c r="CV7" s="308" t="s">
        <v>713</v>
      </c>
      <c r="CW7" s="309" t="s">
        <v>712</v>
      </c>
      <c r="CX7" s="308" t="s">
        <v>713</v>
      </c>
      <c r="CY7" s="309" t="s">
        <v>712</v>
      </c>
      <c r="CZ7" s="312" t="s">
        <v>713</v>
      </c>
      <c r="DA7" s="309" t="s">
        <v>712</v>
      </c>
      <c r="DB7" s="308" t="s">
        <v>713</v>
      </c>
      <c r="DC7" s="309" t="s">
        <v>712</v>
      </c>
      <c r="DD7" s="477"/>
      <c r="DE7" s="490"/>
      <c r="DF7" s="490"/>
      <c r="DG7" s="491"/>
      <c r="DH7" s="308" t="s">
        <v>713</v>
      </c>
      <c r="DI7" s="309" t="s">
        <v>712</v>
      </c>
      <c r="DJ7" s="308" t="s">
        <v>713</v>
      </c>
      <c r="DK7" s="309" t="s">
        <v>712</v>
      </c>
      <c r="DL7" s="312" t="s">
        <v>713</v>
      </c>
      <c r="DM7" s="309" t="s">
        <v>712</v>
      </c>
      <c r="DN7" s="308" t="s">
        <v>713</v>
      </c>
      <c r="DO7" s="309" t="s">
        <v>712</v>
      </c>
      <c r="DP7" s="477"/>
      <c r="DQ7" s="490"/>
      <c r="DR7" s="490"/>
      <c r="DS7" s="491"/>
      <c r="DT7" s="308" t="s">
        <v>713</v>
      </c>
      <c r="DU7" s="309" t="s">
        <v>712</v>
      </c>
      <c r="DV7" s="308" t="s">
        <v>713</v>
      </c>
      <c r="DW7" s="309" t="s">
        <v>712</v>
      </c>
      <c r="DX7" s="312" t="s">
        <v>713</v>
      </c>
      <c r="DY7" s="309" t="s">
        <v>712</v>
      </c>
      <c r="DZ7" s="308" t="s">
        <v>713</v>
      </c>
      <c r="EA7" s="309" t="s">
        <v>712</v>
      </c>
      <c r="EB7" s="477"/>
      <c r="EC7" s="490"/>
      <c r="ED7" s="490"/>
      <c r="EE7" s="491"/>
      <c r="EF7" s="308" t="s">
        <v>713</v>
      </c>
      <c r="EG7" s="309" t="s">
        <v>712</v>
      </c>
      <c r="EH7" s="308" t="s">
        <v>713</v>
      </c>
      <c r="EI7" s="309" t="s">
        <v>712</v>
      </c>
      <c r="EJ7" s="312" t="s">
        <v>713</v>
      </c>
      <c r="EK7" s="309" t="s">
        <v>712</v>
      </c>
      <c r="EL7" s="308" t="s">
        <v>713</v>
      </c>
      <c r="EM7" s="309" t="s">
        <v>712</v>
      </c>
      <c r="EN7" s="477"/>
      <c r="EO7" s="490"/>
      <c r="EP7" s="490"/>
      <c r="EQ7" s="491"/>
      <c r="ER7" s="308" t="s">
        <v>713</v>
      </c>
      <c r="ES7" s="309" t="s">
        <v>712</v>
      </c>
      <c r="ET7" s="308" t="s">
        <v>713</v>
      </c>
      <c r="EU7" s="309" t="s">
        <v>712</v>
      </c>
      <c r="EV7" s="312" t="s">
        <v>713</v>
      </c>
      <c r="EW7" s="309" t="s">
        <v>712</v>
      </c>
      <c r="EX7" s="308" t="s">
        <v>713</v>
      </c>
      <c r="EY7" s="309" t="s">
        <v>712</v>
      </c>
      <c r="EZ7" s="477"/>
      <c r="FA7" s="490"/>
      <c r="FB7" s="490"/>
      <c r="FC7" s="491"/>
      <c r="FD7" s="308" t="s">
        <v>713</v>
      </c>
      <c r="FE7" s="309" t="s">
        <v>712</v>
      </c>
      <c r="FF7" s="308" t="s">
        <v>713</v>
      </c>
      <c r="FG7" s="309" t="s">
        <v>712</v>
      </c>
      <c r="FH7" s="312" t="s">
        <v>713</v>
      </c>
      <c r="FI7" s="309" t="s">
        <v>712</v>
      </c>
      <c r="FJ7" s="308" t="s">
        <v>713</v>
      </c>
      <c r="FK7" s="309" t="s">
        <v>712</v>
      </c>
      <c r="FL7" s="477"/>
      <c r="FM7" s="490"/>
      <c r="FN7" s="490"/>
      <c r="FO7" s="491"/>
      <c r="FP7" s="308" t="s">
        <v>713</v>
      </c>
      <c r="FQ7" s="309" t="s">
        <v>712</v>
      </c>
      <c r="FR7" s="308" t="s">
        <v>713</v>
      </c>
      <c r="FS7" s="309" t="s">
        <v>712</v>
      </c>
      <c r="FT7" s="312" t="s">
        <v>713</v>
      </c>
      <c r="FU7" s="309" t="s">
        <v>712</v>
      </c>
      <c r="FV7" s="308" t="s">
        <v>713</v>
      </c>
      <c r="FW7" s="309" t="s">
        <v>712</v>
      </c>
      <c r="FX7" s="477"/>
      <c r="FY7" s="490"/>
      <c r="FZ7" s="490"/>
      <c r="GA7" s="491"/>
      <c r="GB7" s="308" t="s">
        <v>713</v>
      </c>
      <c r="GC7" s="309" t="s">
        <v>712</v>
      </c>
      <c r="GD7" s="308" t="s">
        <v>713</v>
      </c>
      <c r="GE7" s="309" t="s">
        <v>712</v>
      </c>
      <c r="GF7" s="312" t="s">
        <v>713</v>
      </c>
      <c r="GG7" s="309" t="s">
        <v>712</v>
      </c>
      <c r="GH7" s="308" t="s">
        <v>713</v>
      </c>
      <c r="GI7" s="309" t="s">
        <v>712</v>
      </c>
      <c r="GJ7" s="477"/>
      <c r="GK7" s="490"/>
      <c r="GL7" s="490"/>
      <c r="GM7" s="491"/>
      <c r="GN7" s="308" t="s">
        <v>713</v>
      </c>
      <c r="GO7" s="309" t="s">
        <v>712</v>
      </c>
      <c r="GP7" s="308" t="s">
        <v>713</v>
      </c>
      <c r="GQ7" s="309" t="s">
        <v>712</v>
      </c>
      <c r="GR7" s="312" t="s">
        <v>713</v>
      </c>
      <c r="GS7" s="309" t="s">
        <v>712</v>
      </c>
      <c r="GT7" s="308" t="s">
        <v>713</v>
      </c>
      <c r="GU7" s="311" t="s">
        <v>712</v>
      </c>
      <c r="GV7" s="477"/>
      <c r="GW7" s="490"/>
      <c r="GX7" s="490"/>
      <c r="GY7" s="491"/>
      <c r="GZ7" s="308" t="s">
        <v>713</v>
      </c>
      <c r="HA7" s="309" t="s">
        <v>712</v>
      </c>
      <c r="HB7" s="308" t="s">
        <v>713</v>
      </c>
      <c r="HC7" s="309" t="s">
        <v>712</v>
      </c>
      <c r="HD7" s="312" t="s">
        <v>713</v>
      </c>
      <c r="HE7" s="309" t="s">
        <v>712</v>
      </c>
      <c r="HF7" s="308" t="s">
        <v>713</v>
      </c>
      <c r="HG7" s="309" t="s">
        <v>712</v>
      </c>
      <c r="HH7" s="477"/>
      <c r="HI7" s="490"/>
      <c r="HJ7" s="490"/>
      <c r="HK7" s="491"/>
      <c r="HL7" s="308" t="s">
        <v>713</v>
      </c>
      <c r="HM7" s="309" t="s">
        <v>712</v>
      </c>
      <c r="HN7" s="308" t="s">
        <v>713</v>
      </c>
      <c r="HO7" s="311" t="s">
        <v>712</v>
      </c>
      <c r="HP7" s="507"/>
      <c r="HQ7" s="503"/>
      <c r="HR7" s="504"/>
      <c r="HS7" s="308" t="s">
        <v>714</v>
      </c>
      <c r="HT7" s="309" t="s">
        <v>712</v>
      </c>
      <c r="HU7" s="308" t="s">
        <v>713</v>
      </c>
      <c r="HV7" s="311" t="s">
        <v>712</v>
      </c>
      <c r="HW7" s="477"/>
    </row>
    <row r="8" spans="1:231" s="318" customFormat="1" ht="26.1" customHeight="1">
      <c r="A8" s="313" t="s">
        <v>715</v>
      </c>
      <c r="B8" s="314"/>
      <c r="C8" s="178"/>
      <c r="D8" s="295">
        <v>167102152</v>
      </c>
      <c r="E8" s="295">
        <v>186435260840</v>
      </c>
      <c r="F8" s="295">
        <v>207907004</v>
      </c>
      <c r="G8" s="295">
        <v>198452933966</v>
      </c>
      <c r="H8" s="295">
        <v>12457855</v>
      </c>
      <c r="I8" s="295">
        <v>7985246466</v>
      </c>
      <c r="J8" s="295">
        <v>10525133</v>
      </c>
      <c r="K8" s="295">
        <v>6313905805</v>
      </c>
      <c r="L8" s="180" t="s">
        <v>1</v>
      </c>
      <c r="M8" s="315" t="s">
        <v>716</v>
      </c>
      <c r="N8" s="314"/>
      <c r="O8" s="190"/>
      <c r="P8" s="295">
        <v>14249504</v>
      </c>
      <c r="Q8" s="295">
        <v>7788164065</v>
      </c>
      <c r="R8" s="295">
        <v>23958362</v>
      </c>
      <c r="S8" s="295">
        <v>12649125700</v>
      </c>
      <c r="T8" s="295">
        <v>360327</v>
      </c>
      <c r="U8" s="295">
        <v>185221580</v>
      </c>
      <c r="V8" s="295">
        <v>287678</v>
      </c>
      <c r="W8" s="295">
        <v>146020388</v>
      </c>
      <c r="X8" s="191" t="s">
        <v>13</v>
      </c>
      <c r="Y8" s="313" t="s">
        <v>715</v>
      </c>
      <c r="Z8" s="316"/>
      <c r="AA8" s="292"/>
      <c r="AB8" s="299">
        <v>11224042</v>
      </c>
      <c r="AC8" s="295">
        <v>7171611196</v>
      </c>
      <c r="AD8" s="295">
        <v>9630123</v>
      </c>
      <c r="AE8" s="295">
        <v>5578412631</v>
      </c>
      <c r="AF8" s="295">
        <v>8223153</v>
      </c>
      <c r="AG8" s="295">
        <v>5220205537</v>
      </c>
      <c r="AH8" s="295">
        <v>7293042</v>
      </c>
      <c r="AI8" s="295">
        <v>4168580416</v>
      </c>
      <c r="AJ8" s="180" t="s">
        <v>1</v>
      </c>
      <c r="AK8" s="315" t="s">
        <v>716</v>
      </c>
      <c r="AL8" s="314"/>
      <c r="AM8" s="190"/>
      <c r="AN8" s="299">
        <v>730955</v>
      </c>
      <c r="AO8" s="295">
        <v>366374011</v>
      </c>
      <c r="AP8" s="295">
        <v>590900</v>
      </c>
      <c r="AQ8" s="295">
        <v>290586518</v>
      </c>
      <c r="AR8" s="261">
        <v>851508</v>
      </c>
      <c r="AS8" s="261">
        <v>441706729</v>
      </c>
      <c r="AT8" s="261">
        <v>800032</v>
      </c>
      <c r="AU8" s="261">
        <v>403122719</v>
      </c>
      <c r="AV8" s="191" t="s">
        <v>13</v>
      </c>
      <c r="AW8" s="313" t="s">
        <v>715</v>
      </c>
      <c r="AX8" s="314"/>
      <c r="AY8" s="178"/>
      <c r="AZ8" s="261">
        <v>7076627</v>
      </c>
      <c r="BA8" s="261">
        <v>5369622319</v>
      </c>
      <c r="BB8" s="261">
        <v>7691316</v>
      </c>
      <c r="BC8" s="261">
        <v>5145250169</v>
      </c>
      <c r="BD8" s="261">
        <v>6581271</v>
      </c>
      <c r="BE8" s="261">
        <v>5664389199</v>
      </c>
      <c r="BF8" s="261">
        <v>9204584</v>
      </c>
      <c r="BG8" s="261">
        <v>6446381998</v>
      </c>
      <c r="BH8" s="180" t="s">
        <v>1</v>
      </c>
      <c r="BI8" s="315" t="s">
        <v>716</v>
      </c>
      <c r="BJ8" s="314"/>
      <c r="BK8" s="190"/>
      <c r="BL8" s="261">
        <v>765171</v>
      </c>
      <c r="BM8" s="261">
        <v>407809188</v>
      </c>
      <c r="BN8" s="261">
        <v>1002189</v>
      </c>
      <c r="BO8" s="261">
        <v>510368954</v>
      </c>
      <c r="BP8" s="261">
        <v>750813</v>
      </c>
      <c r="BQ8" s="261">
        <v>406348612</v>
      </c>
      <c r="BR8" s="261">
        <v>1393230</v>
      </c>
      <c r="BS8" s="261">
        <v>716090165</v>
      </c>
      <c r="BT8" s="191" t="s">
        <v>13</v>
      </c>
      <c r="BU8" s="313" t="s">
        <v>715</v>
      </c>
      <c r="BV8" s="314"/>
      <c r="BW8" s="178"/>
      <c r="BX8" s="261">
        <v>7558456</v>
      </c>
      <c r="BY8" s="261">
        <v>6967726817</v>
      </c>
      <c r="BZ8" s="261">
        <v>13131649</v>
      </c>
      <c r="CA8" s="261">
        <v>8962466754</v>
      </c>
      <c r="CB8" s="261">
        <v>9056148</v>
      </c>
      <c r="CC8" s="261">
        <v>8721912386</v>
      </c>
      <c r="CD8" s="261">
        <v>16063015</v>
      </c>
      <c r="CE8" s="261">
        <v>11024181106</v>
      </c>
      <c r="CF8" s="180" t="s">
        <v>1</v>
      </c>
      <c r="CG8" s="315" t="s">
        <v>716</v>
      </c>
      <c r="CH8" s="314"/>
      <c r="CI8" s="190"/>
      <c r="CJ8" s="261">
        <v>983501</v>
      </c>
      <c r="CK8" s="261">
        <v>535579953</v>
      </c>
      <c r="CL8" s="261">
        <v>2067054</v>
      </c>
      <c r="CM8" s="261">
        <v>1060924099</v>
      </c>
      <c r="CN8" s="261">
        <v>1223978</v>
      </c>
      <c r="CO8" s="261">
        <v>668911787</v>
      </c>
      <c r="CP8" s="261">
        <v>2573095</v>
      </c>
      <c r="CQ8" s="261">
        <v>1322629858</v>
      </c>
      <c r="CR8" s="191" t="s">
        <v>13</v>
      </c>
      <c r="CS8" s="313" t="s">
        <v>715</v>
      </c>
      <c r="CT8" s="314"/>
      <c r="CU8" s="178"/>
      <c r="CV8" s="261">
        <v>8846441</v>
      </c>
      <c r="CW8" s="261">
        <v>9255222438</v>
      </c>
      <c r="CX8" s="261">
        <v>13802096</v>
      </c>
      <c r="CY8" s="261">
        <v>10318629763</v>
      </c>
      <c r="CZ8" s="261">
        <v>10114832</v>
      </c>
      <c r="DA8" s="261">
        <v>11373121585</v>
      </c>
      <c r="DB8" s="261">
        <v>14095239</v>
      </c>
      <c r="DC8" s="261">
        <v>11861108971</v>
      </c>
      <c r="DD8" s="180" t="s">
        <v>1</v>
      </c>
      <c r="DE8" s="315" t="s">
        <v>716</v>
      </c>
      <c r="DF8" s="314"/>
      <c r="DG8" s="190"/>
      <c r="DH8" s="261">
        <v>1127539</v>
      </c>
      <c r="DI8" s="261">
        <v>613893528</v>
      </c>
      <c r="DJ8" s="261">
        <v>2400556</v>
      </c>
      <c r="DK8" s="261">
        <v>1236596788</v>
      </c>
      <c r="DL8" s="261">
        <v>1217247</v>
      </c>
      <c r="DM8" s="261">
        <v>665123909</v>
      </c>
      <c r="DN8" s="261">
        <v>2470689</v>
      </c>
      <c r="DO8" s="261">
        <v>1279335668</v>
      </c>
      <c r="DP8" s="191" t="s">
        <v>13</v>
      </c>
      <c r="DQ8" s="313" t="s">
        <v>715</v>
      </c>
      <c r="DR8" s="314"/>
      <c r="DS8" s="178"/>
      <c r="DT8" s="261">
        <v>11930334</v>
      </c>
      <c r="DU8" s="261">
        <v>14279843020</v>
      </c>
      <c r="DV8" s="261">
        <v>16141900</v>
      </c>
      <c r="DW8" s="261">
        <v>15265100263</v>
      </c>
      <c r="DX8" s="261">
        <v>12876226</v>
      </c>
      <c r="DY8" s="261">
        <v>16607535237</v>
      </c>
      <c r="DZ8" s="261">
        <v>17343593</v>
      </c>
      <c r="EA8" s="261">
        <v>18205836504</v>
      </c>
      <c r="EB8" s="180" t="s">
        <v>1</v>
      </c>
      <c r="EC8" s="315" t="s">
        <v>716</v>
      </c>
      <c r="ED8" s="314"/>
      <c r="EE8" s="190"/>
      <c r="EF8" s="261">
        <v>1268977</v>
      </c>
      <c r="EG8" s="261">
        <v>697525263</v>
      </c>
      <c r="EH8" s="261">
        <v>2491341</v>
      </c>
      <c r="EI8" s="261">
        <v>1316153992</v>
      </c>
      <c r="EJ8" s="261">
        <v>1178921</v>
      </c>
      <c r="EK8" s="261">
        <v>654031473</v>
      </c>
      <c r="EL8" s="261">
        <v>2220809</v>
      </c>
      <c r="EM8" s="261">
        <v>1200860006</v>
      </c>
      <c r="EN8" s="191" t="s">
        <v>13</v>
      </c>
      <c r="EO8" s="313" t="s">
        <v>715</v>
      </c>
      <c r="EP8" s="314"/>
      <c r="EQ8" s="178"/>
      <c r="ER8" s="261">
        <v>13498135</v>
      </c>
      <c r="ES8" s="261">
        <v>18781028644</v>
      </c>
      <c r="ET8" s="261">
        <v>17453174</v>
      </c>
      <c r="EU8" s="261">
        <v>20114343740</v>
      </c>
      <c r="EV8" s="261">
        <v>11255808</v>
      </c>
      <c r="EW8" s="261">
        <v>16459020098</v>
      </c>
      <c r="EX8" s="261">
        <v>14229610</v>
      </c>
      <c r="EY8" s="261">
        <v>17873575416</v>
      </c>
      <c r="EZ8" s="180" t="s">
        <v>1</v>
      </c>
      <c r="FA8" s="315" t="s">
        <v>716</v>
      </c>
      <c r="FB8" s="314"/>
      <c r="FC8" s="190"/>
      <c r="FD8" s="261">
        <v>1104826</v>
      </c>
      <c r="FE8" s="261">
        <v>613024760</v>
      </c>
      <c r="FF8" s="261">
        <v>1855987</v>
      </c>
      <c r="FG8" s="261">
        <v>1013956818</v>
      </c>
      <c r="FH8" s="261">
        <v>804556</v>
      </c>
      <c r="FI8" s="261">
        <v>452560159</v>
      </c>
      <c r="FJ8" s="261">
        <v>1271386</v>
      </c>
      <c r="FK8" s="261">
        <v>704467709</v>
      </c>
      <c r="FL8" s="191" t="s">
        <v>13</v>
      </c>
      <c r="FM8" s="313" t="s">
        <v>715</v>
      </c>
      <c r="FN8" s="314"/>
      <c r="FO8" s="178"/>
      <c r="FP8" s="261">
        <v>8993832</v>
      </c>
      <c r="FQ8" s="261">
        <v>13104338760</v>
      </c>
      <c r="FR8" s="261">
        <v>11375223</v>
      </c>
      <c r="FS8" s="261">
        <v>14899647887</v>
      </c>
      <c r="FT8" s="261">
        <v>9110721</v>
      </c>
      <c r="FU8" s="261">
        <v>13247671181</v>
      </c>
      <c r="FV8" s="261">
        <v>11529487</v>
      </c>
      <c r="FW8" s="261">
        <v>15793947865</v>
      </c>
      <c r="FX8" s="180" t="s">
        <v>1</v>
      </c>
      <c r="FY8" s="315" t="s">
        <v>716</v>
      </c>
      <c r="FZ8" s="314"/>
      <c r="GA8" s="190"/>
      <c r="GB8" s="261">
        <v>586332</v>
      </c>
      <c r="GC8" s="261">
        <v>330769856</v>
      </c>
      <c r="GD8" s="261">
        <v>878850</v>
      </c>
      <c r="GE8" s="261">
        <v>498068853</v>
      </c>
      <c r="GF8" s="261">
        <v>544567</v>
      </c>
      <c r="GG8" s="261">
        <v>308752047</v>
      </c>
      <c r="GH8" s="261">
        <v>776537</v>
      </c>
      <c r="GI8" s="261">
        <v>443183204</v>
      </c>
      <c r="GJ8" s="191" t="s">
        <v>13</v>
      </c>
      <c r="GK8" s="313" t="s">
        <v>715</v>
      </c>
      <c r="GL8" s="314"/>
      <c r="GM8" s="178"/>
      <c r="GN8" s="261">
        <v>7735761</v>
      </c>
      <c r="GO8" s="261">
        <v>11233945177</v>
      </c>
      <c r="GP8" s="261">
        <v>8912362</v>
      </c>
      <c r="GQ8" s="261">
        <v>12771677725</v>
      </c>
      <c r="GR8" s="261">
        <v>6687838</v>
      </c>
      <c r="GS8" s="261">
        <v>9496022177</v>
      </c>
      <c r="GT8" s="261">
        <v>5809462</v>
      </c>
      <c r="GU8" s="261">
        <v>8446198830</v>
      </c>
      <c r="GV8" s="180" t="s">
        <v>1</v>
      </c>
      <c r="GW8" s="315" t="s">
        <v>716</v>
      </c>
      <c r="GX8" s="314"/>
      <c r="GY8" s="190"/>
      <c r="GZ8" s="261">
        <v>373493</v>
      </c>
      <c r="HA8" s="261">
        <v>215593784</v>
      </c>
      <c r="HB8" s="261">
        <v>495405</v>
      </c>
      <c r="HC8" s="261">
        <v>285462450</v>
      </c>
      <c r="HD8" s="261">
        <v>254881</v>
      </c>
      <c r="HE8" s="261">
        <v>151998476</v>
      </c>
      <c r="HF8" s="261">
        <v>260895</v>
      </c>
      <c r="HG8" s="261">
        <v>151416718</v>
      </c>
      <c r="HH8" s="191" t="s">
        <v>13</v>
      </c>
      <c r="HI8" s="313" t="s">
        <v>715</v>
      </c>
      <c r="HJ8" s="314"/>
      <c r="HK8" s="178"/>
      <c r="HL8" s="261">
        <v>3874672</v>
      </c>
      <c r="HM8" s="261">
        <v>5496798603</v>
      </c>
      <c r="HN8" s="261">
        <v>3675996</v>
      </c>
      <c r="HO8" s="261">
        <v>5263688123</v>
      </c>
      <c r="HP8" s="180" t="s">
        <v>1</v>
      </c>
      <c r="HQ8" s="315" t="s">
        <v>716</v>
      </c>
      <c r="HR8" s="317"/>
      <c r="HS8" s="265">
        <v>121912</v>
      </c>
      <c r="HT8" s="263">
        <v>72938950</v>
      </c>
      <c r="HU8" s="263">
        <v>121729</v>
      </c>
      <c r="HV8" s="263">
        <v>69880793</v>
      </c>
      <c r="HW8" s="191" t="s">
        <v>13</v>
      </c>
    </row>
    <row r="9" spans="1:231" ht="26.1" customHeight="1">
      <c r="A9" s="319"/>
      <c r="B9" s="217" t="s">
        <v>717</v>
      </c>
      <c r="C9" s="183"/>
      <c r="D9" s="296">
        <v>106548834</v>
      </c>
      <c r="E9" s="296">
        <v>62017462579</v>
      </c>
      <c r="F9" s="296">
        <v>131256221</v>
      </c>
      <c r="G9" s="296">
        <v>58637102050</v>
      </c>
      <c r="H9" s="296">
        <v>7736038</v>
      </c>
      <c r="I9" s="296">
        <v>1246150223</v>
      </c>
      <c r="J9" s="296">
        <v>6489085</v>
      </c>
      <c r="K9" s="296">
        <v>939623542</v>
      </c>
      <c r="L9" s="185" t="s">
        <v>42</v>
      </c>
      <c r="M9" s="319"/>
      <c r="N9" s="217" t="s">
        <v>717</v>
      </c>
      <c r="O9" s="183"/>
      <c r="P9" s="296">
        <v>11548096</v>
      </c>
      <c r="Q9" s="296">
        <v>2474409127</v>
      </c>
      <c r="R9" s="296">
        <v>20581232</v>
      </c>
      <c r="S9" s="296">
        <v>4295899029</v>
      </c>
      <c r="T9" s="296">
        <v>350571</v>
      </c>
      <c r="U9" s="296">
        <v>65731830</v>
      </c>
      <c r="V9" s="296">
        <v>280279</v>
      </c>
      <c r="W9" s="296">
        <v>51765570</v>
      </c>
      <c r="X9" s="185" t="s">
        <v>42</v>
      </c>
      <c r="Y9" s="319"/>
      <c r="Z9" s="217" t="s">
        <v>717</v>
      </c>
      <c r="AA9" s="183"/>
      <c r="AB9" s="300">
        <v>6594616</v>
      </c>
      <c r="AC9" s="296">
        <v>1416800729</v>
      </c>
      <c r="AD9" s="296">
        <v>5638931</v>
      </c>
      <c r="AE9" s="296">
        <v>960762583</v>
      </c>
      <c r="AF9" s="296">
        <v>5177055</v>
      </c>
      <c r="AG9" s="296">
        <v>1411668707</v>
      </c>
      <c r="AH9" s="296">
        <v>4566313</v>
      </c>
      <c r="AI9" s="296">
        <v>815900035</v>
      </c>
      <c r="AJ9" s="185" t="s">
        <v>42</v>
      </c>
      <c r="AK9" s="319"/>
      <c r="AL9" s="217" t="s">
        <v>717</v>
      </c>
      <c r="AM9" s="183"/>
      <c r="AN9" s="300">
        <v>689851</v>
      </c>
      <c r="AO9" s="296">
        <v>136122430</v>
      </c>
      <c r="AP9" s="296">
        <v>558825</v>
      </c>
      <c r="AQ9" s="296">
        <v>107727570</v>
      </c>
      <c r="AR9" s="262">
        <v>729523</v>
      </c>
      <c r="AS9" s="262">
        <v>147933880</v>
      </c>
      <c r="AT9" s="262">
        <v>717627</v>
      </c>
      <c r="AU9" s="262">
        <v>143338340</v>
      </c>
      <c r="AV9" s="185" t="s">
        <v>42</v>
      </c>
      <c r="AW9" s="319"/>
      <c r="AX9" s="217" t="s">
        <v>717</v>
      </c>
      <c r="AY9" s="183"/>
      <c r="AZ9" s="262">
        <v>4342636</v>
      </c>
      <c r="BA9" s="262">
        <v>1365583612</v>
      </c>
      <c r="BB9" s="262">
        <v>4719373</v>
      </c>
      <c r="BC9" s="262">
        <v>902808371</v>
      </c>
      <c r="BD9" s="262">
        <v>3859448</v>
      </c>
      <c r="BE9" s="262">
        <v>1317909271</v>
      </c>
      <c r="BF9" s="262">
        <v>5549974</v>
      </c>
      <c r="BG9" s="262">
        <v>1083213389</v>
      </c>
      <c r="BH9" s="185" t="s">
        <v>42</v>
      </c>
      <c r="BI9" s="319"/>
      <c r="BJ9" s="217" t="s">
        <v>717</v>
      </c>
      <c r="BK9" s="183"/>
      <c r="BL9" s="262">
        <v>591278</v>
      </c>
      <c r="BM9" s="262">
        <v>118380300</v>
      </c>
      <c r="BN9" s="262">
        <v>864721</v>
      </c>
      <c r="BO9" s="262">
        <v>173426540</v>
      </c>
      <c r="BP9" s="262">
        <v>537240</v>
      </c>
      <c r="BQ9" s="262">
        <v>108515380</v>
      </c>
      <c r="BR9" s="262">
        <v>1193581</v>
      </c>
      <c r="BS9" s="262">
        <v>243811370</v>
      </c>
      <c r="BT9" s="185" t="s">
        <v>42</v>
      </c>
      <c r="BU9" s="319"/>
      <c r="BV9" s="217" t="s">
        <v>717</v>
      </c>
      <c r="BW9" s="183"/>
      <c r="BX9" s="262">
        <v>4468614</v>
      </c>
      <c r="BY9" s="262">
        <v>1963351252</v>
      </c>
      <c r="BZ9" s="262">
        <v>7877383</v>
      </c>
      <c r="CA9" s="262">
        <v>1734669079</v>
      </c>
      <c r="CB9" s="262">
        <v>5420948</v>
      </c>
      <c r="CC9" s="262">
        <v>2662071131</v>
      </c>
      <c r="CD9" s="262">
        <v>9502220</v>
      </c>
      <c r="CE9" s="262">
        <v>2326090263</v>
      </c>
      <c r="CF9" s="185" t="s">
        <v>42</v>
      </c>
      <c r="CG9" s="319"/>
      <c r="CH9" s="217" t="s">
        <v>717</v>
      </c>
      <c r="CI9" s="183"/>
      <c r="CJ9" s="262">
        <v>719463</v>
      </c>
      <c r="CK9" s="262">
        <v>145640360</v>
      </c>
      <c r="CL9" s="262">
        <v>1806493</v>
      </c>
      <c r="CM9" s="262">
        <v>369888360</v>
      </c>
      <c r="CN9" s="262">
        <v>921113</v>
      </c>
      <c r="CO9" s="262">
        <v>189507870</v>
      </c>
      <c r="CP9" s="262">
        <v>2262092</v>
      </c>
      <c r="CQ9" s="262">
        <v>464344770</v>
      </c>
      <c r="CR9" s="185" t="s">
        <v>42</v>
      </c>
      <c r="CS9" s="319"/>
      <c r="CT9" s="217" t="s">
        <v>717</v>
      </c>
      <c r="CU9" s="183"/>
      <c r="CV9" s="262">
        <v>5419254</v>
      </c>
      <c r="CW9" s="262">
        <v>3061760730</v>
      </c>
      <c r="CX9" s="262">
        <v>8532841</v>
      </c>
      <c r="CY9" s="262">
        <v>2490237678</v>
      </c>
      <c r="CZ9" s="262">
        <v>6282582</v>
      </c>
      <c r="DA9" s="262">
        <v>3858501233</v>
      </c>
      <c r="DB9" s="262">
        <v>8874333</v>
      </c>
      <c r="DC9" s="262">
        <v>3189229631</v>
      </c>
      <c r="DD9" s="185" t="s">
        <v>42</v>
      </c>
      <c r="DE9" s="319"/>
      <c r="DF9" s="217" t="s">
        <v>717</v>
      </c>
      <c r="DG9" s="183"/>
      <c r="DH9" s="262">
        <v>885298</v>
      </c>
      <c r="DI9" s="262">
        <v>185732970</v>
      </c>
      <c r="DJ9" s="262">
        <v>2114412</v>
      </c>
      <c r="DK9" s="262">
        <v>433727740</v>
      </c>
      <c r="DL9" s="262">
        <v>981226</v>
      </c>
      <c r="DM9" s="262">
        <v>208991560</v>
      </c>
      <c r="DN9" s="262">
        <v>2165228</v>
      </c>
      <c r="DO9" s="262">
        <v>446393360</v>
      </c>
      <c r="DP9" s="185" t="s">
        <v>42</v>
      </c>
      <c r="DQ9" s="319"/>
      <c r="DR9" s="217" t="s">
        <v>717</v>
      </c>
      <c r="DS9" s="183"/>
      <c r="DT9" s="262">
        <v>7532798</v>
      </c>
      <c r="DU9" s="262">
        <v>4893157131</v>
      </c>
      <c r="DV9" s="262">
        <v>10138972</v>
      </c>
      <c r="DW9" s="262">
        <v>4378002133</v>
      </c>
      <c r="DX9" s="262">
        <v>8189185</v>
      </c>
      <c r="DY9" s="262">
        <v>5771858146</v>
      </c>
      <c r="DZ9" s="262">
        <v>10847158</v>
      </c>
      <c r="EA9" s="262">
        <v>5625694439</v>
      </c>
      <c r="EB9" s="185" t="s">
        <v>42</v>
      </c>
      <c r="EC9" s="319"/>
      <c r="ED9" s="217" t="s">
        <v>717</v>
      </c>
      <c r="EE9" s="183"/>
      <c r="EF9" s="262">
        <v>1032649</v>
      </c>
      <c r="EG9" s="262">
        <v>223956700</v>
      </c>
      <c r="EH9" s="262">
        <v>2142411</v>
      </c>
      <c r="EI9" s="262">
        <v>448981460</v>
      </c>
      <c r="EJ9" s="262">
        <v>966547</v>
      </c>
      <c r="EK9" s="262">
        <v>214031540</v>
      </c>
      <c r="EL9" s="262">
        <v>1864997</v>
      </c>
      <c r="EM9" s="262">
        <v>398817050</v>
      </c>
      <c r="EN9" s="185" t="s">
        <v>42</v>
      </c>
      <c r="EO9" s="319"/>
      <c r="EP9" s="217" t="s">
        <v>717</v>
      </c>
      <c r="EQ9" s="183"/>
      <c r="ER9" s="262">
        <v>8799049</v>
      </c>
      <c r="ES9" s="262">
        <v>6713064685</v>
      </c>
      <c r="ET9" s="262">
        <v>11115660</v>
      </c>
      <c r="EU9" s="262">
        <v>6763432071</v>
      </c>
      <c r="EV9" s="262">
        <v>7492430</v>
      </c>
      <c r="EW9" s="262">
        <v>6119877170</v>
      </c>
      <c r="EX9" s="262">
        <v>9276811</v>
      </c>
      <c r="EY9" s="262">
        <v>6277318582</v>
      </c>
      <c r="EZ9" s="185" t="s">
        <v>42</v>
      </c>
      <c r="FA9" s="319"/>
      <c r="FB9" s="217" t="s">
        <v>717</v>
      </c>
      <c r="FC9" s="183"/>
      <c r="FD9" s="262">
        <v>921917</v>
      </c>
      <c r="FE9" s="262">
        <v>208797480</v>
      </c>
      <c r="FF9" s="262">
        <v>1542637</v>
      </c>
      <c r="FG9" s="262">
        <v>332737880</v>
      </c>
      <c r="FH9" s="262">
        <v>671268</v>
      </c>
      <c r="FI9" s="262">
        <v>155051590</v>
      </c>
      <c r="FJ9" s="262">
        <v>1045593</v>
      </c>
      <c r="FK9" s="262">
        <v>229457829</v>
      </c>
      <c r="FL9" s="185" t="s">
        <v>42</v>
      </c>
      <c r="FM9" s="319"/>
      <c r="FN9" s="217" t="s">
        <v>717</v>
      </c>
      <c r="FO9" s="183"/>
      <c r="FP9" s="262">
        <v>6004338</v>
      </c>
      <c r="FQ9" s="262">
        <v>4909513363</v>
      </c>
      <c r="FR9" s="262">
        <v>7439569</v>
      </c>
      <c r="FS9" s="262">
        <v>5323601543</v>
      </c>
      <c r="FT9" s="262">
        <v>6222258</v>
      </c>
      <c r="FU9" s="262">
        <v>5045476515</v>
      </c>
      <c r="FV9" s="262">
        <v>7801583</v>
      </c>
      <c r="FW9" s="262">
        <v>5752034241</v>
      </c>
      <c r="FX9" s="185" t="s">
        <v>42</v>
      </c>
      <c r="FY9" s="319"/>
      <c r="FZ9" s="217" t="s">
        <v>717</v>
      </c>
      <c r="GA9" s="183"/>
      <c r="GB9" s="262">
        <v>490403</v>
      </c>
      <c r="GC9" s="262">
        <v>113553030</v>
      </c>
      <c r="GD9" s="262">
        <v>706986</v>
      </c>
      <c r="GE9" s="262">
        <v>156413480</v>
      </c>
      <c r="GF9" s="262">
        <v>455888</v>
      </c>
      <c r="GG9" s="262">
        <v>106358730</v>
      </c>
      <c r="GH9" s="262">
        <v>621627</v>
      </c>
      <c r="GI9" s="262">
        <v>138806090</v>
      </c>
      <c r="GJ9" s="185" t="s">
        <v>42</v>
      </c>
      <c r="GK9" s="319"/>
      <c r="GL9" s="217" t="s">
        <v>717</v>
      </c>
      <c r="GM9" s="183"/>
      <c r="GN9" s="262">
        <v>5397079</v>
      </c>
      <c r="GO9" s="262">
        <v>4327217460</v>
      </c>
      <c r="GP9" s="262">
        <v>6158226</v>
      </c>
      <c r="GQ9" s="262">
        <v>4751246961</v>
      </c>
      <c r="GR9" s="262">
        <v>4785893</v>
      </c>
      <c r="GS9" s="262">
        <v>3745302773</v>
      </c>
      <c r="GT9" s="262">
        <v>4091734</v>
      </c>
      <c r="GU9" s="262">
        <v>3252625332</v>
      </c>
      <c r="GV9" s="185" t="s">
        <v>42</v>
      </c>
      <c r="GW9" s="319"/>
      <c r="GX9" s="217" t="s">
        <v>717</v>
      </c>
      <c r="GY9" s="183"/>
      <c r="GZ9" s="262">
        <v>305857</v>
      </c>
      <c r="HA9" s="262">
        <v>72320557</v>
      </c>
      <c r="HB9" s="262">
        <v>392340</v>
      </c>
      <c r="HC9" s="262">
        <v>87902520</v>
      </c>
      <c r="HD9" s="262">
        <v>202236</v>
      </c>
      <c r="HE9" s="262">
        <v>49824300</v>
      </c>
      <c r="HF9" s="262">
        <v>204735</v>
      </c>
      <c r="HG9" s="262">
        <v>46394660</v>
      </c>
      <c r="HH9" s="185" t="s">
        <v>42</v>
      </c>
      <c r="HI9" s="319"/>
      <c r="HJ9" s="217" t="s">
        <v>717</v>
      </c>
      <c r="HK9" s="183"/>
      <c r="HL9" s="262">
        <v>2824613</v>
      </c>
      <c r="HM9" s="262">
        <v>2188198448</v>
      </c>
      <c r="HN9" s="262">
        <v>2636055</v>
      </c>
      <c r="HO9" s="262">
        <v>2070612177</v>
      </c>
      <c r="HP9" s="185" t="s">
        <v>42</v>
      </c>
      <c r="HQ9" s="319"/>
      <c r="HR9" s="320" t="s">
        <v>717</v>
      </c>
      <c r="HS9" s="264">
        <v>95768</v>
      </c>
      <c r="HT9" s="264">
        <v>23958620</v>
      </c>
      <c r="HU9" s="264">
        <v>96648</v>
      </c>
      <c r="HV9" s="264">
        <v>21964440</v>
      </c>
      <c r="HW9" s="185" t="s">
        <v>42</v>
      </c>
    </row>
    <row r="10" spans="1:231" ht="26.1" customHeight="1">
      <c r="A10" s="319"/>
      <c r="B10" s="217" t="s">
        <v>718</v>
      </c>
      <c r="C10" s="186"/>
      <c r="D10" s="296">
        <v>59941820</v>
      </c>
      <c r="E10" s="296">
        <v>76556927151</v>
      </c>
      <c r="F10" s="296">
        <v>77432106</v>
      </c>
      <c r="G10" s="296">
        <v>82345858284</v>
      </c>
      <c r="H10" s="296">
        <v>2297579</v>
      </c>
      <c r="I10" s="296">
        <v>2128846089</v>
      </c>
      <c r="J10" s="296">
        <v>1900173</v>
      </c>
      <c r="K10" s="296">
        <v>1501577587</v>
      </c>
      <c r="L10" s="187" t="s">
        <v>40</v>
      </c>
      <c r="M10" s="319"/>
      <c r="N10" s="217" t="s">
        <v>718</v>
      </c>
      <c r="O10" s="186"/>
      <c r="P10" s="296">
        <v>3710772</v>
      </c>
      <c r="Q10" s="296">
        <v>1707514353</v>
      </c>
      <c r="R10" s="296">
        <v>4901925</v>
      </c>
      <c r="S10" s="296">
        <v>2246928254</v>
      </c>
      <c r="T10" s="296">
        <v>29200</v>
      </c>
      <c r="U10" s="296">
        <v>11139890</v>
      </c>
      <c r="V10" s="296">
        <v>23436</v>
      </c>
      <c r="W10" s="296">
        <v>7772258</v>
      </c>
      <c r="X10" s="187" t="s">
        <v>40</v>
      </c>
      <c r="Y10" s="319"/>
      <c r="Z10" s="217" t="s">
        <v>718</v>
      </c>
      <c r="AA10" s="186"/>
      <c r="AB10" s="300">
        <v>2845107</v>
      </c>
      <c r="AC10" s="296">
        <v>2454487861</v>
      </c>
      <c r="AD10" s="296">
        <v>2342603</v>
      </c>
      <c r="AE10" s="296">
        <v>1790058987</v>
      </c>
      <c r="AF10" s="296">
        <v>2131232</v>
      </c>
      <c r="AG10" s="296">
        <v>1392196203</v>
      </c>
      <c r="AH10" s="296">
        <v>1795861</v>
      </c>
      <c r="AI10" s="296">
        <v>1224180986</v>
      </c>
      <c r="AJ10" s="187" t="s">
        <v>40</v>
      </c>
      <c r="AK10" s="319"/>
      <c r="AL10" s="217" t="s">
        <v>718</v>
      </c>
      <c r="AM10" s="186"/>
      <c r="AN10" s="300">
        <v>71418</v>
      </c>
      <c r="AO10" s="296">
        <v>31167146</v>
      </c>
      <c r="AP10" s="296">
        <v>57428</v>
      </c>
      <c r="AQ10" s="296">
        <v>21736525</v>
      </c>
      <c r="AR10" s="262">
        <v>163601</v>
      </c>
      <c r="AS10" s="262">
        <v>67439802</v>
      </c>
      <c r="AT10" s="262">
        <v>121511</v>
      </c>
      <c r="AU10" s="262">
        <v>44860759</v>
      </c>
      <c r="AV10" s="187" t="s">
        <v>40</v>
      </c>
      <c r="AW10" s="319"/>
      <c r="AX10" s="217" t="s">
        <v>718</v>
      </c>
      <c r="AY10" s="186"/>
      <c r="AZ10" s="262">
        <v>2527224</v>
      </c>
      <c r="BA10" s="262">
        <v>1894747319</v>
      </c>
      <c r="BB10" s="262">
        <v>2668665</v>
      </c>
      <c r="BC10" s="262">
        <v>1970131426</v>
      </c>
      <c r="BD10" s="262">
        <v>2889289</v>
      </c>
      <c r="BE10" s="262">
        <v>2384546008</v>
      </c>
      <c r="BF10" s="262">
        <v>3849332</v>
      </c>
      <c r="BG10" s="262">
        <v>2676588470</v>
      </c>
      <c r="BH10" s="187" t="s">
        <v>40</v>
      </c>
      <c r="BI10" s="319"/>
      <c r="BJ10" s="217" t="s">
        <v>718</v>
      </c>
      <c r="BK10" s="186"/>
      <c r="BL10" s="262">
        <v>225589</v>
      </c>
      <c r="BM10" s="262">
        <v>91059068</v>
      </c>
      <c r="BN10" s="262">
        <v>200953</v>
      </c>
      <c r="BO10" s="262">
        <v>69934177</v>
      </c>
      <c r="BP10" s="262">
        <v>278831</v>
      </c>
      <c r="BQ10" s="262">
        <v>106696593</v>
      </c>
      <c r="BR10" s="262">
        <v>296654</v>
      </c>
      <c r="BS10" s="262">
        <v>102929118</v>
      </c>
      <c r="BT10" s="187" t="s">
        <v>40</v>
      </c>
      <c r="BU10" s="319"/>
      <c r="BV10" s="217" t="s">
        <v>718</v>
      </c>
      <c r="BW10" s="186"/>
      <c r="BX10" s="262">
        <v>3260478</v>
      </c>
      <c r="BY10" s="262">
        <v>2798123253</v>
      </c>
      <c r="BZ10" s="262">
        <v>5570797</v>
      </c>
      <c r="CA10" s="262">
        <v>3581023022</v>
      </c>
      <c r="CB10" s="262">
        <v>3823477</v>
      </c>
      <c r="CC10" s="262">
        <v>3501135990</v>
      </c>
      <c r="CD10" s="262">
        <v>6931574</v>
      </c>
      <c r="CE10" s="262">
        <v>4469488482</v>
      </c>
      <c r="CF10" s="187" t="s">
        <v>40</v>
      </c>
      <c r="CG10" s="319"/>
      <c r="CH10" s="217" t="s">
        <v>718</v>
      </c>
      <c r="CI10" s="186"/>
      <c r="CJ10" s="262">
        <v>346490</v>
      </c>
      <c r="CK10" s="262">
        <v>140355595</v>
      </c>
      <c r="CL10" s="262">
        <v>383989</v>
      </c>
      <c r="CM10" s="262">
        <v>143515274</v>
      </c>
      <c r="CN10" s="262">
        <v>400464</v>
      </c>
      <c r="CO10" s="262">
        <v>169545907</v>
      </c>
      <c r="CP10" s="262">
        <v>452670</v>
      </c>
      <c r="CQ10" s="262">
        <v>181414967</v>
      </c>
      <c r="CR10" s="187" t="s">
        <v>40</v>
      </c>
      <c r="CS10" s="319"/>
      <c r="CT10" s="217" t="s">
        <v>718</v>
      </c>
      <c r="CU10" s="186"/>
      <c r="CV10" s="262">
        <v>3610884</v>
      </c>
      <c r="CW10" s="262">
        <v>3731561926</v>
      </c>
      <c r="CX10" s="262">
        <v>5561948</v>
      </c>
      <c r="CY10" s="262">
        <v>4153885422</v>
      </c>
      <c r="CZ10" s="262">
        <v>4074940</v>
      </c>
      <c r="DA10" s="262">
        <v>4731337987</v>
      </c>
      <c r="DB10" s="262">
        <v>5600540</v>
      </c>
      <c r="DC10" s="262">
        <v>4911210966</v>
      </c>
      <c r="DD10" s="187" t="s">
        <v>40</v>
      </c>
      <c r="DE10" s="319"/>
      <c r="DF10" s="217" t="s">
        <v>718</v>
      </c>
      <c r="DG10" s="186"/>
      <c r="DH10" s="262">
        <v>324908</v>
      </c>
      <c r="DI10" s="262">
        <v>141967218</v>
      </c>
      <c r="DJ10" s="262">
        <v>412999</v>
      </c>
      <c r="DK10" s="262">
        <v>177005942</v>
      </c>
      <c r="DL10" s="262">
        <v>322964</v>
      </c>
      <c r="DM10" s="262">
        <v>148968239</v>
      </c>
      <c r="DN10" s="262">
        <v>437773</v>
      </c>
      <c r="DO10" s="262">
        <v>198571187</v>
      </c>
      <c r="DP10" s="187" t="s">
        <v>40</v>
      </c>
      <c r="DQ10" s="319"/>
      <c r="DR10" s="217" t="s">
        <v>718</v>
      </c>
      <c r="DS10" s="186"/>
      <c r="DT10" s="262">
        <v>4736526</v>
      </c>
      <c r="DU10" s="262">
        <v>6109480835</v>
      </c>
      <c r="DV10" s="262">
        <v>6518162</v>
      </c>
      <c r="DW10" s="262">
        <v>6605893181</v>
      </c>
      <c r="DX10" s="262">
        <v>5139612</v>
      </c>
      <c r="DY10" s="262">
        <v>7333161054</v>
      </c>
      <c r="DZ10" s="262">
        <v>7093832</v>
      </c>
      <c r="EA10" s="262">
        <v>8015793736</v>
      </c>
      <c r="EB10" s="187" t="s">
        <v>40</v>
      </c>
      <c r="EC10" s="319"/>
      <c r="ED10" s="217" t="s">
        <v>718</v>
      </c>
      <c r="EE10" s="186"/>
      <c r="EF10" s="262">
        <v>326810</v>
      </c>
      <c r="EG10" s="262">
        <v>156968063</v>
      </c>
      <c r="EH10" s="262">
        <v>500431</v>
      </c>
      <c r="EI10" s="262">
        <v>240564484</v>
      </c>
      <c r="EJ10" s="262">
        <v>297214</v>
      </c>
      <c r="EK10" s="262">
        <v>148192956</v>
      </c>
      <c r="EL10" s="262">
        <v>511928</v>
      </c>
      <c r="EM10" s="262">
        <v>254999798</v>
      </c>
      <c r="EN10" s="187" t="s">
        <v>40</v>
      </c>
      <c r="EO10" s="319"/>
      <c r="EP10" s="217" t="s">
        <v>718</v>
      </c>
      <c r="EQ10" s="186"/>
      <c r="ER10" s="262">
        <v>5291211</v>
      </c>
      <c r="ES10" s="262">
        <v>8404371053</v>
      </c>
      <c r="ET10" s="262">
        <v>6982383</v>
      </c>
      <c r="EU10" s="262">
        <v>8743955830</v>
      </c>
      <c r="EV10" s="262">
        <v>4340369</v>
      </c>
      <c r="EW10" s="262">
        <v>7278651720</v>
      </c>
      <c r="EX10" s="262">
        <v>5622145</v>
      </c>
      <c r="EY10" s="262">
        <v>7823646290</v>
      </c>
      <c r="EZ10" s="187" t="s">
        <v>40</v>
      </c>
      <c r="FA10" s="319"/>
      <c r="FB10" s="217" t="s">
        <v>718</v>
      </c>
      <c r="FC10" s="186"/>
      <c r="FD10" s="262">
        <v>261868</v>
      </c>
      <c r="FE10" s="262">
        <v>132026192</v>
      </c>
      <c r="FF10" s="262">
        <v>451989</v>
      </c>
      <c r="FG10" s="262">
        <v>230590110</v>
      </c>
      <c r="FH10" s="262">
        <v>192715</v>
      </c>
      <c r="FI10" s="262">
        <v>100721201</v>
      </c>
      <c r="FJ10" s="262">
        <v>325105</v>
      </c>
      <c r="FK10" s="262">
        <v>170558474</v>
      </c>
      <c r="FL10" s="187" t="s">
        <v>40</v>
      </c>
      <c r="FM10" s="319"/>
      <c r="FN10" s="217" t="s">
        <v>718</v>
      </c>
      <c r="FO10" s="186"/>
      <c r="FP10" s="262">
        <v>3350479</v>
      </c>
      <c r="FQ10" s="262">
        <v>5779007478</v>
      </c>
      <c r="FR10" s="262">
        <v>4420155</v>
      </c>
      <c r="FS10" s="262">
        <v>6585383572</v>
      </c>
      <c r="FT10" s="262">
        <v>3211448</v>
      </c>
      <c r="FU10" s="262">
        <v>5727880781</v>
      </c>
      <c r="FV10" s="262">
        <v>4198915</v>
      </c>
      <c r="FW10" s="262">
        <v>6944099554</v>
      </c>
      <c r="FX10" s="187" t="s">
        <v>40</v>
      </c>
      <c r="FY10" s="319"/>
      <c r="FZ10" s="217" t="s">
        <v>718</v>
      </c>
      <c r="GA10" s="186"/>
      <c r="GB10" s="262">
        <v>138725</v>
      </c>
      <c r="GC10" s="262">
        <v>75154869</v>
      </c>
      <c r="GD10" s="262">
        <v>246166</v>
      </c>
      <c r="GE10" s="262">
        <v>134681414</v>
      </c>
      <c r="GF10" s="262">
        <v>128349</v>
      </c>
      <c r="GG10" s="262">
        <v>71203447</v>
      </c>
      <c r="GH10" s="262">
        <v>220925</v>
      </c>
      <c r="GI10" s="262">
        <v>122567804</v>
      </c>
      <c r="GJ10" s="187" t="s">
        <v>40</v>
      </c>
      <c r="GK10" s="319"/>
      <c r="GL10" s="217" t="s">
        <v>718</v>
      </c>
      <c r="GM10" s="186"/>
      <c r="GN10" s="262">
        <v>2697688</v>
      </c>
      <c r="GO10" s="262">
        <v>4792371007</v>
      </c>
      <c r="GP10" s="262">
        <v>3146380</v>
      </c>
      <c r="GQ10" s="262">
        <v>5601038609</v>
      </c>
      <c r="GR10" s="262">
        <v>2356932</v>
      </c>
      <c r="GS10" s="262">
        <v>3900640446</v>
      </c>
      <c r="GT10" s="262">
        <v>1999278</v>
      </c>
      <c r="GU10" s="262">
        <v>3591432210</v>
      </c>
      <c r="GV10" s="187" t="s">
        <v>40</v>
      </c>
      <c r="GW10" s="319"/>
      <c r="GX10" s="217" t="s">
        <v>718</v>
      </c>
      <c r="GY10" s="186"/>
      <c r="GZ10" s="262">
        <v>95841</v>
      </c>
      <c r="HA10" s="262">
        <v>53739961</v>
      </c>
      <c r="HB10" s="262">
        <v>146025</v>
      </c>
      <c r="HC10" s="262">
        <v>82146046</v>
      </c>
      <c r="HD10" s="262">
        <v>71579</v>
      </c>
      <c r="HE10" s="262">
        <v>41342484</v>
      </c>
      <c r="HF10" s="262">
        <v>78261</v>
      </c>
      <c r="HG10" s="262">
        <v>44109862</v>
      </c>
      <c r="HH10" s="187" t="s">
        <v>40</v>
      </c>
      <c r="HI10" s="319"/>
      <c r="HJ10" s="217" t="s">
        <v>718</v>
      </c>
      <c r="HK10" s="186"/>
      <c r="HL10" s="262">
        <v>1357345</v>
      </c>
      <c r="HM10" s="262">
        <v>2214380141</v>
      </c>
      <c r="HN10" s="262">
        <v>1229363</v>
      </c>
      <c r="HO10" s="262">
        <v>2156469954</v>
      </c>
      <c r="HP10" s="187" t="s">
        <v>40</v>
      </c>
      <c r="HQ10" s="319"/>
      <c r="HR10" s="320" t="s">
        <v>718</v>
      </c>
      <c r="HS10" s="266">
        <v>34206</v>
      </c>
      <c r="HT10" s="264">
        <v>19825722</v>
      </c>
      <c r="HU10" s="264">
        <v>33682</v>
      </c>
      <c r="HV10" s="264">
        <v>18970055</v>
      </c>
      <c r="HW10" s="187" t="s">
        <v>40</v>
      </c>
    </row>
    <row r="11" spans="1:231" ht="26.1" customHeight="1">
      <c r="A11" s="319"/>
      <c r="B11" s="217" t="s">
        <v>719</v>
      </c>
      <c r="C11" s="183"/>
      <c r="D11" s="296">
        <v>149456047</v>
      </c>
      <c r="E11" s="296">
        <v>42216509332</v>
      </c>
      <c r="F11" s="296">
        <v>185057341</v>
      </c>
      <c r="G11" s="296">
        <v>51096217719</v>
      </c>
      <c r="H11" s="296">
        <v>11647794</v>
      </c>
      <c r="I11" s="296">
        <v>4193729060</v>
      </c>
      <c r="J11" s="296">
        <v>9808449</v>
      </c>
      <c r="K11" s="296">
        <v>3523257501</v>
      </c>
      <c r="L11" s="185" t="s">
        <v>43</v>
      </c>
      <c r="M11" s="319"/>
      <c r="N11" s="217" t="s">
        <v>719</v>
      </c>
      <c r="O11" s="183"/>
      <c r="P11" s="296">
        <v>13516508</v>
      </c>
      <c r="Q11" s="296">
        <v>3555703986</v>
      </c>
      <c r="R11" s="296">
        <v>22962247</v>
      </c>
      <c r="S11" s="296">
        <v>6014941540</v>
      </c>
      <c r="T11" s="296">
        <v>358012</v>
      </c>
      <c r="U11" s="296">
        <v>107019950</v>
      </c>
      <c r="V11" s="296">
        <v>285951</v>
      </c>
      <c r="W11" s="296">
        <v>85400780</v>
      </c>
      <c r="X11" s="185" t="s">
        <v>43</v>
      </c>
      <c r="Y11" s="319"/>
      <c r="Z11" s="217" t="s">
        <v>719</v>
      </c>
      <c r="AA11" s="183"/>
      <c r="AB11" s="300">
        <v>10976323</v>
      </c>
      <c r="AC11" s="296">
        <v>2992701834</v>
      </c>
      <c r="AD11" s="296">
        <v>9485511</v>
      </c>
      <c r="AE11" s="296">
        <v>2566360190</v>
      </c>
      <c r="AF11" s="296">
        <v>8094048</v>
      </c>
      <c r="AG11" s="296">
        <v>2196834892</v>
      </c>
      <c r="AH11" s="296">
        <v>7202062</v>
      </c>
      <c r="AI11" s="296">
        <v>1941607836</v>
      </c>
      <c r="AJ11" s="185" t="s">
        <v>43</v>
      </c>
      <c r="AK11" s="319"/>
      <c r="AL11" s="217" t="s">
        <v>719</v>
      </c>
      <c r="AM11" s="183"/>
      <c r="AN11" s="300">
        <v>722678</v>
      </c>
      <c r="AO11" s="296">
        <v>196436306</v>
      </c>
      <c r="AP11" s="296">
        <v>584611</v>
      </c>
      <c r="AQ11" s="296">
        <v>159008462</v>
      </c>
      <c r="AR11" s="262">
        <v>826856</v>
      </c>
      <c r="AS11" s="262">
        <v>223493820</v>
      </c>
      <c r="AT11" s="262">
        <v>783004</v>
      </c>
      <c r="AU11" s="262">
        <v>212137060</v>
      </c>
      <c r="AV11" s="185" t="s">
        <v>43</v>
      </c>
      <c r="AW11" s="319"/>
      <c r="AX11" s="217" t="s">
        <v>719</v>
      </c>
      <c r="AY11" s="183"/>
      <c r="AZ11" s="262">
        <v>6935841</v>
      </c>
      <c r="BA11" s="262">
        <v>1924774120</v>
      </c>
      <c r="BB11" s="262">
        <v>7532615</v>
      </c>
      <c r="BC11" s="262">
        <v>2082369435</v>
      </c>
      <c r="BD11" s="262">
        <v>6390819</v>
      </c>
      <c r="BE11" s="262">
        <v>1794232058</v>
      </c>
      <c r="BF11" s="262">
        <v>8822984</v>
      </c>
      <c r="BG11" s="262">
        <v>2469721039</v>
      </c>
      <c r="BH11" s="185" t="s">
        <v>43</v>
      </c>
      <c r="BI11" s="319"/>
      <c r="BJ11" s="217" t="s">
        <v>719</v>
      </c>
      <c r="BK11" s="183"/>
      <c r="BL11" s="262">
        <v>727254</v>
      </c>
      <c r="BM11" s="262">
        <v>196086930</v>
      </c>
      <c r="BN11" s="262">
        <v>973026</v>
      </c>
      <c r="BO11" s="262">
        <v>263573020</v>
      </c>
      <c r="BP11" s="262">
        <v>702606</v>
      </c>
      <c r="BQ11" s="262">
        <v>189014870</v>
      </c>
      <c r="BR11" s="262">
        <v>1347362</v>
      </c>
      <c r="BS11" s="262">
        <v>364361358</v>
      </c>
      <c r="BT11" s="185" t="s">
        <v>43</v>
      </c>
      <c r="BU11" s="319"/>
      <c r="BV11" s="217" t="s">
        <v>719</v>
      </c>
      <c r="BW11" s="183"/>
      <c r="BX11" s="262">
        <v>7264944</v>
      </c>
      <c r="BY11" s="262">
        <v>2011193055</v>
      </c>
      <c r="BZ11" s="262">
        <v>12145364</v>
      </c>
      <c r="CA11" s="262">
        <v>3342394571</v>
      </c>
      <c r="CB11" s="262">
        <v>8507962</v>
      </c>
      <c r="CC11" s="262">
        <v>2315556030</v>
      </c>
      <c r="CD11" s="262">
        <v>14344468</v>
      </c>
      <c r="CE11" s="262">
        <v>3858494330</v>
      </c>
      <c r="CF11" s="185" t="s">
        <v>43</v>
      </c>
      <c r="CG11" s="319"/>
      <c r="CH11" s="217" t="s">
        <v>719</v>
      </c>
      <c r="CI11" s="183"/>
      <c r="CJ11" s="262">
        <v>918641</v>
      </c>
      <c r="CK11" s="262">
        <v>246705680</v>
      </c>
      <c r="CL11" s="262">
        <v>2000516</v>
      </c>
      <c r="CM11" s="262">
        <v>539919256</v>
      </c>
      <c r="CN11" s="262">
        <v>1145182</v>
      </c>
      <c r="CO11" s="262">
        <v>306216550</v>
      </c>
      <c r="CP11" s="262">
        <v>2488999</v>
      </c>
      <c r="CQ11" s="262">
        <v>667283358</v>
      </c>
      <c r="CR11" s="185" t="s">
        <v>43</v>
      </c>
      <c r="CS11" s="319"/>
      <c r="CT11" s="217" t="s">
        <v>719</v>
      </c>
      <c r="CU11" s="183"/>
      <c r="CV11" s="262">
        <v>8184022</v>
      </c>
      <c r="CW11" s="262">
        <v>2206794588</v>
      </c>
      <c r="CX11" s="262">
        <v>12592092</v>
      </c>
      <c r="CY11" s="262">
        <v>3335610291</v>
      </c>
      <c r="CZ11" s="262">
        <v>9114054</v>
      </c>
      <c r="DA11" s="262">
        <v>2472690495</v>
      </c>
      <c r="DB11" s="262">
        <v>12786888</v>
      </c>
      <c r="DC11" s="262">
        <v>3391439463</v>
      </c>
      <c r="DD11" s="185" t="s">
        <v>43</v>
      </c>
      <c r="DE11" s="319"/>
      <c r="DF11" s="217" t="s">
        <v>719</v>
      </c>
      <c r="DG11" s="183"/>
      <c r="DH11" s="262">
        <v>1061857</v>
      </c>
      <c r="DI11" s="262">
        <v>282608530</v>
      </c>
      <c r="DJ11" s="262">
        <v>2317755</v>
      </c>
      <c r="DK11" s="262">
        <v>616892506</v>
      </c>
      <c r="DL11" s="262">
        <v>1149332</v>
      </c>
      <c r="DM11" s="262">
        <v>303141140</v>
      </c>
      <c r="DN11" s="262">
        <v>2377323</v>
      </c>
      <c r="DO11" s="262">
        <v>625187368</v>
      </c>
      <c r="DP11" s="185" t="s">
        <v>43</v>
      </c>
      <c r="DQ11" s="319"/>
      <c r="DR11" s="217" t="s">
        <v>719</v>
      </c>
      <c r="DS11" s="183"/>
      <c r="DT11" s="262">
        <v>10530646</v>
      </c>
      <c r="DU11" s="262">
        <v>2883911203</v>
      </c>
      <c r="DV11" s="262">
        <v>14312179</v>
      </c>
      <c r="DW11" s="262">
        <v>3823973199</v>
      </c>
      <c r="DX11" s="262">
        <v>11049366</v>
      </c>
      <c r="DY11" s="262">
        <v>3052378138</v>
      </c>
      <c r="DZ11" s="262">
        <v>14982566</v>
      </c>
      <c r="EA11" s="262">
        <v>4030776786</v>
      </c>
      <c r="EB11" s="185" t="s">
        <v>43</v>
      </c>
      <c r="EC11" s="319"/>
      <c r="ED11" s="217" t="s">
        <v>719</v>
      </c>
      <c r="EE11" s="183"/>
      <c r="EF11" s="262">
        <v>1198980</v>
      </c>
      <c r="EG11" s="262">
        <v>312199400</v>
      </c>
      <c r="EH11" s="262">
        <v>2380826</v>
      </c>
      <c r="EI11" s="262">
        <v>617026120</v>
      </c>
      <c r="EJ11" s="262">
        <v>1115648</v>
      </c>
      <c r="EK11" s="262">
        <v>287409640</v>
      </c>
      <c r="EL11" s="262">
        <v>2106096</v>
      </c>
      <c r="EM11" s="262">
        <v>538179368</v>
      </c>
      <c r="EN11" s="185" t="s">
        <v>43</v>
      </c>
      <c r="EO11" s="319"/>
      <c r="EP11" s="217" t="s">
        <v>719</v>
      </c>
      <c r="EQ11" s="183"/>
      <c r="ER11" s="262">
        <v>11379971</v>
      </c>
      <c r="ES11" s="262">
        <v>3162203075</v>
      </c>
      <c r="ET11" s="262">
        <v>14867322</v>
      </c>
      <c r="EU11" s="262">
        <v>4019929720</v>
      </c>
      <c r="EV11" s="262">
        <v>9353709</v>
      </c>
      <c r="EW11" s="262">
        <v>2615731257</v>
      </c>
      <c r="EX11" s="262">
        <v>11942032</v>
      </c>
      <c r="EY11" s="262">
        <v>3252660534</v>
      </c>
      <c r="EZ11" s="185" t="s">
        <v>43</v>
      </c>
      <c r="FA11" s="319"/>
      <c r="FB11" s="217" t="s">
        <v>719</v>
      </c>
      <c r="FC11" s="183"/>
      <c r="FD11" s="262">
        <v>1049295</v>
      </c>
      <c r="FE11" s="262">
        <v>267708800</v>
      </c>
      <c r="FF11" s="262">
        <v>1754435</v>
      </c>
      <c r="FG11" s="262">
        <v>443089620</v>
      </c>
      <c r="FH11" s="262">
        <v>763941</v>
      </c>
      <c r="FI11" s="262">
        <v>193372970</v>
      </c>
      <c r="FJ11" s="262">
        <v>1197808</v>
      </c>
      <c r="FK11" s="262">
        <v>299188100</v>
      </c>
      <c r="FL11" s="185" t="s">
        <v>43</v>
      </c>
      <c r="FM11" s="319"/>
      <c r="FN11" s="217" t="s">
        <v>719</v>
      </c>
      <c r="FO11" s="183"/>
      <c r="FP11" s="262">
        <v>7395929</v>
      </c>
      <c r="FQ11" s="262">
        <v>2053259810</v>
      </c>
      <c r="FR11" s="262">
        <v>9394799</v>
      </c>
      <c r="FS11" s="262">
        <v>2558502731</v>
      </c>
      <c r="FT11" s="262">
        <v>7560233</v>
      </c>
      <c r="FU11" s="262">
        <v>2096370043</v>
      </c>
      <c r="FV11" s="262">
        <v>9632853</v>
      </c>
      <c r="FW11" s="262">
        <v>2635645767</v>
      </c>
      <c r="FX11" s="185" t="s">
        <v>43</v>
      </c>
      <c r="FY11" s="319"/>
      <c r="FZ11" s="217" t="s">
        <v>719</v>
      </c>
      <c r="GA11" s="183"/>
      <c r="GB11" s="262">
        <v>555961</v>
      </c>
      <c r="GC11" s="262">
        <v>139565770</v>
      </c>
      <c r="GD11" s="262">
        <v>821565</v>
      </c>
      <c r="GE11" s="262">
        <v>203413380</v>
      </c>
      <c r="GF11" s="262">
        <v>516186</v>
      </c>
      <c r="GG11" s="262">
        <v>128749670</v>
      </c>
      <c r="GH11" s="262">
        <v>724869</v>
      </c>
      <c r="GI11" s="262">
        <v>178608870</v>
      </c>
      <c r="GJ11" s="185" t="s">
        <v>43</v>
      </c>
      <c r="GK11" s="319"/>
      <c r="GL11" s="217" t="s">
        <v>719</v>
      </c>
      <c r="GM11" s="183"/>
      <c r="GN11" s="262">
        <v>6385442</v>
      </c>
      <c r="GO11" s="262">
        <v>1780520520</v>
      </c>
      <c r="GP11" s="262">
        <v>7395723</v>
      </c>
      <c r="GQ11" s="262">
        <v>2045952940</v>
      </c>
      <c r="GR11" s="262">
        <v>5499263</v>
      </c>
      <c r="GS11" s="262">
        <v>1548387892</v>
      </c>
      <c r="GT11" s="262">
        <v>4794247</v>
      </c>
      <c r="GU11" s="262">
        <v>1347625030</v>
      </c>
      <c r="GV11" s="185" t="s">
        <v>43</v>
      </c>
      <c r="GW11" s="319"/>
      <c r="GX11" s="217" t="s">
        <v>719</v>
      </c>
      <c r="GY11" s="183"/>
      <c r="GZ11" s="262">
        <v>352083</v>
      </c>
      <c r="HA11" s="262">
        <v>87820580</v>
      </c>
      <c r="HB11" s="262">
        <v>461301</v>
      </c>
      <c r="HC11" s="262">
        <v>113392420</v>
      </c>
      <c r="HD11" s="262">
        <v>238100</v>
      </c>
      <c r="HE11" s="262">
        <v>59601522</v>
      </c>
      <c r="HF11" s="262">
        <v>242670</v>
      </c>
      <c r="HG11" s="262">
        <v>59848766</v>
      </c>
      <c r="HH11" s="185" t="s">
        <v>43</v>
      </c>
      <c r="HI11" s="319"/>
      <c r="HJ11" s="217" t="s">
        <v>719</v>
      </c>
      <c r="HK11" s="183"/>
      <c r="HL11" s="262">
        <v>3185681</v>
      </c>
      <c r="HM11" s="262">
        <v>915241262</v>
      </c>
      <c r="HN11" s="262">
        <v>3015187</v>
      </c>
      <c r="HO11" s="262">
        <v>869896356</v>
      </c>
      <c r="HP11" s="185" t="s">
        <v>43</v>
      </c>
      <c r="HQ11" s="319"/>
      <c r="HR11" s="320" t="s">
        <v>719</v>
      </c>
      <c r="HS11" s="264">
        <v>113896</v>
      </c>
      <c r="HT11" s="264">
        <v>28551858</v>
      </c>
      <c r="HU11" s="264">
        <v>114130</v>
      </c>
      <c r="HV11" s="264">
        <v>28431728</v>
      </c>
      <c r="HW11" s="185" t="s">
        <v>43</v>
      </c>
    </row>
    <row r="12" spans="1:231" ht="26.1" customHeight="1">
      <c r="A12" s="319"/>
      <c r="B12" s="217" t="s">
        <v>720</v>
      </c>
      <c r="C12" s="188"/>
      <c r="D12" s="296">
        <v>95407833</v>
      </c>
      <c r="E12" s="296">
        <v>5632007521</v>
      </c>
      <c r="F12" s="296">
        <v>112931052</v>
      </c>
      <c r="G12" s="296">
        <v>6370999463</v>
      </c>
      <c r="H12" s="296">
        <v>6950573</v>
      </c>
      <c r="I12" s="296">
        <v>416518844</v>
      </c>
      <c r="J12" s="296">
        <v>5836643</v>
      </c>
      <c r="K12" s="296">
        <v>349447175</v>
      </c>
      <c r="L12" s="187" t="s">
        <v>75</v>
      </c>
      <c r="M12" s="319"/>
      <c r="N12" s="217" t="s">
        <v>720</v>
      </c>
      <c r="O12" s="188"/>
      <c r="P12" s="296">
        <v>3400978</v>
      </c>
      <c r="Q12" s="296">
        <v>50536599</v>
      </c>
      <c r="R12" s="296">
        <v>6007712</v>
      </c>
      <c r="S12" s="296">
        <v>91356877</v>
      </c>
      <c r="T12" s="296">
        <v>91618</v>
      </c>
      <c r="U12" s="296">
        <v>1329910</v>
      </c>
      <c r="V12" s="296">
        <v>75123</v>
      </c>
      <c r="W12" s="296">
        <v>1081780</v>
      </c>
      <c r="X12" s="187" t="s">
        <v>75</v>
      </c>
      <c r="Y12" s="319"/>
      <c r="Z12" s="217" t="s">
        <v>720</v>
      </c>
      <c r="AA12" s="188"/>
      <c r="AB12" s="300">
        <v>5735683</v>
      </c>
      <c r="AC12" s="296">
        <v>307620022</v>
      </c>
      <c r="AD12" s="296">
        <v>4916661</v>
      </c>
      <c r="AE12" s="296">
        <v>261230871</v>
      </c>
      <c r="AF12" s="296">
        <v>4429163</v>
      </c>
      <c r="AG12" s="296">
        <v>219505235</v>
      </c>
      <c r="AH12" s="296">
        <v>3848720</v>
      </c>
      <c r="AI12" s="296">
        <v>186891559</v>
      </c>
      <c r="AJ12" s="187" t="s">
        <v>75</v>
      </c>
      <c r="AK12" s="319"/>
      <c r="AL12" s="217" t="s">
        <v>720</v>
      </c>
      <c r="AM12" s="188"/>
      <c r="AN12" s="300">
        <v>180365</v>
      </c>
      <c r="AO12" s="296">
        <v>2648129</v>
      </c>
      <c r="AP12" s="296">
        <v>145004</v>
      </c>
      <c r="AQ12" s="296">
        <v>2113961</v>
      </c>
      <c r="AR12" s="262">
        <v>194741</v>
      </c>
      <c r="AS12" s="262">
        <v>2839227</v>
      </c>
      <c r="AT12" s="262">
        <v>189596</v>
      </c>
      <c r="AU12" s="262">
        <v>2786560</v>
      </c>
      <c r="AV12" s="187" t="s">
        <v>75</v>
      </c>
      <c r="AW12" s="319"/>
      <c r="AX12" s="217" t="s">
        <v>720</v>
      </c>
      <c r="AY12" s="188"/>
      <c r="AZ12" s="262">
        <v>3749579</v>
      </c>
      <c r="BA12" s="262">
        <v>184443768</v>
      </c>
      <c r="BB12" s="262">
        <v>3913499</v>
      </c>
      <c r="BC12" s="262">
        <v>189921937</v>
      </c>
      <c r="BD12" s="262">
        <v>3333741</v>
      </c>
      <c r="BE12" s="262">
        <v>167367962</v>
      </c>
      <c r="BF12" s="262">
        <v>4489061</v>
      </c>
      <c r="BG12" s="262">
        <v>216768600</v>
      </c>
      <c r="BH12" s="187" t="s">
        <v>75</v>
      </c>
      <c r="BI12" s="319"/>
      <c r="BJ12" s="217" t="s">
        <v>720</v>
      </c>
      <c r="BK12" s="188"/>
      <c r="BL12" s="262">
        <v>160403</v>
      </c>
      <c r="BM12" s="262">
        <v>2282890</v>
      </c>
      <c r="BN12" s="262">
        <v>232164</v>
      </c>
      <c r="BO12" s="262">
        <v>3435217</v>
      </c>
      <c r="BP12" s="262">
        <v>148313</v>
      </c>
      <c r="BQ12" s="262">
        <v>2121769</v>
      </c>
      <c r="BR12" s="262">
        <v>329665</v>
      </c>
      <c r="BS12" s="262">
        <v>4988319</v>
      </c>
      <c r="BT12" s="187" t="s">
        <v>75</v>
      </c>
      <c r="BU12" s="319"/>
      <c r="BV12" s="217" t="s">
        <v>720</v>
      </c>
      <c r="BW12" s="188"/>
      <c r="BX12" s="262">
        <v>3793752</v>
      </c>
      <c r="BY12" s="262">
        <v>194263107</v>
      </c>
      <c r="BZ12" s="262">
        <v>6306465</v>
      </c>
      <c r="CA12" s="262">
        <v>304085082</v>
      </c>
      <c r="CB12" s="262">
        <v>4582928</v>
      </c>
      <c r="CC12" s="262">
        <v>241673283</v>
      </c>
      <c r="CD12" s="262">
        <v>7567433</v>
      </c>
      <c r="CE12" s="262">
        <v>369617781</v>
      </c>
      <c r="CF12" s="187" t="s">
        <v>75</v>
      </c>
      <c r="CG12" s="319"/>
      <c r="CH12" s="217" t="s">
        <v>720</v>
      </c>
      <c r="CI12" s="188"/>
      <c r="CJ12" s="262">
        <v>198507</v>
      </c>
      <c r="CK12" s="262">
        <v>2878318</v>
      </c>
      <c r="CL12" s="262">
        <v>495285</v>
      </c>
      <c r="CM12" s="262">
        <v>7601209</v>
      </c>
      <c r="CN12" s="262">
        <v>248528</v>
      </c>
      <c r="CO12" s="262">
        <v>3641460</v>
      </c>
      <c r="CP12" s="262">
        <v>618665</v>
      </c>
      <c r="CQ12" s="262">
        <v>9586763</v>
      </c>
      <c r="CR12" s="187" t="s">
        <v>75</v>
      </c>
      <c r="CS12" s="319"/>
      <c r="CT12" s="217" t="s">
        <v>720</v>
      </c>
      <c r="CU12" s="188"/>
      <c r="CV12" s="262">
        <v>4631754</v>
      </c>
      <c r="CW12" s="262">
        <v>253632188</v>
      </c>
      <c r="CX12" s="262">
        <v>6763367</v>
      </c>
      <c r="CY12" s="262">
        <v>338487772</v>
      </c>
      <c r="CZ12" s="262">
        <v>5428685</v>
      </c>
      <c r="DA12" s="262">
        <v>309002014</v>
      </c>
      <c r="DB12" s="262">
        <v>7091724</v>
      </c>
      <c r="DC12" s="262">
        <v>368855811</v>
      </c>
      <c r="DD12" s="187" t="s">
        <v>75</v>
      </c>
      <c r="DE12" s="319"/>
      <c r="DF12" s="217" t="s">
        <v>720</v>
      </c>
      <c r="DG12" s="188"/>
      <c r="DH12" s="262">
        <v>241171</v>
      </c>
      <c r="DI12" s="262">
        <v>3584810</v>
      </c>
      <c r="DJ12" s="262">
        <v>581762</v>
      </c>
      <c r="DK12" s="262">
        <v>8970600</v>
      </c>
      <c r="DL12" s="262">
        <v>272351</v>
      </c>
      <c r="DM12" s="262">
        <v>4022970</v>
      </c>
      <c r="DN12" s="262">
        <v>603154</v>
      </c>
      <c r="DO12" s="262">
        <v>9183753</v>
      </c>
      <c r="DP12" s="187" t="s">
        <v>75</v>
      </c>
      <c r="DQ12" s="319"/>
      <c r="DR12" s="217" t="s">
        <v>720</v>
      </c>
      <c r="DS12" s="188"/>
      <c r="DT12" s="262">
        <v>6641596</v>
      </c>
      <c r="DU12" s="262">
        <v>391561499</v>
      </c>
      <c r="DV12" s="262">
        <v>8392422</v>
      </c>
      <c r="DW12" s="262">
        <v>456878550</v>
      </c>
      <c r="DX12" s="262">
        <v>7363403</v>
      </c>
      <c r="DY12" s="262">
        <v>448669199</v>
      </c>
      <c r="DZ12" s="262">
        <v>9323939</v>
      </c>
      <c r="EA12" s="262">
        <v>533254543</v>
      </c>
      <c r="EB12" s="187" t="s">
        <v>75</v>
      </c>
      <c r="EC12" s="319"/>
      <c r="ED12" s="217" t="s">
        <v>720</v>
      </c>
      <c r="EE12" s="188"/>
      <c r="EF12" s="262">
        <v>297645</v>
      </c>
      <c r="EG12" s="262">
        <v>4401100</v>
      </c>
      <c r="EH12" s="262">
        <v>631394</v>
      </c>
      <c r="EI12" s="262">
        <v>9581928</v>
      </c>
      <c r="EJ12" s="262">
        <v>297546</v>
      </c>
      <c r="EK12" s="262">
        <v>4397337</v>
      </c>
      <c r="EL12" s="262">
        <v>585838</v>
      </c>
      <c r="EM12" s="262">
        <v>8863790</v>
      </c>
      <c r="EN12" s="187" t="s">
        <v>75</v>
      </c>
      <c r="EO12" s="319"/>
      <c r="EP12" s="217" t="s">
        <v>720</v>
      </c>
      <c r="EQ12" s="188"/>
      <c r="ER12" s="262">
        <v>8018542</v>
      </c>
      <c r="ES12" s="262">
        <v>500278179</v>
      </c>
      <c r="ET12" s="262">
        <v>9824325</v>
      </c>
      <c r="EU12" s="262">
        <v>586847119</v>
      </c>
      <c r="EV12" s="262">
        <v>6917715</v>
      </c>
      <c r="EW12" s="262">
        <v>443853820</v>
      </c>
      <c r="EX12" s="262">
        <v>8385080</v>
      </c>
      <c r="EY12" s="262">
        <v>519856260</v>
      </c>
      <c r="EZ12" s="187" t="s">
        <v>75</v>
      </c>
      <c r="FA12" s="319"/>
      <c r="FB12" s="217" t="s">
        <v>720</v>
      </c>
      <c r="FC12" s="188"/>
      <c r="FD12" s="262">
        <v>301122</v>
      </c>
      <c r="FE12" s="262">
        <v>4492288</v>
      </c>
      <c r="FF12" s="262">
        <v>499962</v>
      </c>
      <c r="FG12" s="262">
        <v>7539208</v>
      </c>
      <c r="FH12" s="262">
        <v>225718</v>
      </c>
      <c r="FI12" s="262">
        <v>3414398</v>
      </c>
      <c r="FJ12" s="262">
        <v>345204</v>
      </c>
      <c r="FK12" s="262">
        <v>5263306</v>
      </c>
      <c r="FL12" s="187" t="s">
        <v>75</v>
      </c>
      <c r="FM12" s="319"/>
      <c r="FN12" s="217" t="s">
        <v>720</v>
      </c>
      <c r="FO12" s="188"/>
      <c r="FP12" s="262">
        <v>5570599</v>
      </c>
      <c r="FQ12" s="262">
        <v>361975859</v>
      </c>
      <c r="FR12" s="262">
        <v>6817271</v>
      </c>
      <c r="FS12" s="262">
        <v>432097241</v>
      </c>
      <c r="FT12" s="262">
        <v>5812915</v>
      </c>
      <c r="FU12" s="262">
        <v>377459284</v>
      </c>
      <c r="FV12" s="262">
        <v>7238217</v>
      </c>
      <c r="FW12" s="262">
        <v>462127553</v>
      </c>
      <c r="FX12" s="187" t="s">
        <v>75</v>
      </c>
      <c r="FY12" s="319"/>
      <c r="FZ12" s="217" t="s">
        <v>720</v>
      </c>
      <c r="GA12" s="188"/>
      <c r="GB12" s="262">
        <v>163606</v>
      </c>
      <c r="GC12" s="262">
        <v>2496187</v>
      </c>
      <c r="GD12" s="262">
        <v>231301</v>
      </c>
      <c r="GE12" s="262">
        <v>3560579</v>
      </c>
      <c r="GF12" s="262">
        <v>157861</v>
      </c>
      <c r="GG12" s="262">
        <v>2440200</v>
      </c>
      <c r="GH12" s="262">
        <v>207939</v>
      </c>
      <c r="GI12" s="262">
        <v>3200440</v>
      </c>
      <c r="GJ12" s="187" t="s">
        <v>75</v>
      </c>
      <c r="GK12" s="319"/>
      <c r="GL12" s="217" t="s">
        <v>720</v>
      </c>
      <c r="GM12" s="188"/>
      <c r="GN12" s="262">
        <v>5113261</v>
      </c>
      <c r="GO12" s="262">
        <v>333619190</v>
      </c>
      <c r="GP12" s="262">
        <v>5787409</v>
      </c>
      <c r="GQ12" s="262">
        <v>373415965</v>
      </c>
      <c r="GR12" s="262">
        <v>4598633</v>
      </c>
      <c r="GS12" s="262">
        <v>301607566</v>
      </c>
      <c r="GT12" s="262">
        <v>3891431</v>
      </c>
      <c r="GU12" s="262">
        <v>254509508</v>
      </c>
      <c r="GV12" s="187" t="s">
        <v>75</v>
      </c>
      <c r="GW12" s="319"/>
      <c r="GX12" s="217" t="s">
        <v>720</v>
      </c>
      <c r="GY12" s="188"/>
      <c r="GZ12" s="262">
        <v>108671</v>
      </c>
      <c r="HA12" s="262">
        <v>1712686</v>
      </c>
      <c r="HB12" s="262">
        <v>131978</v>
      </c>
      <c r="HC12" s="262">
        <v>2021464</v>
      </c>
      <c r="HD12" s="262">
        <v>75992</v>
      </c>
      <c r="HE12" s="262">
        <v>1230170</v>
      </c>
      <c r="HF12" s="262">
        <v>69413</v>
      </c>
      <c r="HG12" s="262">
        <v>1063430</v>
      </c>
      <c r="HH12" s="187" t="s">
        <v>75</v>
      </c>
      <c r="HI12" s="319"/>
      <c r="HJ12" s="217" t="s">
        <v>720</v>
      </c>
      <c r="HK12" s="188"/>
      <c r="HL12" s="262">
        <v>2735311</v>
      </c>
      <c r="HM12" s="262">
        <v>178956502</v>
      </c>
      <c r="HN12" s="262">
        <v>2537385</v>
      </c>
      <c r="HO12" s="262">
        <v>166706136</v>
      </c>
      <c r="HP12" s="187" t="s">
        <v>75</v>
      </c>
      <c r="HQ12" s="319"/>
      <c r="HR12" s="320" t="s">
        <v>720</v>
      </c>
      <c r="HS12" s="266">
        <v>36820</v>
      </c>
      <c r="HT12" s="264">
        <v>602750</v>
      </c>
      <c r="HU12" s="264">
        <v>34265</v>
      </c>
      <c r="HV12" s="264">
        <v>514570</v>
      </c>
      <c r="HW12" s="187" t="s">
        <v>75</v>
      </c>
    </row>
    <row r="13" spans="1:231" s="318" customFormat="1" ht="26.1" customHeight="1">
      <c r="A13" s="315" t="s">
        <v>721</v>
      </c>
      <c r="B13" s="315"/>
      <c r="C13" s="190"/>
      <c r="D13" s="295">
        <v>48238952</v>
      </c>
      <c r="E13" s="295">
        <v>94527588659</v>
      </c>
      <c r="F13" s="295">
        <v>51080730</v>
      </c>
      <c r="G13" s="295">
        <v>88880631243</v>
      </c>
      <c r="H13" s="295">
        <v>2149749</v>
      </c>
      <c r="I13" s="295">
        <v>2471101039</v>
      </c>
      <c r="J13" s="295">
        <v>1702205</v>
      </c>
      <c r="K13" s="295">
        <v>1674715037</v>
      </c>
      <c r="L13" s="191" t="s">
        <v>227</v>
      </c>
      <c r="M13" s="315" t="s">
        <v>722</v>
      </c>
      <c r="N13" s="315"/>
      <c r="O13" s="178"/>
      <c r="P13" s="295">
        <v>375590</v>
      </c>
      <c r="Q13" s="295">
        <v>17724908544</v>
      </c>
      <c r="R13" s="295">
        <v>402016</v>
      </c>
      <c r="S13" s="295">
        <v>18898371053</v>
      </c>
      <c r="T13" s="298">
        <v>0</v>
      </c>
      <c r="U13" s="298">
        <v>0</v>
      </c>
      <c r="V13" s="298">
        <v>21</v>
      </c>
      <c r="W13" s="295">
        <v>569545</v>
      </c>
      <c r="X13" s="180" t="s">
        <v>653</v>
      </c>
      <c r="Y13" s="315" t="s">
        <v>721</v>
      </c>
      <c r="Z13" s="315"/>
      <c r="AA13" s="190"/>
      <c r="AB13" s="299">
        <v>1332668</v>
      </c>
      <c r="AC13" s="295">
        <v>2024459551</v>
      </c>
      <c r="AD13" s="295">
        <v>943591</v>
      </c>
      <c r="AE13" s="295">
        <v>1154219582</v>
      </c>
      <c r="AF13" s="295">
        <v>960615</v>
      </c>
      <c r="AG13" s="295">
        <v>1666126126</v>
      </c>
      <c r="AH13" s="295">
        <v>678489</v>
      </c>
      <c r="AI13" s="295">
        <v>879967132</v>
      </c>
      <c r="AJ13" s="191" t="s">
        <v>227</v>
      </c>
      <c r="AK13" s="315" t="s">
        <v>722</v>
      </c>
      <c r="AL13" s="315"/>
      <c r="AM13" s="178"/>
      <c r="AN13" s="301">
        <v>42</v>
      </c>
      <c r="AO13" s="295">
        <v>1190348</v>
      </c>
      <c r="AP13" s="298">
        <v>72</v>
      </c>
      <c r="AQ13" s="295">
        <v>2449663</v>
      </c>
      <c r="AR13" s="261">
        <v>172</v>
      </c>
      <c r="AS13" s="261">
        <v>6690419</v>
      </c>
      <c r="AT13" s="261">
        <v>164</v>
      </c>
      <c r="AU13" s="261">
        <v>6591611</v>
      </c>
      <c r="AV13" s="180" t="s">
        <v>653</v>
      </c>
      <c r="AW13" s="315" t="s">
        <v>721</v>
      </c>
      <c r="AX13" s="315"/>
      <c r="AY13" s="190"/>
      <c r="AZ13" s="261">
        <v>1093857</v>
      </c>
      <c r="BA13" s="261">
        <v>1996932158</v>
      </c>
      <c r="BB13" s="261">
        <v>955460</v>
      </c>
      <c r="BC13" s="261">
        <v>1285163286</v>
      </c>
      <c r="BD13" s="261">
        <v>1328266</v>
      </c>
      <c r="BE13" s="261">
        <v>2150170978</v>
      </c>
      <c r="BF13" s="261">
        <v>1337445</v>
      </c>
      <c r="BG13" s="261">
        <v>1699431957</v>
      </c>
      <c r="BH13" s="191" t="s">
        <v>227</v>
      </c>
      <c r="BI13" s="315" t="s">
        <v>722</v>
      </c>
      <c r="BJ13" s="315"/>
      <c r="BK13" s="178"/>
      <c r="BL13" s="261">
        <v>653</v>
      </c>
      <c r="BM13" s="261">
        <v>28809671</v>
      </c>
      <c r="BN13" s="261">
        <v>492</v>
      </c>
      <c r="BO13" s="261">
        <v>20435213</v>
      </c>
      <c r="BP13" s="261">
        <v>1498</v>
      </c>
      <c r="BQ13" s="261">
        <v>66841994</v>
      </c>
      <c r="BR13" s="261">
        <v>1348</v>
      </c>
      <c r="BS13" s="261">
        <v>57411735</v>
      </c>
      <c r="BT13" s="180" t="s">
        <v>653</v>
      </c>
      <c r="BU13" s="315" t="s">
        <v>721</v>
      </c>
      <c r="BV13" s="315"/>
      <c r="BW13" s="190"/>
      <c r="BX13" s="261">
        <v>1463050</v>
      </c>
      <c r="BY13" s="261">
        <v>2659966203</v>
      </c>
      <c r="BZ13" s="261">
        <v>2121619</v>
      </c>
      <c r="CA13" s="261">
        <v>2669719592</v>
      </c>
      <c r="CB13" s="261">
        <v>1851815</v>
      </c>
      <c r="CC13" s="261">
        <v>3571215220</v>
      </c>
      <c r="CD13" s="261">
        <v>2733671</v>
      </c>
      <c r="CE13" s="261">
        <v>3597588627</v>
      </c>
      <c r="CF13" s="191" t="s">
        <v>227</v>
      </c>
      <c r="CG13" s="315" t="s">
        <v>722</v>
      </c>
      <c r="CH13" s="315"/>
      <c r="CI13" s="178"/>
      <c r="CJ13" s="261">
        <v>3963</v>
      </c>
      <c r="CK13" s="261">
        <v>183783722</v>
      </c>
      <c r="CL13" s="261">
        <v>2958</v>
      </c>
      <c r="CM13" s="261">
        <v>130060126</v>
      </c>
      <c r="CN13" s="261">
        <v>7642</v>
      </c>
      <c r="CO13" s="261">
        <v>357240194</v>
      </c>
      <c r="CP13" s="261">
        <v>6687</v>
      </c>
      <c r="CQ13" s="261">
        <v>298347997</v>
      </c>
      <c r="CR13" s="180" t="s">
        <v>653</v>
      </c>
      <c r="CS13" s="315" t="s">
        <v>721</v>
      </c>
      <c r="CT13" s="315"/>
      <c r="CU13" s="190"/>
      <c r="CV13" s="261">
        <v>2020764</v>
      </c>
      <c r="CW13" s="261">
        <v>4137243425</v>
      </c>
      <c r="CX13" s="261">
        <v>2490734</v>
      </c>
      <c r="CY13" s="261">
        <v>3788465359</v>
      </c>
      <c r="CZ13" s="261">
        <v>2562792</v>
      </c>
      <c r="DA13" s="261">
        <v>5447445008</v>
      </c>
      <c r="DB13" s="261">
        <v>2861967</v>
      </c>
      <c r="DC13" s="261">
        <v>4897472818</v>
      </c>
      <c r="DD13" s="191" t="s">
        <v>227</v>
      </c>
      <c r="DE13" s="315" t="s">
        <v>722</v>
      </c>
      <c r="DF13" s="315"/>
      <c r="DG13" s="178"/>
      <c r="DH13" s="261">
        <v>11816</v>
      </c>
      <c r="DI13" s="261">
        <v>550339973</v>
      </c>
      <c r="DJ13" s="261">
        <v>8784</v>
      </c>
      <c r="DK13" s="261">
        <v>399842398</v>
      </c>
      <c r="DL13" s="261">
        <v>19087</v>
      </c>
      <c r="DM13" s="261">
        <v>889948011</v>
      </c>
      <c r="DN13" s="261">
        <v>14807</v>
      </c>
      <c r="DO13" s="261">
        <v>684979013</v>
      </c>
      <c r="DP13" s="180" t="s">
        <v>653</v>
      </c>
      <c r="DQ13" s="315" t="s">
        <v>721</v>
      </c>
      <c r="DR13" s="315"/>
      <c r="DS13" s="190"/>
      <c r="DT13" s="261">
        <v>3392543</v>
      </c>
      <c r="DU13" s="261">
        <v>7171551668</v>
      </c>
      <c r="DV13" s="261">
        <v>3773438</v>
      </c>
      <c r="DW13" s="261">
        <v>6819641983</v>
      </c>
      <c r="DX13" s="261">
        <v>4113035</v>
      </c>
      <c r="DY13" s="261">
        <v>8739533581</v>
      </c>
      <c r="DZ13" s="261">
        <v>4636339</v>
      </c>
      <c r="EA13" s="261">
        <v>8679258086</v>
      </c>
      <c r="EB13" s="191" t="s">
        <v>227</v>
      </c>
      <c r="EC13" s="315" t="s">
        <v>722</v>
      </c>
      <c r="ED13" s="315"/>
      <c r="EE13" s="178"/>
      <c r="EF13" s="261">
        <v>29739</v>
      </c>
      <c r="EG13" s="261">
        <v>1407259026</v>
      </c>
      <c r="EH13" s="261">
        <v>26603</v>
      </c>
      <c r="EI13" s="261">
        <v>1240657486</v>
      </c>
      <c r="EJ13" s="261">
        <v>43490</v>
      </c>
      <c r="EK13" s="261">
        <v>2055843740</v>
      </c>
      <c r="EL13" s="261">
        <v>41138</v>
      </c>
      <c r="EM13" s="261">
        <v>1944607522</v>
      </c>
      <c r="EN13" s="180" t="s">
        <v>653</v>
      </c>
      <c r="EO13" s="315" t="s">
        <v>721</v>
      </c>
      <c r="EP13" s="315"/>
      <c r="EQ13" s="190"/>
      <c r="ER13" s="261">
        <v>4785260</v>
      </c>
      <c r="ES13" s="261">
        <v>10216538679</v>
      </c>
      <c r="ET13" s="261">
        <v>5219229</v>
      </c>
      <c r="EU13" s="261">
        <v>10078508815</v>
      </c>
      <c r="EV13" s="261">
        <v>4395593</v>
      </c>
      <c r="EW13" s="261">
        <v>9358394504</v>
      </c>
      <c r="EX13" s="261">
        <v>4823963</v>
      </c>
      <c r="EY13" s="261">
        <v>9354708855</v>
      </c>
      <c r="EZ13" s="191" t="s">
        <v>227</v>
      </c>
      <c r="FA13" s="315" t="s">
        <v>722</v>
      </c>
      <c r="FB13" s="315"/>
      <c r="FC13" s="178"/>
      <c r="FD13" s="261">
        <v>57497</v>
      </c>
      <c r="FE13" s="261">
        <v>2746777166</v>
      </c>
      <c r="FF13" s="261">
        <v>53241</v>
      </c>
      <c r="FG13" s="261">
        <v>2531737277</v>
      </c>
      <c r="FH13" s="261">
        <v>52505</v>
      </c>
      <c r="FI13" s="261">
        <v>2494482895</v>
      </c>
      <c r="FJ13" s="261">
        <v>53916</v>
      </c>
      <c r="FK13" s="261">
        <v>2571898475</v>
      </c>
      <c r="FL13" s="180" t="s">
        <v>653</v>
      </c>
      <c r="FM13" s="315" t="s">
        <v>721</v>
      </c>
      <c r="FN13" s="315"/>
      <c r="FO13" s="190"/>
      <c r="FP13" s="261">
        <v>3593176</v>
      </c>
      <c r="FQ13" s="261">
        <v>7597350709</v>
      </c>
      <c r="FR13" s="261">
        <v>4107820</v>
      </c>
      <c r="FS13" s="261">
        <v>7943957543</v>
      </c>
      <c r="FT13" s="261">
        <v>3762555</v>
      </c>
      <c r="FU13" s="261">
        <v>7882202104</v>
      </c>
      <c r="FV13" s="261">
        <v>4428921</v>
      </c>
      <c r="FW13" s="261">
        <v>8595350921</v>
      </c>
      <c r="FX13" s="191" t="s">
        <v>227</v>
      </c>
      <c r="FY13" s="315" t="s">
        <v>722</v>
      </c>
      <c r="FZ13" s="315"/>
      <c r="GA13" s="178"/>
      <c r="GB13" s="261">
        <v>41796</v>
      </c>
      <c r="GC13" s="261">
        <v>1984407745</v>
      </c>
      <c r="GD13" s="261">
        <v>48326</v>
      </c>
      <c r="GE13" s="261">
        <v>2298658079</v>
      </c>
      <c r="GF13" s="261">
        <v>40135</v>
      </c>
      <c r="GG13" s="261">
        <v>1898355115</v>
      </c>
      <c r="GH13" s="261">
        <v>54882</v>
      </c>
      <c r="GI13" s="261">
        <v>2603807807</v>
      </c>
      <c r="GJ13" s="180" t="s">
        <v>653</v>
      </c>
      <c r="GK13" s="315" t="s">
        <v>721</v>
      </c>
      <c r="GL13" s="315"/>
      <c r="GM13" s="190"/>
      <c r="GN13" s="261">
        <v>3585901</v>
      </c>
      <c r="GO13" s="261">
        <v>7080237222</v>
      </c>
      <c r="GP13" s="261">
        <v>3718361</v>
      </c>
      <c r="GQ13" s="261">
        <v>7234743036</v>
      </c>
      <c r="GR13" s="261">
        <v>3603217</v>
      </c>
      <c r="GS13" s="261">
        <v>6462926322</v>
      </c>
      <c r="GT13" s="261">
        <v>2675989</v>
      </c>
      <c r="GU13" s="261">
        <v>5106216075</v>
      </c>
      <c r="GV13" s="191" t="s">
        <v>227</v>
      </c>
      <c r="GW13" s="315" t="s">
        <v>722</v>
      </c>
      <c r="GX13" s="315"/>
      <c r="GY13" s="178"/>
      <c r="GZ13" s="261">
        <v>31845</v>
      </c>
      <c r="HA13" s="261">
        <v>1493136585</v>
      </c>
      <c r="HB13" s="261">
        <v>46123</v>
      </c>
      <c r="HC13" s="261">
        <v>2167644973</v>
      </c>
      <c r="HD13" s="261">
        <v>22276</v>
      </c>
      <c r="HE13" s="261">
        <v>1037405828</v>
      </c>
      <c r="HF13" s="261">
        <v>28166</v>
      </c>
      <c r="HG13" s="261">
        <v>1303522359</v>
      </c>
      <c r="HH13" s="180" t="s">
        <v>653</v>
      </c>
      <c r="HI13" s="315" t="s">
        <v>721</v>
      </c>
      <c r="HJ13" s="315"/>
      <c r="HK13" s="190"/>
      <c r="HL13" s="261">
        <v>2244096</v>
      </c>
      <c r="HM13" s="261">
        <v>3894194162</v>
      </c>
      <c r="HN13" s="261">
        <v>1871489</v>
      </c>
      <c r="HO13" s="261">
        <v>3421502539</v>
      </c>
      <c r="HP13" s="191" t="s">
        <v>227</v>
      </c>
      <c r="HQ13" s="315" t="s">
        <v>722</v>
      </c>
      <c r="HR13" s="321"/>
      <c r="HS13" s="263">
        <v>11434</v>
      </c>
      <c r="HT13" s="263">
        <v>522396112</v>
      </c>
      <c r="HU13" s="263">
        <v>14288</v>
      </c>
      <c r="HV13" s="263">
        <v>635149774</v>
      </c>
      <c r="HW13" s="180" t="s">
        <v>653</v>
      </c>
    </row>
    <row r="14" spans="1:231" ht="26.1" customHeight="1">
      <c r="A14" s="319"/>
      <c r="B14" s="217" t="s">
        <v>717</v>
      </c>
      <c r="C14" s="183"/>
      <c r="D14" s="296">
        <v>37801250</v>
      </c>
      <c r="E14" s="296">
        <v>44009113407</v>
      </c>
      <c r="F14" s="296">
        <v>39325208</v>
      </c>
      <c r="G14" s="296">
        <v>39100100475</v>
      </c>
      <c r="H14" s="296">
        <v>1627767</v>
      </c>
      <c r="I14" s="296">
        <v>377803762</v>
      </c>
      <c r="J14" s="296">
        <v>1308993</v>
      </c>
      <c r="K14" s="296">
        <v>213299648</v>
      </c>
      <c r="L14" s="185" t="s">
        <v>42</v>
      </c>
      <c r="M14" s="319"/>
      <c r="N14" s="217" t="s">
        <v>717</v>
      </c>
      <c r="O14" s="183"/>
      <c r="P14" s="296">
        <v>33033</v>
      </c>
      <c r="Q14" s="296">
        <v>939739611</v>
      </c>
      <c r="R14" s="296">
        <v>41377</v>
      </c>
      <c r="S14" s="296">
        <v>1109689152</v>
      </c>
      <c r="T14" s="286">
        <v>0</v>
      </c>
      <c r="U14" s="286">
        <v>0</v>
      </c>
      <c r="V14" s="286">
        <v>21</v>
      </c>
      <c r="W14" s="296">
        <v>220678</v>
      </c>
      <c r="X14" s="185" t="s">
        <v>42</v>
      </c>
      <c r="Y14" s="319"/>
      <c r="Z14" s="217" t="s">
        <v>717</v>
      </c>
      <c r="AA14" s="183"/>
      <c r="AB14" s="300">
        <v>940119</v>
      </c>
      <c r="AC14" s="296">
        <v>582595894</v>
      </c>
      <c r="AD14" s="296">
        <v>716298</v>
      </c>
      <c r="AE14" s="296">
        <v>262875998</v>
      </c>
      <c r="AF14" s="296">
        <v>710859</v>
      </c>
      <c r="AG14" s="296">
        <v>795818385</v>
      </c>
      <c r="AH14" s="296">
        <v>508523</v>
      </c>
      <c r="AI14" s="296">
        <v>288230084</v>
      </c>
      <c r="AJ14" s="185" t="s">
        <v>42</v>
      </c>
      <c r="AK14" s="319"/>
      <c r="AL14" s="217" t="s">
        <v>717</v>
      </c>
      <c r="AM14" s="183"/>
      <c r="AN14" s="206">
        <v>26</v>
      </c>
      <c r="AO14" s="296">
        <v>345959</v>
      </c>
      <c r="AP14" s="286">
        <v>68</v>
      </c>
      <c r="AQ14" s="296">
        <v>1465954</v>
      </c>
      <c r="AR14" s="262">
        <v>137</v>
      </c>
      <c r="AS14" s="262">
        <v>3249615</v>
      </c>
      <c r="AT14" s="262">
        <v>110</v>
      </c>
      <c r="AU14" s="262">
        <v>2671922</v>
      </c>
      <c r="AV14" s="185" t="s">
        <v>42</v>
      </c>
      <c r="AW14" s="319"/>
      <c r="AX14" s="217" t="s">
        <v>717</v>
      </c>
      <c r="AY14" s="183"/>
      <c r="AZ14" s="262">
        <v>807495</v>
      </c>
      <c r="BA14" s="262">
        <v>889530505</v>
      </c>
      <c r="BB14" s="262">
        <v>729438</v>
      </c>
      <c r="BC14" s="262">
        <v>376702806</v>
      </c>
      <c r="BD14" s="262">
        <v>991982</v>
      </c>
      <c r="BE14" s="262">
        <v>796548955</v>
      </c>
      <c r="BF14" s="262">
        <v>1011641</v>
      </c>
      <c r="BG14" s="262">
        <v>441466373</v>
      </c>
      <c r="BH14" s="185" t="s">
        <v>42</v>
      </c>
      <c r="BI14" s="319"/>
      <c r="BJ14" s="217" t="s">
        <v>717</v>
      </c>
      <c r="BK14" s="183"/>
      <c r="BL14" s="262">
        <v>368</v>
      </c>
      <c r="BM14" s="262">
        <v>10647108</v>
      </c>
      <c r="BN14" s="262">
        <v>275</v>
      </c>
      <c r="BO14" s="262">
        <v>7105430</v>
      </c>
      <c r="BP14" s="262">
        <v>589</v>
      </c>
      <c r="BQ14" s="262">
        <v>17420978</v>
      </c>
      <c r="BR14" s="262">
        <v>609</v>
      </c>
      <c r="BS14" s="262">
        <v>16529622</v>
      </c>
      <c r="BT14" s="185" t="s">
        <v>42</v>
      </c>
      <c r="BU14" s="319"/>
      <c r="BV14" s="217" t="s">
        <v>717</v>
      </c>
      <c r="BW14" s="183"/>
      <c r="BX14" s="262">
        <v>1113712</v>
      </c>
      <c r="BY14" s="262">
        <v>1152799740</v>
      </c>
      <c r="BZ14" s="262">
        <v>1526223</v>
      </c>
      <c r="CA14" s="262">
        <v>787507194</v>
      </c>
      <c r="CB14" s="262">
        <v>1409811</v>
      </c>
      <c r="CC14" s="262">
        <v>1554128768</v>
      </c>
      <c r="CD14" s="262">
        <v>1923373</v>
      </c>
      <c r="CE14" s="262">
        <v>1097045805</v>
      </c>
      <c r="CF14" s="185" t="s">
        <v>42</v>
      </c>
      <c r="CG14" s="319"/>
      <c r="CH14" s="217" t="s">
        <v>717</v>
      </c>
      <c r="CI14" s="183"/>
      <c r="CJ14" s="262">
        <v>1012</v>
      </c>
      <c r="CK14" s="262">
        <v>31073002</v>
      </c>
      <c r="CL14" s="262">
        <v>1057</v>
      </c>
      <c r="CM14" s="262">
        <v>28843743</v>
      </c>
      <c r="CN14" s="262">
        <v>1464</v>
      </c>
      <c r="CO14" s="262">
        <v>45906575</v>
      </c>
      <c r="CP14" s="262">
        <v>2125</v>
      </c>
      <c r="CQ14" s="262">
        <v>59597419</v>
      </c>
      <c r="CR14" s="185" t="s">
        <v>42</v>
      </c>
      <c r="CS14" s="319"/>
      <c r="CT14" s="217" t="s">
        <v>717</v>
      </c>
      <c r="CU14" s="183"/>
      <c r="CV14" s="262">
        <v>1544085</v>
      </c>
      <c r="CW14" s="262">
        <v>1856570973</v>
      </c>
      <c r="CX14" s="262">
        <v>1792980</v>
      </c>
      <c r="CY14" s="262">
        <v>1311068393</v>
      </c>
      <c r="CZ14" s="262">
        <v>1966079</v>
      </c>
      <c r="DA14" s="262">
        <v>2477727993</v>
      </c>
      <c r="DB14" s="262">
        <v>2094975</v>
      </c>
      <c r="DC14" s="262">
        <v>1869774409</v>
      </c>
      <c r="DD14" s="185" t="s">
        <v>42</v>
      </c>
      <c r="DE14" s="319"/>
      <c r="DF14" s="217" t="s">
        <v>717</v>
      </c>
      <c r="DG14" s="183"/>
      <c r="DH14" s="262">
        <v>2041</v>
      </c>
      <c r="DI14" s="262">
        <v>61807898</v>
      </c>
      <c r="DJ14" s="262">
        <v>2347</v>
      </c>
      <c r="DK14" s="262">
        <v>66488118</v>
      </c>
      <c r="DL14" s="262">
        <v>2708</v>
      </c>
      <c r="DM14" s="262">
        <v>80291778</v>
      </c>
      <c r="DN14" s="262">
        <v>3443</v>
      </c>
      <c r="DO14" s="262">
        <v>97632670</v>
      </c>
      <c r="DP14" s="185" t="s">
        <v>42</v>
      </c>
      <c r="DQ14" s="319"/>
      <c r="DR14" s="217" t="s">
        <v>717</v>
      </c>
      <c r="DS14" s="183"/>
      <c r="DT14" s="262">
        <v>2611451</v>
      </c>
      <c r="DU14" s="262">
        <v>3283472804</v>
      </c>
      <c r="DV14" s="262">
        <v>2794517</v>
      </c>
      <c r="DW14" s="262">
        <v>2776686276</v>
      </c>
      <c r="DX14" s="262">
        <v>3169966</v>
      </c>
      <c r="DY14" s="262">
        <v>4100405310</v>
      </c>
      <c r="DZ14" s="262">
        <v>3474031</v>
      </c>
      <c r="EA14" s="262">
        <v>3794671682</v>
      </c>
      <c r="EB14" s="185" t="s">
        <v>42</v>
      </c>
      <c r="EC14" s="319"/>
      <c r="ED14" s="217" t="s">
        <v>717</v>
      </c>
      <c r="EE14" s="183"/>
      <c r="EF14" s="262">
        <v>3918</v>
      </c>
      <c r="EG14" s="262">
        <v>114496909</v>
      </c>
      <c r="EH14" s="262">
        <v>4912</v>
      </c>
      <c r="EI14" s="262">
        <v>138307454</v>
      </c>
      <c r="EJ14" s="262">
        <v>4716</v>
      </c>
      <c r="EK14" s="262">
        <v>138786906</v>
      </c>
      <c r="EL14" s="262">
        <v>5999</v>
      </c>
      <c r="EM14" s="262">
        <v>166916637</v>
      </c>
      <c r="EN14" s="185" t="s">
        <v>42</v>
      </c>
      <c r="EO14" s="319"/>
      <c r="EP14" s="217" t="s">
        <v>717</v>
      </c>
      <c r="EQ14" s="183"/>
      <c r="ER14" s="262">
        <v>3717647</v>
      </c>
      <c r="ES14" s="262">
        <v>4967857362</v>
      </c>
      <c r="ET14" s="262">
        <v>3980285</v>
      </c>
      <c r="EU14" s="262">
        <v>4766892793</v>
      </c>
      <c r="EV14" s="262">
        <v>3450639</v>
      </c>
      <c r="EW14" s="262">
        <v>4682552130</v>
      </c>
      <c r="EX14" s="262">
        <v>3749484</v>
      </c>
      <c r="EY14" s="262">
        <v>4586247163</v>
      </c>
      <c r="EZ14" s="185" t="s">
        <v>42</v>
      </c>
      <c r="FA14" s="319"/>
      <c r="FB14" s="217" t="s">
        <v>717</v>
      </c>
      <c r="FC14" s="183"/>
      <c r="FD14" s="262">
        <v>5341</v>
      </c>
      <c r="FE14" s="262">
        <v>152759186</v>
      </c>
      <c r="FF14" s="262">
        <v>6511</v>
      </c>
      <c r="FG14" s="262">
        <v>178301634</v>
      </c>
      <c r="FH14" s="262">
        <v>4093</v>
      </c>
      <c r="FI14" s="262">
        <v>113315176</v>
      </c>
      <c r="FJ14" s="262">
        <v>4836</v>
      </c>
      <c r="FK14" s="262">
        <v>126421695</v>
      </c>
      <c r="FL14" s="185" t="s">
        <v>42</v>
      </c>
      <c r="FM14" s="319"/>
      <c r="FN14" s="217" t="s">
        <v>717</v>
      </c>
      <c r="FO14" s="183"/>
      <c r="FP14" s="262">
        <v>2860373</v>
      </c>
      <c r="FQ14" s="262">
        <v>3829385356</v>
      </c>
      <c r="FR14" s="262">
        <v>3246066</v>
      </c>
      <c r="FS14" s="262">
        <v>3971587261</v>
      </c>
      <c r="FT14" s="262">
        <v>3055199</v>
      </c>
      <c r="FU14" s="262">
        <v>4000435345</v>
      </c>
      <c r="FV14" s="262">
        <v>3586065</v>
      </c>
      <c r="FW14" s="262">
        <v>4387136669</v>
      </c>
      <c r="FX14" s="185" t="s">
        <v>42</v>
      </c>
      <c r="FY14" s="319"/>
      <c r="FZ14" s="217" t="s">
        <v>717</v>
      </c>
      <c r="GA14" s="183"/>
      <c r="GB14" s="262">
        <v>2504</v>
      </c>
      <c r="GC14" s="262">
        <v>68132816</v>
      </c>
      <c r="GD14" s="262">
        <v>3252</v>
      </c>
      <c r="GE14" s="262">
        <v>82898450</v>
      </c>
      <c r="GF14" s="262">
        <v>1967</v>
      </c>
      <c r="GG14" s="262">
        <v>49621104</v>
      </c>
      <c r="GH14" s="262">
        <v>2746</v>
      </c>
      <c r="GI14" s="262">
        <v>66930630</v>
      </c>
      <c r="GJ14" s="185" t="s">
        <v>42</v>
      </c>
      <c r="GK14" s="319"/>
      <c r="GL14" s="217" t="s">
        <v>717</v>
      </c>
      <c r="GM14" s="183"/>
      <c r="GN14" s="262">
        <v>2948521</v>
      </c>
      <c r="GO14" s="262">
        <v>3556256851</v>
      </c>
      <c r="GP14" s="262">
        <v>3061839</v>
      </c>
      <c r="GQ14" s="262">
        <v>3754570587</v>
      </c>
      <c r="GR14" s="262">
        <v>2994303</v>
      </c>
      <c r="GS14" s="262">
        <v>3200242707</v>
      </c>
      <c r="GT14" s="262">
        <v>2234978</v>
      </c>
      <c r="GU14" s="262">
        <v>2663513398</v>
      </c>
      <c r="GV14" s="185" t="s">
        <v>42</v>
      </c>
      <c r="GW14" s="319"/>
      <c r="GX14" s="217" t="s">
        <v>717</v>
      </c>
      <c r="GY14" s="183"/>
      <c r="GZ14" s="262">
        <v>1175</v>
      </c>
      <c r="HA14" s="262">
        <v>29376024</v>
      </c>
      <c r="HB14" s="262">
        <v>1734</v>
      </c>
      <c r="HC14" s="262">
        <v>41215719</v>
      </c>
      <c r="HD14" s="262">
        <v>619</v>
      </c>
      <c r="HE14" s="262">
        <v>15013744</v>
      </c>
      <c r="HF14" s="262">
        <v>894</v>
      </c>
      <c r="HG14" s="262">
        <v>18737245</v>
      </c>
      <c r="HH14" s="185" t="s">
        <v>42</v>
      </c>
      <c r="HI14" s="319"/>
      <c r="HJ14" s="217" t="s">
        <v>717</v>
      </c>
      <c r="HK14" s="183"/>
      <c r="HL14" s="262">
        <v>1881242</v>
      </c>
      <c r="HM14" s="262">
        <v>1904980567</v>
      </c>
      <c r="HN14" s="262">
        <v>1585499</v>
      </c>
      <c r="HO14" s="262">
        <v>1750823936</v>
      </c>
      <c r="HP14" s="185" t="s">
        <v>42</v>
      </c>
      <c r="HQ14" s="319"/>
      <c r="HR14" s="320" t="s">
        <v>717</v>
      </c>
      <c r="HS14" s="264">
        <v>355</v>
      </c>
      <c r="HT14" s="264">
        <v>7494833</v>
      </c>
      <c r="HU14" s="264">
        <v>438</v>
      </c>
      <c r="HV14" s="264">
        <v>9404132</v>
      </c>
      <c r="HW14" s="185" t="s">
        <v>42</v>
      </c>
    </row>
    <row r="15" spans="1:231" ht="26.1" customHeight="1">
      <c r="A15" s="319"/>
      <c r="B15" s="217" t="s">
        <v>718</v>
      </c>
      <c r="C15" s="186"/>
      <c r="D15" s="296">
        <v>23665968</v>
      </c>
      <c r="E15" s="296">
        <v>36055462426</v>
      </c>
      <c r="F15" s="296">
        <v>26060091</v>
      </c>
      <c r="G15" s="296">
        <v>34625120285</v>
      </c>
      <c r="H15" s="296">
        <v>791525</v>
      </c>
      <c r="I15" s="296">
        <v>1212484998</v>
      </c>
      <c r="J15" s="296">
        <v>578345</v>
      </c>
      <c r="K15" s="296">
        <v>753953394</v>
      </c>
      <c r="L15" s="187" t="s">
        <v>40</v>
      </c>
      <c r="M15" s="319"/>
      <c r="N15" s="217" t="s">
        <v>718</v>
      </c>
      <c r="O15" s="186"/>
      <c r="P15" s="296">
        <v>376258</v>
      </c>
      <c r="Q15" s="296">
        <v>16783529976</v>
      </c>
      <c r="R15" s="296">
        <v>402940</v>
      </c>
      <c r="S15" s="296">
        <v>17786554781</v>
      </c>
      <c r="T15" s="286">
        <v>0</v>
      </c>
      <c r="U15" s="286">
        <v>0</v>
      </c>
      <c r="V15" s="286">
        <v>21</v>
      </c>
      <c r="W15" s="296">
        <v>348531</v>
      </c>
      <c r="X15" s="187" t="s">
        <v>40</v>
      </c>
      <c r="Y15" s="319"/>
      <c r="Z15" s="217" t="s">
        <v>718</v>
      </c>
      <c r="AA15" s="186"/>
      <c r="AB15" s="300">
        <v>702867</v>
      </c>
      <c r="AC15" s="296">
        <v>993994860</v>
      </c>
      <c r="AD15" s="296">
        <v>451964</v>
      </c>
      <c r="AE15" s="296">
        <v>563118678</v>
      </c>
      <c r="AF15" s="296">
        <v>543857</v>
      </c>
      <c r="AG15" s="296">
        <v>544782948</v>
      </c>
      <c r="AH15" s="296">
        <v>361006</v>
      </c>
      <c r="AI15" s="296">
        <v>365786441</v>
      </c>
      <c r="AJ15" s="187" t="s">
        <v>40</v>
      </c>
      <c r="AK15" s="319"/>
      <c r="AL15" s="217" t="s">
        <v>718</v>
      </c>
      <c r="AM15" s="186"/>
      <c r="AN15" s="206">
        <v>42</v>
      </c>
      <c r="AO15" s="296">
        <v>842834</v>
      </c>
      <c r="AP15" s="286">
        <v>70</v>
      </c>
      <c r="AQ15" s="296">
        <v>980227</v>
      </c>
      <c r="AR15" s="262">
        <v>172</v>
      </c>
      <c r="AS15" s="262">
        <v>3434887</v>
      </c>
      <c r="AT15" s="262">
        <v>163</v>
      </c>
      <c r="AU15" s="262">
        <v>3912881</v>
      </c>
      <c r="AV15" s="187" t="s">
        <v>40</v>
      </c>
      <c r="AW15" s="319"/>
      <c r="AX15" s="217" t="s">
        <v>718</v>
      </c>
      <c r="AY15" s="186"/>
      <c r="AZ15" s="262">
        <v>725576</v>
      </c>
      <c r="BA15" s="262">
        <v>727132624</v>
      </c>
      <c r="BB15" s="262">
        <v>594449</v>
      </c>
      <c r="BC15" s="262">
        <v>581699818</v>
      </c>
      <c r="BD15" s="262">
        <v>864805</v>
      </c>
      <c r="BE15" s="262">
        <v>905198401</v>
      </c>
      <c r="BF15" s="262">
        <v>857247</v>
      </c>
      <c r="BG15" s="262">
        <v>804355065</v>
      </c>
      <c r="BH15" s="187" t="s">
        <v>40</v>
      </c>
      <c r="BI15" s="319"/>
      <c r="BJ15" s="217" t="s">
        <v>718</v>
      </c>
      <c r="BK15" s="186"/>
      <c r="BL15" s="262">
        <v>661</v>
      </c>
      <c r="BM15" s="262">
        <v>18140816</v>
      </c>
      <c r="BN15" s="262">
        <v>495</v>
      </c>
      <c r="BO15" s="262">
        <v>13315926</v>
      </c>
      <c r="BP15" s="262">
        <v>1506</v>
      </c>
      <c r="BQ15" s="262">
        <v>49385480</v>
      </c>
      <c r="BR15" s="262">
        <v>1350</v>
      </c>
      <c r="BS15" s="262">
        <v>40849031</v>
      </c>
      <c r="BT15" s="187" t="s">
        <v>40</v>
      </c>
      <c r="BU15" s="319"/>
      <c r="BV15" s="217" t="s">
        <v>718</v>
      </c>
      <c r="BW15" s="186"/>
      <c r="BX15" s="262">
        <v>917851</v>
      </c>
      <c r="BY15" s="262">
        <v>1030073237</v>
      </c>
      <c r="BZ15" s="262">
        <v>1297788</v>
      </c>
      <c r="CA15" s="262">
        <v>1206436308</v>
      </c>
      <c r="CB15" s="262">
        <v>1114197</v>
      </c>
      <c r="CC15" s="262">
        <v>1438674403</v>
      </c>
      <c r="CD15" s="262">
        <v>1620641</v>
      </c>
      <c r="CE15" s="262">
        <v>1660240778</v>
      </c>
      <c r="CF15" s="187" t="s">
        <v>40</v>
      </c>
      <c r="CG15" s="319"/>
      <c r="CH15" s="217" t="s">
        <v>718</v>
      </c>
      <c r="CI15" s="186"/>
      <c r="CJ15" s="262">
        <v>3977</v>
      </c>
      <c r="CK15" s="262">
        <v>152651527</v>
      </c>
      <c r="CL15" s="262">
        <v>2977</v>
      </c>
      <c r="CM15" s="262">
        <v>101163731</v>
      </c>
      <c r="CN15" s="262">
        <v>7653</v>
      </c>
      <c r="CO15" s="262">
        <v>311252134</v>
      </c>
      <c r="CP15" s="262">
        <v>6711</v>
      </c>
      <c r="CQ15" s="262">
        <v>238643026</v>
      </c>
      <c r="CR15" s="187" t="s">
        <v>40</v>
      </c>
      <c r="CS15" s="319"/>
      <c r="CT15" s="217" t="s">
        <v>718</v>
      </c>
      <c r="CU15" s="186"/>
      <c r="CV15" s="262">
        <v>1159777</v>
      </c>
      <c r="CW15" s="262">
        <v>1670670094</v>
      </c>
      <c r="CX15" s="262">
        <v>1467628</v>
      </c>
      <c r="CY15" s="262">
        <v>1735426938</v>
      </c>
      <c r="CZ15" s="262">
        <v>1401571</v>
      </c>
      <c r="DA15" s="262">
        <v>2216204333</v>
      </c>
      <c r="DB15" s="262">
        <v>1646619</v>
      </c>
      <c r="DC15" s="262">
        <v>2199404117</v>
      </c>
      <c r="DD15" s="187" t="s">
        <v>40</v>
      </c>
      <c r="DE15" s="319"/>
      <c r="DF15" s="217" t="s">
        <v>718</v>
      </c>
      <c r="DG15" s="186"/>
      <c r="DH15" s="262">
        <v>11823</v>
      </c>
      <c r="DI15" s="262">
        <v>488427674</v>
      </c>
      <c r="DJ15" s="262">
        <v>8829</v>
      </c>
      <c r="DK15" s="262">
        <v>333227156</v>
      </c>
      <c r="DL15" s="262">
        <v>19116</v>
      </c>
      <c r="DM15" s="262">
        <v>809508930</v>
      </c>
      <c r="DN15" s="262">
        <v>14837</v>
      </c>
      <c r="DO15" s="262">
        <v>587149162</v>
      </c>
      <c r="DP15" s="187" t="s">
        <v>40</v>
      </c>
      <c r="DQ15" s="319"/>
      <c r="DR15" s="217" t="s">
        <v>718</v>
      </c>
      <c r="DS15" s="186"/>
      <c r="DT15" s="262">
        <v>1773090</v>
      </c>
      <c r="DU15" s="262">
        <v>2915072588</v>
      </c>
      <c r="DV15" s="262">
        <v>2088793</v>
      </c>
      <c r="DW15" s="262">
        <v>2969834410</v>
      </c>
      <c r="DX15" s="262">
        <v>2067950</v>
      </c>
      <c r="DY15" s="262">
        <v>3480145608</v>
      </c>
      <c r="DZ15" s="262">
        <v>2476705</v>
      </c>
      <c r="EA15" s="262">
        <v>3584301072</v>
      </c>
      <c r="EB15" s="187" t="s">
        <v>40</v>
      </c>
      <c r="EC15" s="319"/>
      <c r="ED15" s="217" t="s">
        <v>718</v>
      </c>
      <c r="EE15" s="186"/>
      <c r="EF15" s="262">
        <v>29776</v>
      </c>
      <c r="EG15" s="262">
        <v>1292561915</v>
      </c>
      <c r="EH15" s="262">
        <v>26688</v>
      </c>
      <c r="EI15" s="262">
        <v>1102085467</v>
      </c>
      <c r="EJ15" s="262">
        <v>43577</v>
      </c>
      <c r="EK15" s="262">
        <v>1916818821</v>
      </c>
      <c r="EL15" s="262">
        <v>41242</v>
      </c>
      <c r="EM15" s="262">
        <v>1777373833</v>
      </c>
      <c r="EN15" s="187" t="s">
        <v>40</v>
      </c>
      <c r="EO15" s="319"/>
      <c r="EP15" s="217" t="s">
        <v>718</v>
      </c>
      <c r="EQ15" s="186"/>
      <c r="ER15" s="262">
        <v>2331609</v>
      </c>
      <c r="ES15" s="262">
        <v>3913090973</v>
      </c>
      <c r="ET15" s="262">
        <v>2689206</v>
      </c>
      <c r="EU15" s="262">
        <v>3856323043</v>
      </c>
      <c r="EV15" s="262">
        <v>2082776</v>
      </c>
      <c r="EW15" s="262">
        <v>3446123228</v>
      </c>
      <c r="EX15" s="262">
        <v>2401686</v>
      </c>
      <c r="EY15" s="262">
        <v>3422520112</v>
      </c>
      <c r="EZ15" s="187" t="s">
        <v>40</v>
      </c>
      <c r="FA15" s="319"/>
      <c r="FB15" s="217" t="s">
        <v>718</v>
      </c>
      <c r="FC15" s="186"/>
      <c r="FD15" s="262">
        <v>57627</v>
      </c>
      <c r="FE15" s="262">
        <v>2593762665</v>
      </c>
      <c r="FF15" s="262">
        <v>53366</v>
      </c>
      <c r="FG15" s="262">
        <v>2353090031</v>
      </c>
      <c r="FH15" s="262">
        <v>52619</v>
      </c>
      <c r="FI15" s="262">
        <v>2380966008</v>
      </c>
      <c r="FJ15" s="262">
        <v>54057</v>
      </c>
      <c r="FK15" s="262">
        <v>2445238780</v>
      </c>
      <c r="FL15" s="187" t="s">
        <v>40</v>
      </c>
      <c r="FM15" s="319"/>
      <c r="FN15" s="217" t="s">
        <v>718</v>
      </c>
      <c r="FO15" s="186"/>
      <c r="FP15" s="262">
        <v>1656017</v>
      </c>
      <c r="FQ15" s="262">
        <v>2754946643</v>
      </c>
      <c r="FR15" s="262">
        <v>1984135</v>
      </c>
      <c r="FS15" s="262">
        <v>2824922925</v>
      </c>
      <c r="FT15" s="262">
        <v>1677060</v>
      </c>
      <c r="FU15" s="262">
        <v>2805832201</v>
      </c>
      <c r="FV15" s="262">
        <v>2045719</v>
      </c>
      <c r="FW15" s="262">
        <v>2951069920</v>
      </c>
      <c r="FX15" s="187" t="s">
        <v>40</v>
      </c>
      <c r="FY15" s="319"/>
      <c r="FZ15" s="217" t="s">
        <v>718</v>
      </c>
      <c r="GA15" s="186"/>
      <c r="GB15" s="262">
        <v>41868</v>
      </c>
      <c r="GC15" s="262">
        <v>1916158926</v>
      </c>
      <c r="GD15" s="262">
        <v>48422</v>
      </c>
      <c r="GE15" s="262">
        <v>2215604062</v>
      </c>
      <c r="GF15" s="262">
        <v>40205</v>
      </c>
      <c r="GG15" s="262">
        <v>1848648523</v>
      </c>
      <c r="GH15" s="262">
        <v>54985</v>
      </c>
      <c r="GI15" s="262">
        <v>2536751225</v>
      </c>
      <c r="GJ15" s="187" t="s">
        <v>40</v>
      </c>
      <c r="GK15" s="319"/>
      <c r="GL15" s="217" t="s">
        <v>718</v>
      </c>
      <c r="GM15" s="186"/>
      <c r="GN15" s="262">
        <v>1524038</v>
      </c>
      <c r="GO15" s="262">
        <v>2485994966</v>
      </c>
      <c r="GP15" s="262">
        <v>1644287</v>
      </c>
      <c r="GQ15" s="262">
        <v>2404049580</v>
      </c>
      <c r="GR15" s="262">
        <v>1454137</v>
      </c>
      <c r="GS15" s="262">
        <v>2204231483</v>
      </c>
      <c r="GT15" s="262">
        <v>1121363</v>
      </c>
      <c r="GU15" s="262">
        <v>1648408407</v>
      </c>
      <c r="GV15" s="187" t="s">
        <v>40</v>
      </c>
      <c r="GW15" s="319"/>
      <c r="GX15" s="217" t="s">
        <v>718</v>
      </c>
      <c r="GY15" s="186"/>
      <c r="GZ15" s="262">
        <v>31894</v>
      </c>
      <c r="HA15" s="262">
        <v>1463709125</v>
      </c>
      <c r="HB15" s="262">
        <v>46207</v>
      </c>
      <c r="HC15" s="262">
        <v>2126346478</v>
      </c>
      <c r="HD15" s="262">
        <v>22302</v>
      </c>
      <c r="HE15" s="262">
        <v>1022370999</v>
      </c>
      <c r="HF15" s="262">
        <v>28213</v>
      </c>
      <c r="HG15" s="262">
        <v>1284748995</v>
      </c>
      <c r="HH15" s="187" t="s">
        <v>40</v>
      </c>
      <c r="HI15" s="319"/>
      <c r="HJ15" s="217" t="s">
        <v>718</v>
      </c>
      <c r="HK15" s="186"/>
      <c r="HL15" s="262">
        <v>877265</v>
      </c>
      <c r="HM15" s="262">
        <v>1310808838</v>
      </c>
      <c r="HN15" s="262">
        <v>732510</v>
      </c>
      <c r="HO15" s="262">
        <v>1093269279</v>
      </c>
      <c r="HP15" s="187" t="s">
        <v>40</v>
      </c>
      <c r="HQ15" s="319"/>
      <c r="HR15" s="320" t="s">
        <v>718</v>
      </c>
      <c r="HS15" s="266">
        <v>11440</v>
      </c>
      <c r="HT15" s="264">
        <v>514888712</v>
      </c>
      <c r="HU15" s="264">
        <v>14307</v>
      </c>
      <c r="HV15" s="264">
        <v>625726239</v>
      </c>
      <c r="HW15" s="187" t="s">
        <v>40</v>
      </c>
    </row>
    <row r="16" spans="1:231" ht="26.1" customHeight="1">
      <c r="A16" s="319"/>
      <c r="B16" s="217" t="s">
        <v>719</v>
      </c>
      <c r="C16" s="183"/>
      <c r="D16" s="296">
        <v>37700588</v>
      </c>
      <c r="E16" s="296">
        <v>11883881618</v>
      </c>
      <c r="F16" s="296">
        <v>40961333</v>
      </c>
      <c r="G16" s="296">
        <v>12523823429</v>
      </c>
      <c r="H16" s="296">
        <v>2028006</v>
      </c>
      <c r="I16" s="296">
        <v>783269945</v>
      </c>
      <c r="J16" s="296">
        <v>1628866</v>
      </c>
      <c r="K16" s="296">
        <v>628971780</v>
      </c>
      <c r="L16" s="185" t="s">
        <v>43</v>
      </c>
      <c r="M16" s="319"/>
      <c r="N16" s="217" t="s">
        <v>719</v>
      </c>
      <c r="O16" s="183"/>
      <c r="P16" s="286">
        <v>396</v>
      </c>
      <c r="Q16" s="296">
        <v>92468</v>
      </c>
      <c r="R16" s="286">
        <v>562</v>
      </c>
      <c r="S16" s="296">
        <v>129041</v>
      </c>
      <c r="T16" s="286">
        <v>0</v>
      </c>
      <c r="U16" s="286">
        <v>0</v>
      </c>
      <c r="V16" s="286">
        <v>0</v>
      </c>
      <c r="W16" s="286">
        <v>0</v>
      </c>
      <c r="X16" s="185" t="s">
        <v>43</v>
      </c>
      <c r="Y16" s="319"/>
      <c r="Z16" s="217" t="s">
        <v>719</v>
      </c>
      <c r="AA16" s="183"/>
      <c r="AB16" s="300">
        <v>1196936</v>
      </c>
      <c r="AC16" s="296">
        <v>395724808</v>
      </c>
      <c r="AD16" s="296">
        <v>871369</v>
      </c>
      <c r="AE16" s="296">
        <v>289173722</v>
      </c>
      <c r="AF16" s="296">
        <v>883979</v>
      </c>
      <c r="AG16" s="296">
        <v>286067827</v>
      </c>
      <c r="AH16" s="296">
        <v>624900</v>
      </c>
      <c r="AI16" s="296">
        <v>198542809</v>
      </c>
      <c r="AJ16" s="185" t="s">
        <v>43</v>
      </c>
      <c r="AK16" s="319"/>
      <c r="AL16" s="217" t="s">
        <v>719</v>
      </c>
      <c r="AM16" s="183"/>
      <c r="AN16" s="206">
        <v>0</v>
      </c>
      <c r="AO16" s="286">
        <v>0</v>
      </c>
      <c r="AP16" s="286">
        <v>0</v>
      </c>
      <c r="AQ16" s="286">
        <v>0</v>
      </c>
      <c r="AR16" s="262">
        <v>0</v>
      </c>
      <c r="AS16" s="262">
        <v>0</v>
      </c>
      <c r="AT16" s="262">
        <v>0</v>
      </c>
      <c r="AU16" s="262">
        <v>0</v>
      </c>
      <c r="AV16" s="185" t="s">
        <v>43</v>
      </c>
      <c r="AW16" s="319"/>
      <c r="AX16" s="217" t="s">
        <v>719</v>
      </c>
      <c r="AY16" s="183"/>
      <c r="AZ16" s="262">
        <v>1025150</v>
      </c>
      <c r="BA16" s="262">
        <v>337637520</v>
      </c>
      <c r="BB16" s="262">
        <v>889806</v>
      </c>
      <c r="BC16" s="262">
        <v>288530073</v>
      </c>
      <c r="BD16" s="262">
        <v>1241529</v>
      </c>
      <c r="BE16" s="262">
        <v>395948181</v>
      </c>
      <c r="BF16" s="262">
        <v>1248172</v>
      </c>
      <c r="BG16" s="262">
        <v>401008701</v>
      </c>
      <c r="BH16" s="185" t="s">
        <v>43</v>
      </c>
      <c r="BI16" s="319"/>
      <c r="BJ16" s="217" t="s">
        <v>719</v>
      </c>
      <c r="BK16" s="183"/>
      <c r="BL16" s="262">
        <v>0</v>
      </c>
      <c r="BM16" s="262">
        <v>0</v>
      </c>
      <c r="BN16" s="262">
        <v>0</v>
      </c>
      <c r="BO16" s="262">
        <v>0</v>
      </c>
      <c r="BP16" s="262">
        <v>0</v>
      </c>
      <c r="BQ16" s="262">
        <v>0</v>
      </c>
      <c r="BR16" s="262">
        <v>3</v>
      </c>
      <c r="BS16" s="262">
        <v>684</v>
      </c>
      <c r="BT16" s="185" t="s">
        <v>43</v>
      </c>
      <c r="BU16" s="319"/>
      <c r="BV16" s="217" t="s">
        <v>719</v>
      </c>
      <c r="BW16" s="183"/>
      <c r="BX16" s="262">
        <v>1328920</v>
      </c>
      <c r="BY16" s="262">
        <v>415630550</v>
      </c>
      <c r="BZ16" s="262">
        <v>1960406</v>
      </c>
      <c r="CA16" s="262">
        <v>595035091</v>
      </c>
      <c r="CB16" s="262">
        <v>1621941</v>
      </c>
      <c r="CC16" s="262">
        <v>496529724</v>
      </c>
      <c r="CD16" s="262">
        <v>2494269</v>
      </c>
      <c r="CE16" s="262">
        <v>734502923</v>
      </c>
      <c r="CF16" s="185" t="s">
        <v>43</v>
      </c>
      <c r="CG16" s="319"/>
      <c r="CH16" s="217" t="s">
        <v>719</v>
      </c>
      <c r="CI16" s="183"/>
      <c r="CJ16" s="262">
        <v>4</v>
      </c>
      <c r="CK16" s="262">
        <v>912</v>
      </c>
      <c r="CL16" s="262">
        <v>1</v>
      </c>
      <c r="CM16" s="262">
        <v>228</v>
      </c>
      <c r="CN16" s="262">
        <v>15</v>
      </c>
      <c r="CO16" s="262">
        <v>3420</v>
      </c>
      <c r="CP16" s="262">
        <v>4</v>
      </c>
      <c r="CQ16" s="262">
        <v>912</v>
      </c>
      <c r="CR16" s="185" t="s">
        <v>43</v>
      </c>
      <c r="CS16" s="319"/>
      <c r="CT16" s="217" t="s">
        <v>719</v>
      </c>
      <c r="CU16" s="183"/>
      <c r="CV16" s="262">
        <v>1694549</v>
      </c>
      <c r="CW16" s="262">
        <v>514746970</v>
      </c>
      <c r="CX16" s="262">
        <v>2196301</v>
      </c>
      <c r="CY16" s="262">
        <v>636833279</v>
      </c>
      <c r="CZ16" s="262">
        <v>2053132</v>
      </c>
      <c r="DA16" s="262">
        <v>624695816</v>
      </c>
      <c r="DB16" s="262">
        <v>2416030</v>
      </c>
      <c r="DC16" s="262">
        <v>696814497</v>
      </c>
      <c r="DD16" s="185" t="s">
        <v>43</v>
      </c>
      <c r="DE16" s="319"/>
      <c r="DF16" s="217" t="s">
        <v>719</v>
      </c>
      <c r="DG16" s="183"/>
      <c r="DH16" s="262">
        <v>8</v>
      </c>
      <c r="DI16" s="262">
        <v>1824</v>
      </c>
      <c r="DJ16" s="262">
        <v>34</v>
      </c>
      <c r="DK16" s="262">
        <v>7752</v>
      </c>
      <c r="DL16" s="262">
        <v>57</v>
      </c>
      <c r="DM16" s="262">
        <v>13902</v>
      </c>
      <c r="DN16" s="262">
        <v>69</v>
      </c>
      <c r="DO16" s="262">
        <v>15778</v>
      </c>
      <c r="DP16" s="185" t="s">
        <v>43</v>
      </c>
      <c r="DQ16" s="319"/>
      <c r="DR16" s="217" t="s">
        <v>719</v>
      </c>
      <c r="DS16" s="183"/>
      <c r="DT16" s="262">
        <v>2607381</v>
      </c>
      <c r="DU16" s="262">
        <v>794335153</v>
      </c>
      <c r="DV16" s="262">
        <v>3068620</v>
      </c>
      <c r="DW16" s="262">
        <v>889356095</v>
      </c>
      <c r="DX16" s="262">
        <v>3056374</v>
      </c>
      <c r="DY16" s="262">
        <v>934506655</v>
      </c>
      <c r="DZ16" s="262">
        <v>3633804</v>
      </c>
      <c r="EA16" s="262">
        <v>1062989289</v>
      </c>
      <c r="EB16" s="185" t="s">
        <v>43</v>
      </c>
      <c r="EC16" s="319"/>
      <c r="ED16" s="217" t="s">
        <v>719</v>
      </c>
      <c r="EE16" s="183"/>
      <c r="EF16" s="262">
        <v>63</v>
      </c>
      <c r="EG16" s="262">
        <v>14410</v>
      </c>
      <c r="EH16" s="262">
        <v>49</v>
      </c>
      <c r="EI16" s="262">
        <v>11218</v>
      </c>
      <c r="EJ16" s="262">
        <v>49</v>
      </c>
      <c r="EK16" s="262">
        <v>11218</v>
      </c>
      <c r="EL16" s="262">
        <v>114</v>
      </c>
      <c r="EM16" s="262">
        <v>25992</v>
      </c>
      <c r="EN16" s="185" t="s">
        <v>43</v>
      </c>
      <c r="EO16" s="319"/>
      <c r="EP16" s="217" t="s">
        <v>719</v>
      </c>
      <c r="EQ16" s="183"/>
      <c r="ER16" s="262">
        <v>3463286</v>
      </c>
      <c r="ES16" s="262">
        <v>1065826765</v>
      </c>
      <c r="ET16" s="262">
        <v>3951007</v>
      </c>
      <c r="EU16" s="262">
        <v>1173186357</v>
      </c>
      <c r="EV16" s="262">
        <v>3140084</v>
      </c>
      <c r="EW16" s="262">
        <v>974305700</v>
      </c>
      <c r="EX16" s="262">
        <v>3569486</v>
      </c>
      <c r="EY16" s="262">
        <v>1073853246</v>
      </c>
      <c r="EZ16" s="185" t="s">
        <v>43</v>
      </c>
      <c r="FA16" s="319"/>
      <c r="FB16" s="217" t="s">
        <v>719</v>
      </c>
      <c r="FC16" s="183"/>
      <c r="FD16" s="262">
        <v>68</v>
      </c>
      <c r="FE16" s="262">
        <v>15688</v>
      </c>
      <c r="FF16" s="262">
        <v>75</v>
      </c>
      <c r="FG16" s="262">
        <v>17192</v>
      </c>
      <c r="FH16" s="262">
        <v>60</v>
      </c>
      <c r="FI16" s="262">
        <v>14632</v>
      </c>
      <c r="FJ16" s="262">
        <v>46</v>
      </c>
      <c r="FK16" s="262">
        <v>10626</v>
      </c>
      <c r="FL16" s="185" t="s">
        <v>43</v>
      </c>
      <c r="FM16" s="319"/>
      <c r="FN16" s="217" t="s">
        <v>719</v>
      </c>
      <c r="FO16" s="183"/>
      <c r="FP16" s="262">
        <v>2562958</v>
      </c>
      <c r="FQ16" s="262">
        <v>800011540</v>
      </c>
      <c r="FR16" s="262">
        <v>2999777</v>
      </c>
      <c r="FS16" s="262">
        <v>910700592</v>
      </c>
      <c r="FT16" s="262">
        <v>2709045</v>
      </c>
      <c r="FU16" s="262">
        <v>851146959</v>
      </c>
      <c r="FV16" s="262">
        <v>3243248</v>
      </c>
      <c r="FW16" s="262">
        <v>996297338</v>
      </c>
      <c r="FX16" s="185" t="s">
        <v>43</v>
      </c>
      <c r="FY16" s="319"/>
      <c r="FZ16" s="217" t="s">
        <v>719</v>
      </c>
      <c r="GA16" s="183"/>
      <c r="GB16" s="262">
        <v>16</v>
      </c>
      <c r="GC16" s="262">
        <v>3694</v>
      </c>
      <c r="GD16" s="262">
        <v>18</v>
      </c>
      <c r="GE16" s="262">
        <v>4104</v>
      </c>
      <c r="GF16" s="262">
        <v>28</v>
      </c>
      <c r="GG16" s="262">
        <v>6384</v>
      </c>
      <c r="GH16" s="262">
        <v>52</v>
      </c>
      <c r="GI16" s="262">
        <v>11902</v>
      </c>
      <c r="GJ16" s="185" t="s">
        <v>43</v>
      </c>
      <c r="GK16" s="319"/>
      <c r="GL16" s="217" t="s">
        <v>719</v>
      </c>
      <c r="GM16" s="183"/>
      <c r="GN16" s="262">
        <v>2627024</v>
      </c>
      <c r="GO16" s="262">
        <v>823627475</v>
      </c>
      <c r="GP16" s="262">
        <v>2728210</v>
      </c>
      <c r="GQ16" s="262">
        <v>852872222</v>
      </c>
      <c r="GR16" s="262">
        <v>2722536</v>
      </c>
      <c r="GS16" s="262">
        <v>844566056</v>
      </c>
      <c r="GT16" s="262">
        <v>1995642</v>
      </c>
      <c r="GU16" s="262">
        <v>631817726</v>
      </c>
      <c r="GV16" s="185" t="s">
        <v>43</v>
      </c>
      <c r="GW16" s="319"/>
      <c r="GX16" s="217" t="s">
        <v>719</v>
      </c>
      <c r="GY16" s="183"/>
      <c r="GZ16" s="262">
        <v>23</v>
      </c>
      <c r="HA16" s="262">
        <v>5244</v>
      </c>
      <c r="HB16" s="262">
        <v>44</v>
      </c>
      <c r="HC16" s="262">
        <v>10124</v>
      </c>
      <c r="HD16" s="262">
        <v>2</v>
      </c>
      <c r="HE16" s="262">
        <v>456</v>
      </c>
      <c r="HF16" s="262">
        <v>30</v>
      </c>
      <c r="HG16" s="262">
        <v>7147</v>
      </c>
      <c r="HH16" s="185" t="s">
        <v>43</v>
      </c>
      <c r="HI16" s="319"/>
      <c r="HJ16" s="217" t="s">
        <v>719</v>
      </c>
      <c r="HK16" s="183"/>
      <c r="HL16" s="262">
        <v>1737758</v>
      </c>
      <c r="HM16" s="262">
        <v>545303974</v>
      </c>
      <c r="HN16" s="262">
        <v>1441420</v>
      </c>
      <c r="HO16" s="262">
        <v>463337689</v>
      </c>
      <c r="HP16" s="185" t="s">
        <v>43</v>
      </c>
      <c r="HQ16" s="319"/>
      <c r="HR16" s="320" t="s">
        <v>719</v>
      </c>
      <c r="HS16" s="264">
        <v>3</v>
      </c>
      <c r="HT16" s="264">
        <v>684</v>
      </c>
      <c r="HU16" s="264">
        <v>23</v>
      </c>
      <c r="HV16" s="264">
        <v>5382</v>
      </c>
      <c r="HW16" s="185" t="s">
        <v>43</v>
      </c>
    </row>
    <row r="17" spans="1:231" ht="26.1" customHeight="1">
      <c r="A17" s="319"/>
      <c r="B17" s="217" t="s">
        <v>720</v>
      </c>
      <c r="C17" s="188"/>
      <c r="D17" s="296">
        <v>37804999</v>
      </c>
      <c r="E17" s="296">
        <v>2579131208</v>
      </c>
      <c r="F17" s="296">
        <v>39314233</v>
      </c>
      <c r="G17" s="296">
        <v>2631587054</v>
      </c>
      <c r="H17" s="296">
        <v>1626805</v>
      </c>
      <c r="I17" s="296">
        <v>97542334</v>
      </c>
      <c r="J17" s="296">
        <v>1308540</v>
      </c>
      <c r="K17" s="296">
        <v>78490215</v>
      </c>
      <c r="L17" s="187" t="s">
        <v>75</v>
      </c>
      <c r="M17" s="319"/>
      <c r="N17" s="217" t="s">
        <v>720</v>
      </c>
      <c r="O17" s="188"/>
      <c r="P17" s="296">
        <v>21923</v>
      </c>
      <c r="Q17" s="296">
        <v>1546489</v>
      </c>
      <c r="R17" s="296">
        <v>27877</v>
      </c>
      <c r="S17" s="296">
        <v>1998079</v>
      </c>
      <c r="T17" s="286">
        <v>0</v>
      </c>
      <c r="U17" s="286">
        <v>0</v>
      </c>
      <c r="V17" s="286">
        <v>6</v>
      </c>
      <c r="W17" s="286">
        <v>336</v>
      </c>
      <c r="X17" s="187" t="s">
        <v>75</v>
      </c>
      <c r="Y17" s="319"/>
      <c r="Z17" s="217" t="s">
        <v>720</v>
      </c>
      <c r="AA17" s="188"/>
      <c r="AB17" s="300">
        <v>939272</v>
      </c>
      <c r="AC17" s="296">
        <v>52143989</v>
      </c>
      <c r="AD17" s="296">
        <v>715486</v>
      </c>
      <c r="AE17" s="296">
        <v>39051184</v>
      </c>
      <c r="AF17" s="296">
        <v>710576</v>
      </c>
      <c r="AG17" s="296">
        <v>39456966</v>
      </c>
      <c r="AH17" s="296">
        <v>508193</v>
      </c>
      <c r="AI17" s="296">
        <v>27407798</v>
      </c>
      <c r="AJ17" s="187" t="s">
        <v>75</v>
      </c>
      <c r="AK17" s="319"/>
      <c r="AL17" s="217" t="s">
        <v>720</v>
      </c>
      <c r="AM17" s="188"/>
      <c r="AN17" s="206">
        <v>23</v>
      </c>
      <c r="AO17" s="296">
        <v>1555</v>
      </c>
      <c r="AP17" s="286">
        <v>51</v>
      </c>
      <c r="AQ17" s="296">
        <v>3482</v>
      </c>
      <c r="AR17" s="262">
        <v>87</v>
      </c>
      <c r="AS17" s="262">
        <v>5917</v>
      </c>
      <c r="AT17" s="262">
        <v>87</v>
      </c>
      <c r="AU17" s="262">
        <v>6808</v>
      </c>
      <c r="AV17" s="187" t="s">
        <v>75</v>
      </c>
      <c r="AW17" s="319"/>
      <c r="AX17" s="217" t="s">
        <v>720</v>
      </c>
      <c r="AY17" s="188"/>
      <c r="AZ17" s="262">
        <v>808157</v>
      </c>
      <c r="BA17" s="262">
        <v>42631509</v>
      </c>
      <c r="BB17" s="262">
        <v>729343</v>
      </c>
      <c r="BC17" s="262">
        <v>38230589</v>
      </c>
      <c r="BD17" s="262">
        <v>995327</v>
      </c>
      <c r="BE17" s="262">
        <v>52475441</v>
      </c>
      <c r="BF17" s="262">
        <v>1011500</v>
      </c>
      <c r="BG17" s="262">
        <v>52601818</v>
      </c>
      <c r="BH17" s="187" t="s">
        <v>75</v>
      </c>
      <c r="BI17" s="319"/>
      <c r="BJ17" s="217" t="s">
        <v>720</v>
      </c>
      <c r="BK17" s="188"/>
      <c r="BL17" s="262">
        <v>312</v>
      </c>
      <c r="BM17" s="262">
        <v>21747</v>
      </c>
      <c r="BN17" s="262">
        <v>190</v>
      </c>
      <c r="BO17" s="262">
        <v>13857</v>
      </c>
      <c r="BP17" s="262">
        <v>484</v>
      </c>
      <c r="BQ17" s="262">
        <v>35536</v>
      </c>
      <c r="BR17" s="262">
        <v>452</v>
      </c>
      <c r="BS17" s="262">
        <v>32398</v>
      </c>
      <c r="BT17" s="187" t="s">
        <v>75</v>
      </c>
      <c r="BU17" s="319"/>
      <c r="BV17" s="217" t="s">
        <v>720</v>
      </c>
      <c r="BW17" s="188"/>
      <c r="BX17" s="262">
        <v>1114441</v>
      </c>
      <c r="BY17" s="262">
        <v>61462676</v>
      </c>
      <c r="BZ17" s="262">
        <v>1525977</v>
      </c>
      <c r="CA17" s="262">
        <v>80740999</v>
      </c>
      <c r="CB17" s="262">
        <v>1409239</v>
      </c>
      <c r="CC17" s="262">
        <v>81882325</v>
      </c>
      <c r="CD17" s="262">
        <v>1922945</v>
      </c>
      <c r="CE17" s="262">
        <v>105799121</v>
      </c>
      <c r="CF17" s="187" t="s">
        <v>75</v>
      </c>
      <c r="CG17" s="319"/>
      <c r="CH17" s="217" t="s">
        <v>720</v>
      </c>
      <c r="CI17" s="188"/>
      <c r="CJ17" s="262">
        <v>829</v>
      </c>
      <c r="CK17" s="262">
        <v>58281</v>
      </c>
      <c r="CL17" s="262">
        <v>716</v>
      </c>
      <c r="CM17" s="262">
        <v>52424</v>
      </c>
      <c r="CN17" s="262">
        <v>1100</v>
      </c>
      <c r="CO17" s="262">
        <v>78065</v>
      </c>
      <c r="CP17" s="262">
        <v>1462</v>
      </c>
      <c r="CQ17" s="262">
        <v>106640</v>
      </c>
      <c r="CR17" s="187" t="s">
        <v>75</v>
      </c>
      <c r="CS17" s="319"/>
      <c r="CT17" s="217" t="s">
        <v>720</v>
      </c>
      <c r="CU17" s="188"/>
      <c r="CV17" s="262">
        <v>1542901</v>
      </c>
      <c r="CW17" s="262">
        <v>95255388</v>
      </c>
      <c r="CX17" s="262">
        <v>1792159</v>
      </c>
      <c r="CY17" s="262">
        <v>105136749</v>
      </c>
      <c r="CZ17" s="262">
        <v>1964618</v>
      </c>
      <c r="DA17" s="262">
        <v>128816866</v>
      </c>
      <c r="DB17" s="262">
        <v>2093632</v>
      </c>
      <c r="DC17" s="262">
        <v>131479795</v>
      </c>
      <c r="DD17" s="187" t="s">
        <v>75</v>
      </c>
      <c r="DE17" s="319"/>
      <c r="DF17" s="217" t="s">
        <v>720</v>
      </c>
      <c r="DG17" s="188"/>
      <c r="DH17" s="262">
        <v>1425</v>
      </c>
      <c r="DI17" s="262">
        <v>102577</v>
      </c>
      <c r="DJ17" s="262">
        <v>1600</v>
      </c>
      <c r="DK17" s="262">
        <v>119372</v>
      </c>
      <c r="DL17" s="262">
        <v>1877</v>
      </c>
      <c r="DM17" s="262">
        <v>133401</v>
      </c>
      <c r="DN17" s="262">
        <v>2489</v>
      </c>
      <c r="DO17" s="262">
        <v>181403</v>
      </c>
      <c r="DP17" s="187" t="s">
        <v>75</v>
      </c>
      <c r="DQ17" s="319"/>
      <c r="DR17" s="217" t="s">
        <v>720</v>
      </c>
      <c r="DS17" s="188"/>
      <c r="DT17" s="262">
        <v>2610246</v>
      </c>
      <c r="DU17" s="262">
        <v>178671123</v>
      </c>
      <c r="DV17" s="262">
        <v>2792002</v>
      </c>
      <c r="DW17" s="262">
        <v>183765202</v>
      </c>
      <c r="DX17" s="262">
        <v>3169270</v>
      </c>
      <c r="DY17" s="262">
        <v>224476008</v>
      </c>
      <c r="DZ17" s="262">
        <v>3472096</v>
      </c>
      <c r="EA17" s="262">
        <v>237296043</v>
      </c>
      <c r="EB17" s="187" t="s">
        <v>75</v>
      </c>
      <c r="EC17" s="319"/>
      <c r="ED17" s="217" t="s">
        <v>720</v>
      </c>
      <c r="EE17" s="188"/>
      <c r="EF17" s="262">
        <v>2651</v>
      </c>
      <c r="EG17" s="262">
        <v>185792</v>
      </c>
      <c r="EH17" s="262">
        <v>3514</v>
      </c>
      <c r="EI17" s="262">
        <v>253347</v>
      </c>
      <c r="EJ17" s="262">
        <v>3195</v>
      </c>
      <c r="EK17" s="262">
        <v>226795</v>
      </c>
      <c r="EL17" s="262">
        <v>4124</v>
      </c>
      <c r="EM17" s="262">
        <v>291060</v>
      </c>
      <c r="EN17" s="187" t="s">
        <v>75</v>
      </c>
      <c r="EO17" s="319"/>
      <c r="EP17" s="217" t="s">
        <v>720</v>
      </c>
      <c r="EQ17" s="188"/>
      <c r="ER17" s="262">
        <v>3717581</v>
      </c>
      <c r="ES17" s="262">
        <v>269763579</v>
      </c>
      <c r="ET17" s="262">
        <v>3979018</v>
      </c>
      <c r="EU17" s="262">
        <v>282106622</v>
      </c>
      <c r="EV17" s="262">
        <v>3451335</v>
      </c>
      <c r="EW17" s="262">
        <v>255413446</v>
      </c>
      <c r="EX17" s="262">
        <v>3749788</v>
      </c>
      <c r="EY17" s="262">
        <v>272088334</v>
      </c>
      <c r="EZ17" s="187" t="s">
        <v>75</v>
      </c>
      <c r="FA17" s="319"/>
      <c r="FB17" s="217" t="s">
        <v>720</v>
      </c>
      <c r="FC17" s="188"/>
      <c r="FD17" s="262">
        <v>3405</v>
      </c>
      <c r="FE17" s="262">
        <v>239627</v>
      </c>
      <c r="FF17" s="262">
        <v>4585</v>
      </c>
      <c r="FG17" s="262">
        <v>328420</v>
      </c>
      <c r="FH17" s="262">
        <v>2669</v>
      </c>
      <c r="FI17" s="262">
        <v>187079</v>
      </c>
      <c r="FJ17" s="262">
        <v>3179</v>
      </c>
      <c r="FK17" s="262">
        <v>227374</v>
      </c>
      <c r="FL17" s="187" t="s">
        <v>75</v>
      </c>
      <c r="FM17" s="319"/>
      <c r="FN17" s="217" t="s">
        <v>720</v>
      </c>
      <c r="FO17" s="188"/>
      <c r="FP17" s="262">
        <v>2860927</v>
      </c>
      <c r="FQ17" s="262">
        <v>213007170</v>
      </c>
      <c r="FR17" s="262">
        <v>3246529</v>
      </c>
      <c r="FS17" s="262">
        <v>236746765</v>
      </c>
      <c r="FT17" s="262">
        <v>3055504</v>
      </c>
      <c r="FU17" s="262">
        <v>224787599</v>
      </c>
      <c r="FV17" s="262">
        <v>3586043</v>
      </c>
      <c r="FW17" s="262">
        <v>260846994</v>
      </c>
      <c r="FX17" s="187" t="s">
        <v>75</v>
      </c>
      <c r="FY17" s="319"/>
      <c r="FZ17" s="217" t="s">
        <v>720</v>
      </c>
      <c r="GA17" s="188"/>
      <c r="GB17" s="262">
        <v>1586</v>
      </c>
      <c r="GC17" s="262">
        <v>112309</v>
      </c>
      <c r="GD17" s="262">
        <v>2117</v>
      </c>
      <c r="GE17" s="262">
        <v>151463</v>
      </c>
      <c r="GF17" s="262">
        <v>1138</v>
      </c>
      <c r="GG17" s="262">
        <v>79104</v>
      </c>
      <c r="GH17" s="262">
        <v>1634</v>
      </c>
      <c r="GI17" s="262">
        <v>114050</v>
      </c>
      <c r="GJ17" s="187" t="s">
        <v>75</v>
      </c>
      <c r="GK17" s="319"/>
      <c r="GL17" s="217" t="s">
        <v>720</v>
      </c>
      <c r="GM17" s="188"/>
      <c r="GN17" s="262">
        <v>2949631</v>
      </c>
      <c r="GO17" s="262">
        <v>214357930</v>
      </c>
      <c r="GP17" s="262">
        <v>3061499</v>
      </c>
      <c r="GQ17" s="262">
        <v>223250647</v>
      </c>
      <c r="GR17" s="262">
        <v>2996849</v>
      </c>
      <c r="GS17" s="262">
        <v>213886076</v>
      </c>
      <c r="GT17" s="262">
        <v>2234612</v>
      </c>
      <c r="GU17" s="262">
        <v>162476544</v>
      </c>
      <c r="GV17" s="187" t="s">
        <v>75</v>
      </c>
      <c r="GW17" s="319"/>
      <c r="GX17" s="217" t="s">
        <v>720</v>
      </c>
      <c r="GY17" s="188"/>
      <c r="GZ17" s="262">
        <v>672</v>
      </c>
      <c r="HA17" s="262">
        <v>46192</v>
      </c>
      <c r="HB17" s="262">
        <v>1043</v>
      </c>
      <c r="HC17" s="262">
        <v>72652</v>
      </c>
      <c r="HD17" s="262">
        <v>297</v>
      </c>
      <c r="HE17" s="262">
        <v>20629</v>
      </c>
      <c r="HF17" s="262">
        <v>421</v>
      </c>
      <c r="HG17" s="262">
        <v>28972</v>
      </c>
      <c r="HH17" s="187" t="s">
        <v>75</v>
      </c>
      <c r="HI17" s="319"/>
      <c r="HJ17" s="217" t="s">
        <v>720</v>
      </c>
      <c r="HK17" s="188"/>
      <c r="HL17" s="262">
        <v>1882320</v>
      </c>
      <c r="HM17" s="262">
        <v>133100783</v>
      </c>
      <c r="HN17" s="262">
        <v>1584871</v>
      </c>
      <c r="HO17" s="262">
        <v>114071635</v>
      </c>
      <c r="HP17" s="187" t="s">
        <v>75</v>
      </c>
      <c r="HQ17" s="319"/>
      <c r="HR17" s="320" t="s">
        <v>720</v>
      </c>
      <c r="HS17" s="266">
        <v>173</v>
      </c>
      <c r="HT17" s="264">
        <v>11883</v>
      </c>
      <c r="HU17" s="264">
        <v>207</v>
      </c>
      <c r="HV17" s="264">
        <v>14021</v>
      </c>
      <c r="HW17" s="187" t="s">
        <v>75</v>
      </c>
    </row>
    <row r="18" spans="1:231" s="318" customFormat="1" ht="26.1" customHeight="1">
      <c r="A18" s="315" t="s">
        <v>723</v>
      </c>
      <c r="B18" s="315"/>
      <c r="C18" s="190"/>
      <c r="D18" s="295">
        <v>85552384</v>
      </c>
      <c r="E18" s="295">
        <v>44380158402</v>
      </c>
      <c r="F18" s="295">
        <v>106797733</v>
      </c>
      <c r="G18" s="295">
        <v>53750229310</v>
      </c>
      <c r="H18" s="295">
        <v>8950825</v>
      </c>
      <c r="I18" s="295">
        <v>4598773223</v>
      </c>
      <c r="J18" s="295">
        <v>7589191</v>
      </c>
      <c r="K18" s="295">
        <v>3817605749</v>
      </c>
      <c r="L18" s="191" t="s">
        <v>229</v>
      </c>
      <c r="M18" s="315" t="s">
        <v>724</v>
      </c>
      <c r="N18" s="315"/>
      <c r="O18" s="178"/>
      <c r="P18" s="295">
        <v>399875</v>
      </c>
      <c r="Q18" s="295">
        <v>1426144439</v>
      </c>
      <c r="R18" s="295">
        <v>363697</v>
      </c>
      <c r="S18" s="295">
        <v>1252845235</v>
      </c>
      <c r="T18" s="298">
        <v>670</v>
      </c>
      <c r="U18" s="295">
        <v>9574143</v>
      </c>
      <c r="V18" s="298">
        <v>412</v>
      </c>
      <c r="W18" s="295">
        <v>6252522</v>
      </c>
      <c r="X18" s="180" t="s">
        <v>236</v>
      </c>
      <c r="Y18" s="315" t="s">
        <v>723</v>
      </c>
      <c r="Z18" s="315"/>
      <c r="AA18" s="190"/>
      <c r="AB18" s="299">
        <v>7730617</v>
      </c>
      <c r="AC18" s="295">
        <v>3324962165</v>
      </c>
      <c r="AD18" s="295">
        <v>6715321</v>
      </c>
      <c r="AE18" s="295">
        <v>2751031199</v>
      </c>
      <c r="AF18" s="295">
        <v>5681429</v>
      </c>
      <c r="AG18" s="295">
        <v>2322793874</v>
      </c>
      <c r="AH18" s="295">
        <v>5033533</v>
      </c>
      <c r="AI18" s="295">
        <v>1990732807</v>
      </c>
      <c r="AJ18" s="191" t="s">
        <v>229</v>
      </c>
      <c r="AK18" s="315" t="s">
        <v>724</v>
      </c>
      <c r="AL18" s="315"/>
      <c r="AM18" s="178"/>
      <c r="AN18" s="301">
        <v>484</v>
      </c>
      <c r="AO18" s="295">
        <v>7779622</v>
      </c>
      <c r="AP18" s="298">
        <v>335</v>
      </c>
      <c r="AQ18" s="295">
        <v>4003491</v>
      </c>
      <c r="AR18" s="261">
        <v>565</v>
      </c>
      <c r="AS18" s="261">
        <v>6925439</v>
      </c>
      <c r="AT18" s="261">
        <v>539</v>
      </c>
      <c r="AU18" s="261">
        <v>6392896</v>
      </c>
      <c r="AV18" s="180" t="s">
        <v>236</v>
      </c>
      <c r="AW18" s="315" t="s">
        <v>723</v>
      </c>
      <c r="AX18" s="315"/>
      <c r="AY18" s="190"/>
      <c r="AZ18" s="261">
        <v>4439346</v>
      </c>
      <c r="BA18" s="261">
        <v>1844575104</v>
      </c>
      <c r="BB18" s="261">
        <v>4679876</v>
      </c>
      <c r="BC18" s="261">
        <v>1923564910</v>
      </c>
      <c r="BD18" s="261">
        <v>3470527</v>
      </c>
      <c r="BE18" s="261">
        <v>1499026992</v>
      </c>
      <c r="BF18" s="261">
        <v>4961909</v>
      </c>
      <c r="BG18" s="261">
        <v>2147231775</v>
      </c>
      <c r="BH18" s="191" t="s">
        <v>229</v>
      </c>
      <c r="BI18" s="315" t="s">
        <v>724</v>
      </c>
      <c r="BJ18" s="315"/>
      <c r="BK18" s="178"/>
      <c r="BL18" s="261">
        <v>1421</v>
      </c>
      <c r="BM18" s="261">
        <v>13971719</v>
      </c>
      <c r="BN18" s="261">
        <v>852</v>
      </c>
      <c r="BO18" s="261">
        <v>7746296</v>
      </c>
      <c r="BP18" s="261">
        <v>3989</v>
      </c>
      <c r="BQ18" s="261">
        <v>26155055</v>
      </c>
      <c r="BR18" s="261">
        <v>2454</v>
      </c>
      <c r="BS18" s="261">
        <v>19848563</v>
      </c>
      <c r="BT18" s="180" t="s">
        <v>236</v>
      </c>
      <c r="BU18" s="315" t="s">
        <v>723</v>
      </c>
      <c r="BV18" s="315"/>
      <c r="BW18" s="190"/>
      <c r="BX18" s="261">
        <v>3917795</v>
      </c>
      <c r="BY18" s="261">
        <v>1723962716</v>
      </c>
      <c r="BZ18" s="261">
        <v>6812272</v>
      </c>
      <c r="CA18" s="261">
        <v>2999068733</v>
      </c>
      <c r="CB18" s="261">
        <v>4620024</v>
      </c>
      <c r="CC18" s="261">
        <v>2082904536</v>
      </c>
      <c r="CD18" s="261">
        <v>8009875</v>
      </c>
      <c r="CE18" s="261">
        <v>3526418381</v>
      </c>
      <c r="CF18" s="191" t="s">
        <v>229</v>
      </c>
      <c r="CG18" s="315" t="s">
        <v>724</v>
      </c>
      <c r="CH18" s="315"/>
      <c r="CI18" s="178"/>
      <c r="CJ18" s="261">
        <v>10973</v>
      </c>
      <c r="CK18" s="261">
        <v>51159027</v>
      </c>
      <c r="CL18" s="261">
        <v>6154</v>
      </c>
      <c r="CM18" s="261">
        <v>37567679</v>
      </c>
      <c r="CN18" s="261">
        <v>23778</v>
      </c>
      <c r="CO18" s="261">
        <v>92008330</v>
      </c>
      <c r="CP18" s="261">
        <v>10198</v>
      </c>
      <c r="CQ18" s="261">
        <v>51679553</v>
      </c>
      <c r="CR18" s="180" t="s">
        <v>236</v>
      </c>
      <c r="CS18" s="315" t="s">
        <v>723</v>
      </c>
      <c r="CT18" s="315"/>
      <c r="CU18" s="190"/>
      <c r="CV18" s="261">
        <v>4469685</v>
      </c>
      <c r="CW18" s="261">
        <v>2094838579</v>
      </c>
      <c r="CX18" s="261">
        <v>6942431</v>
      </c>
      <c r="CY18" s="261">
        <v>3087233063</v>
      </c>
      <c r="CZ18" s="261">
        <v>4947245</v>
      </c>
      <c r="DA18" s="261">
        <v>2493150073</v>
      </c>
      <c r="DB18" s="261">
        <v>6879570</v>
      </c>
      <c r="DC18" s="261">
        <v>3201750455</v>
      </c>
      <c r="DD18" s="191" t="s">
        <v>229</v>
      </c>
      <c r="DE18" s="315" t="s">
        <v>724</v>
      </c>
      <c r="DF18" s="315"/>
      <c r="DG18" s="178"/>
      <c r="DH18" s="261">
        <v>27956</v>
      </c>
      <c r="DI18" s="261">
        <v>119204962</v>
      </c>
      <c r="DJ18" s="261">
        <v>10869</v>
      </c>
      <c r="DK18" s="261">
        <v>65022832</v>
      </c>
      <c r="DL18" s="261">
        <v>29574</v>
      </c>
      <c r="DM18" s="261">
        <v>129760514</v>
      </c>
      <c r="DN18" s="261">
        <v>11738</v>
      </c>
      <c r="DO18" s="261">
        <v>75719151</v>
      </c>
      <c r="DP18" s="180" t="s">
        <v>236</v>
      </c>
      <c r="DQ18" s="315" t="s">
        <v>723</v>
      </c>
      <c r="DR18" s="315"/>
      <c r="DS18" s="190"/>
      <c r="DT18" s="261">
        <v>5717436</v>
      </c>
      <c r="DU18" s="261">
        <v>3093297787</v>
      </c>
      <c r="DV18" s="261">
        <v>7710945</v>
      </c>
      <c r="DW18" s="261">
        <v>3803030136</v>
      </c>
      <c r="DX18" s="261">
        <v>5924516</v>
      </c>
      <c r="DY18" s="261">
        <v>3396194513</v>
      </c>
      <c r="DZ18" s="261">
        <v>8158451</v>
      </c>
      <c r="EA18" s="261">
        <v>4282519249</v>
      </c>
      <c r="EB18" s="191" t="s">
        <v>229</v>
      </c>
      <c r="EC18" s="315" t="s">
        <v>724</v>
      </c>
      <c r="ED18" s="315"/>
      <c r="EE18" s="178"/>
      <c r="EF18" s="261">
        <v>30913</v>
      </c>
      <c r="EG18" s="261">
        <v>137683522</v>
      </c>
      <c r="EH18" s="261">
        <v>13762</v>
      </c>
      <c r="EI18" s="261">
        <v>90339507</v>
      </c>
      <c r="EJ18" s="261">
        <v>25948</v>
      </c>
      <c r="EK18" s="261">
        <v>118777221</v>
      </c>
      <c r="EL18" s="261">
        <v>14484</v>
      </c>
      <c r="EM18" s="261">
        <v>89666384</v>
      </c>
      <c r="EN18" s="180" t="s">
        <v>236</v>
      </c>
      <c r="EO18" s="315" t="s">
        <v>723</v>
      </c>
      <c r="EP18" s="315"/>
      <c r="EQ18" s="190"/>
      <c r="ER18" s="261">
        <v>6053797</v>
      </c>
      <c r="ES18" s="261">
        <v>3653697357</v>
      </c>
      <c r="ET18" s="261">
        <v>8260313</v>
      </c>
      <c r="EU18" s="261">
        <v>4611099235</v>
      </c>
      <c r="EV18" s="261">
        <v>4928475</v>
      </c>
      <c r="EW18" s="261">
        <v>3077220960</v>
      </c>
      <c r="EX18" s="261">
        <v>6634051</v>
      </c>
      <c r="EY18" s="261">
        <v>3954657711</v>
      </c>
      <c r="EZ18" s="191" t="s">
        <v>229</v>
      </c>
      <c r="FA18" s="315" t="s">
        <v>724</v>
      </c>
      <c r="FB18" s="315"/>
      <c r="FC18" s="178"/>
      <c r="FD18" s="261">
        <v>24986</v>
      </c>
      <c r="FE18" s="261">
        <v>113729284</v>
      </c>
      <c r="FF18" s="261">
        <v>15286</v>
      </c>
      <c r="FG18" s="261">
        <v>84690484</v>
      </c>
      <c r="FH18" s="261">
        <v>21921</v>
      </c>
      <c r="FI18" s="261">
        <v>85440872</v>
      </c>
      <c r="FJ18" s="261">
        <v>16457</v>
      </c>
      <c r="FK18" s="261">
        <v>76411915</v>
      </c>
      <c r="FL18" s="180" t="s">
        <v>236</v>
      </c>
      <c r="FM18" s="315" t="s">
        <v>723</v>
      </c>
      <c r="FN18" s="315"/>
      <c r="FO18" s="190"/>
      <c r="FP18" s="261">
        <v>3903916</v>
      </c>
      <c r="FQ18" s="261">
        <v>2450744195</v>
      </c>
      <c r="FR18" s="261">
        <v>5184808</v>
      </c>
      <c r="FS18" s="261">
        <v>3262725236</v>
      </c>
      <c r="FT18" s="261">
        <v>4023209</v>
      </c>
      <c r="FU18" s="261">
        <v>2525823553</v>
      </c>
      <c r="FV18" s="261">
        <v>5333763</v>
      </c>
      <c r="FW18" s="261">
        <v>3424134813</v>
      </c>
      <c r="FX18" s="191" t="s">
        <v>229</v>
      </c>
      <c r="FY18" s="315" t="s">
        <v>724</v>
      </c>
      <c r="FZ18" s="315"/>
      <c r="GA18" s="178"/>
      <c r="GB18" s="261">
        <v>21824</v>
      </c>
      <c r="GC18" s="261">
        <v>69071906</v>
      </c>
      <c r="GD18" s="261">
        <v>18169</v>
      </c>
      <c r="GE18" s="261">
        <v>63018200</v>
      </c>
      <c r="GF18" s="261">
        <v>29473</v>
      </c>
      <c r="GG18" s="261">
        <v>90292025</v>
      </c>
      <c r="GH18" s="261">
        <v>32512</v>
      </c>
      <c r="GI18" s="261">
        <v>92443556</v>
      </c>
      <c r="GJ18" s="180" t="s">
        <v>236</v>
      </c>
      <c r="GK18" s="315" t="s">
        <v>723</v>
      </c>
      <c r="GL18" s="315"/>
      <c r="GM18" s="190"/>
      <c r="GN18" s="261">
        <v>3178786</v>
      </c>
      <c r="GO18" s="261">
        <v>1983645005</v>
      </c>
      <c r="GP18" s="261">
        <v>4008589</v>
      </c>
      <c r="GQ18" s="261">
        <v>2575475620</v>
      </c>
      <c r="GR18" s="261">
        <v>2352497</v>
      </c>
      <c r="GS18" s="261">
        <v>1457193453</v>
      </c>
      <c r="GT18" s="261">
        <v>2461136</v>
      </c>
      <c r="GU18" s="261">
        <v>1542949316</v>
      </c>
      <c r="GV18" s="191" t="s">
        <v>229</v>
      </c>
      <c r="GW18" s="315" t="s">
        <v>724</v>
      </c>
      <c r="GX18" s="315"/>
      <c r="GY18" s="178"/>
      <c r="GZ18" s="261">
        <v>39212</v>
      </c>
      <c r="HA18" s="261">
        <v>98662093</v>
      </c>
      <c r="HB18" s="261">
        <v>51118</v>
      </c>
      <c r="HC18" s="261">
        <v>124690002</v>
      </c>
      <c r="HD18" s="261">
        <v>50997</v>
      </c>
      <c r="HE18" s="261">
        <v>126242880</v>
      </c>
      <c r="HF18" s="261">
        <v>65101</v>
      </c>
      <c r="HG18" s="261">
        <v>150784187</v>
      </c>
      <c r="HH18" s="180" t="s">
        <v>236</v>
      </c>
      <c r="HI18" s="315" t="s">
        <v>723</v>
      </c>
      <c r="HJ18" s="315"/>
      <c r="HK18" s="190"/>
      <c r="HL18" s="261">
        <v>1242259</v>
      </c>
      <c r="HM18" s="261">
        <v>757354317</v>
      </c>
      <c r="HN18" s="261">
        <v>1421699</v>
      </c>
      <c r="HO18" s="261">
        <v>849000922</v>
      </c>
      <c r="HP18" s="191" t="s">
        <v>229</v>
      </c>
      <c r="HQ18" s="315" t="s">
        <v>724</v>
      </c>
      <c r="HR18" s="321"/>
      <c r="HS18" s="263">
        <v>55191</v>
      </c>
      <c r="HT18" s="263">
        <v>129705825</v>
      </c>
      <c r="HU18" s="263">
        <v>93257</v>
      </c>
      <c r="HV18" s="263">
        <v>206568017</v>
      </c>
      <c r="HW18" s="180" t="s">
        <v>236</v>
      </c>
    </row>
    <row r="19" spans="1:231" ht="26.1" customHeight="1">
      <c r="A19" s="319"/>
      <c r="B19" s="217" t="s">
        <v>717</v>
      </c>
      <c r="C19" s="183"/>
      <c r="D19" s="296">
        <v>56231821</v>
      </c>
      <c r="E19" s="296">
        <v>12142960595</v>
      </c>
      <c r="F19" s="296">
        <v>70435320</v>
      </c>
      <c r="G19" s="296">
        <v>13707066096</v>
      </c>
      <c r="H19" s="296">
        <v>5720327</v>
      </c>
      <c r="I19" s="296">
        <v>797750322</v>
      </c>
      <c r="J19" s="296">
        <v>4865713</v>
      </c>
      <c r="K19" s="296">
        <v>670694398</v>
      </c>
      <c r="L19" s="185" t="s">
        <v>42</v>
      </c>
      <c r="M19" s="319"/>
      <c r="N19" s="217" t="s">
        <v>717</v>
      </c>
      <c r="O19" s="183"/>
      <c r="P19" s="296">
        <v>22129</v>
      </c>
      <c r="Q19" s="296">
        <v>103494182</v>
      </c>
      <c r="R19" s="296">
        <v>20930</v>
      </c>
      <c r="S19" s="296">
        <v>94844628</v>
      </c>
      <c r="T19" s="286">
        <v>0</v>
      </c>
      <c r="U19" s="296">
        <v>19435</v>
      </c>
      <c r="V19" s="286">
        <v>0</v>
      </c>
      <c r="W19" s="296">
        <v>5526</v>
      </c>
      <c r="X19" s="185" t="s">
        <v>42</v>
      </c>
      <c r="Y19" s="319"/>
      <c r="Z19" s="217" t="s">
        <v>717</v>
      </c>
      <c r="AA19" s="183"/>
      <c r="AB19" s="300">
        <v>4949715</v>
      </c>
      <c r="AC19" s="296">
        <v>691748847</v>
      </c>
      <c r="AD19" s="296">
        <v>4351357</v>
      </c>
      <c r="AE19" s="296">
        <v>583688091</v>
      </c>
      <c r="AF19" s="296">
        <v>3729695</v>
      </c>
      <c r="AG19" s="296">
        <v>461424871</v>
      </c>
      <c r="AH19" s="296">
        <v>3333113</v>
      </c>
      <c r="AI19" s="296">
        <v>378634775</v>
      </c>
      <c r="AJ19" s="185" t="s">
        <v>42</v>
      </c>
      <c r="AK19" s="319"/>
      <c r="AL19" s="217" t="s">
        <v>717</v>
      </c>
      <c r="AM19" s="183"/>
      <c r="AN19" s="262">
        <v>0</v>
      </c>
      <c r="AO19" s="296">
        <v>27220</v>
      </c>
      <c r="AP19" s="262" t="s">
        <v>680</v>
      </c>
      <c r="AQ19" s="296">
        <v>3117</v>
      </c>
      <c r="AR19" s="262">
        <v>1</v>
      </c>
      <c r="AS19" s="262">
        <v>61335</v>
      </c>
      <c r="AT19" s="262">
        <v>1</v>
      </c>
      <c r="AU19" s="262">
        <v>86442</v>
      </c>
      <c r="AV19" s="185" t="s">
        <v>42</v>
      </c>
      <c r="AW19" s="319"/>
      <c r="AX19" s="217" t="s">
        <v>717</v>
      </c>
      <c r="AY19" s="183"/>
      <c r="AZ19" s="262">
        <v>2921044</v>
      </c>
      <c r="BA19" s="262">
        <v>332640550</v>
      </c>
      <c r="BB19" s="262">
        <v>3101412</v>
      </c>
      <c r="BC19" s="262">
        <v>336695886</v>
      </c>
      <c r="BD19" s="262">
        <v>2276412</v>
      </c>
      <c r="BE19" s="262">
        <v>267810028</v>
      </c>
      <c r="BF19" s="262">
        <v>3282218</v>
      </c>
      <c r="BG19" s="262">
        <v>362475343</v>
      </c>
      <c r="BH19" s="185" t="s">
        <v>42</v>
      </c>
      <c r="BI19" s="319"/>
      <c r="BJ19" s="217" t="s">
        <v>717</v>
      </c>
      <c r="BK19" s="183"/>
      <c r="BL19" s="262">
        <v>124</v>
      </c>
      <c r="BM19" s="262">
        <v>457670</v>
      </c>
      <c r="BN19" s="262">
        <v>46</v>
      </c>
      <c r="BO19" s="262">
        <v>124729</v>
      </c>
      <c r="BP19" s="262">
        <v>283</v>
      </c>
      <c r="BQ19" s="262">
        <v>1742250</v>
      </c>
      <c r="BR19" s="262">
        <v>267</v>
      </c>
      <c r="BS19" s="262">
        <v>1321474</v>
      </c>
      <c r="BT19" s="185" t="s">
        <v>42</v>
      </c>
      <c r="BU19" s="319"/>
      <c r="BV19" s="217" t="s">
        <v>717</v>
      </c>
      <c r="BW19" s="183"/>
      <c r="BX19" s="262">
        <v>2562754</v>
      </c>
      <c r="BY19" s="262">
        <v>334189511</v>
      </c>
      <c r="BZ19" s="262">
        <v>4429824</v>
      </c>
      <c r="CA19" s="262">
        <v>517017872</v>
      </c>
      <c r="CB19" s="262">
        <v>3006629</v>
      </c>
      <c r="CC19" s="262">
        <v>450933955</v>
      </c>
      <c r="CD19" s="262">
        <v>5178881</v>
      </c>
      <c r="CE19" s="262">
        <v>653925495</v>
      </c>
      <c r="CF19" s="185" t="s">
        <v>42</v>
      </c>
      <c r="CG19" s="319"/>
      <c r="CH19" s="217" t="s">
        <v>717</v>
      </c>
      <c r="CI19" s="183"/>
      <c r="CJ19" s="262">
        <v>909</v>
      </c>
      <c r="CK19" s="262">
        <v>4486084</v>
      </c>
      <c r="CL19" s="262">
        <v>598</v>
      </c>
      <c r="CM19" s="262">
        <v>2548378</v>
      </c>
      <c r="CN19" s="262">
        <v>1889</v>
      </c>
      <c r="CO19" s="262">
        <v>8153694</v>
      </c>
      <c r="CP19" s="262">
        <v>1277</v>
      </c>
      <c r="CQ19" s="262">
        <v>5254124</v>
      </c>
      <c r="CR19" s="185" t="s">
        <v>42</v>
      </c>
      <c r="CS19" s="319"/>
      <c r="CT19" s="217" t="s">
        <v>717</v>
      </c>
      <c r="CU19" s="183"/>
      <c r="CV19" s="262">
        <v>2907274</v>
      </c>
      <c r="CW19" s="262">
        <v>518647871</v>
      </c>
      <c r="CX19" s="262">
        <v>4548905</v>
      </c>
      <c r="CY19" s="262">
        <v>636313690</v>
      </c>
      <c r="CZ19" s="262">
        <v>3244024</v>
      </c>
      <c r="DA19" s="262">
        <v>706953745</v>
      </c>
      <c r="DB19" s="262">
        <v>4557087</v>
      </c>
      <c r="DC19" s="262">
        <v>732910152</v>
      </c>
      <c r="DD19" s="185" t="s">
        <v>42</v>
      </c>
      <c r="DE19" s="319"/>
      <c r="DF19" s="217" t="s">
        <v>717</v>
      </c>
      <c r="DG19" s="183"/>
      <c r="DH19" s="262">
        <v>2734</v>
      </c>
      <c r="DI19" s="262">
        <v>11008325</v>
      </c>
      <c r="DJ19" s="262">
        <v>1865</v>
      </c>
      <c r="DK19" s="262">
        <v>7322070</v>
      </c>
      <c r="DL19" s="262">
        <v>3335</v>
      </c>
      <c r="DM19" s="262">
        <v>13292823</v>
      </c>
      <c r="DN19" s="262">
        <v>2297</v>
      </c>
      <c r="DO19" s="262">
        <v>9340075</v>
      </c>
      <c r="DP19" s="185" t="s">
        <v>42</v>
      </c>
      <c r="DQ19" s="319"/>
      <c r="DR19" s="217" t="s">
        <v>717</v>
      </c>
      <c r="DS19" s="183"/>
      <c r="DT19" s="262">
        <v>3785535</v>
      </c>
      <c r="DU19" s="262">
        <v>969577550</v>
      </c>
      <c r="DV19" s="262">
        <v>5134744</v>
      </c>
      <c r="DW19" s="262">
        <v>966591136</v>
      </c>
      <c r="DX19" s="262">
        <v>3949486</v>
      </c>
      <c r="DY19" s="262">
        <v>1143185548</v>
      </c>
      <c r="DZ19" s="262">
        <v>5431708</v>
      </c>
      <c r="EA19" s="262">
        <v>1220692536</v>
      </c>
      <c r="EB19" s="185" t="s">
        <v>42</v>
      </c>
      <c r="EC19" s="319"/>
      <c r="ED19" s="217" t="s">
        <v>717</v>
      </c>
      <c r="EE19" s="183"/>
      <c r="EF19" s="262">
        <v>3649</v>
      </c>
      <c r="EG19" s="262">
        <v>15487375</v>
      </c>
      <c r="EH19" s="262">
        <v>3139</v>
      </c>
      <c r="EI19" s="262">
        <v>13248730</v>
      </c>
      <c r="EJ19" s="262">
        <v>2976</v>
      </c>
      <c r="EK19" s="262">
        <v>13043381</v>
      </c>
      <c r="EL19" s="262">
        <v>2485</v>
      </c>
      <c r="EM19" s="262">
        <v>12472198</v>
      </c>
      <c r="EN19" s="185" t="s">
        <v>42</v>
      </c>
      <c r="EO19" s="319"/>
      <c r="EP19" s="217" t="s">
        <v>717</v>
      </c>
      <c r="EQ19" s="183"/>
      <c r="ER19" s="262">
        <v>4069758</v>
      </c>
      <c r="ES19" s="262">
        <v>1279190579</v>
      </c>
      <c r="ET19" s="262">
        <v>5520075</v>
      </c>
      <c r="EU19" s="262">
        <v>1444606024</v>
      </c>
      <c r="EV19" s="262">
        <v>3309438</v>
      </c>
      <c r="EW19" s="262">
        <v>1098932264</v>
      </c>
      <c r="EX19" s="262">
        <v>4430516</v>
      </c>
      <c r="EY19" s="262">
        <v>1305423905</v>
      </c>
      <c r="EZ19" s="185" t="s">
        <v>42</v>
      </c>
      <c r="FA19" s="319"/>
      <c r="FB19" s="217" t="s">
        <v>717</v>
      </c>
      <c r="FC19" s="183"/>
      <c r="FD19" s="262">
        <v>2070</v>
      </c>
      <c r="FE19" s="262">
        <v>10703253</v>
      </c>
      <c r="FF19" s="262">
        <v>2280</v>
      </c>
      <c r="FG19" s="262">
        <v>11468066</v>
      </c>
      <c r="FH19" s="262">
        <v>1187</v>
      </c>
      <c r="FI19" s="262">
        <v>7686601</v>
      </c>
      <c r="FJ19" s="262">
        <v>1698</v>
      </c>
      <c r="FK19" s="262">
        <v>10142669</v>
      </c>
      <c r="FL19" s="185" t="s">
        <v>42</v>
      </c>
      <c r="FM19" s="319"/>
      <c r="FN19" s="217" t="s">
        <v>717</v>
      </c>
      <c r="FO19" s="183"/>
      <c r="FP19" s="262">
        <v>2616493</v>
      </c>
      <c r="FQ19" s="262">
        <v>858885102</v>
      </c>
      <c r="FR19" s="262">
        <v>3451329</v>
      </c>
      <c r="FS19" s="262">
        <v>1093575187</v>
      </c>
      <c r="FT19" s="262">
        <v>2678814</v>
      </c>
      <c r="FU19" s="262">
        <v>860685517</v>
      </c>
      <c r="FV19" s="262">
        <v>3559415</v>
      </c>
      <c r="FW19" s="262">
        <v>1143597094</v>
      </c>
      <c r="FX19" s="185" t="s">
        <v>42</v>
      </c>
      <c r="FY19" s="319"/>
      <c r="FZ19" s="217" t="s">
        <v>717</v>
      </c>
      <c r="GA19" s="183"/>
      <c r="GB19" s="262">
        <v>750</v>
      </c>
      <c r="GC19" s="262">
        <v>5267845</v>
      </c>
      <c r="GD19" s="262">
        <v>1120</v>
      </c>
      <c r="GE19" s="262">
        <v>6349558</v>
      </c>
      <c r="GF19" s="262">
        <v>643</v>
      </c>
      <c r="GG19" s="262">
        <v>4593032</v>
      </c>
      <c r="GH19" s="262">
        <v>1005</v>
      </c>
      <c r="GI19" s="262">
        <v>5580377</v>
      </c>
      <c r="GJ19" s="185" t="s">
        <v>42</v>
      </c>
      <c r="GK19" s="319"/>
      <c r="GL19" s="217" t="s">
        <v>717</v>
      </c>
      <c r="GM19" s="183"/>
      <c r="GN19" s="262">
        <v>2114444</v>
      </c>
      <c r="GO19" s="262">
        <v>653146993</v>
      </c>
      <c r="GP19" s="262">
        <v>2678531</v>
      </c>
      <c r="GQ19" s="262">
        <v>857861699</v>
      </c>
      <c r="GR19" s="262">
        <v>1559275</v>
      </c>
      <c r="GS19" s="262">
        <v>470651388</v>
      </c>
      <c r="GT19" s="262">
        <v>1635713</v>
      </c>
      <c r="GU19" s="262">
        <v>517528310</v>
      </c>
      <c r="GV19" s="185" t="s">
        <v>42</v>
      </c>
      <c r="GW19" s="319"/>
      <c r="GX19" s="217" t="s">
        <v>717</v>
      </c>
      <c r="GY19" s="183"/>
      <c r="GZ19" s="262">
        <v>572</v>
      </c>
      <c r="HA19" s="262">
        <v>3377584</v>
      </c>
      <c r="HB19" s="262">
        <v>934</v>
      </c>
      <c r="HC19" s="262">
        <v>4020516</v>
      </c>
      <c r="HD19" s="262">
        <v>463</v>
      </c>
      <c r="HE19" s="262">
        <v>2199508</v>
      </c>
      <c r="HF19" s="262">
        <v>961</v>
      </c>
      <c r="HG19" s="262">
        <v>3243171</v>
      </c>
      <c r="HH19" s="185" t="s">
        <v>42</v>
      </c>
      <c r="HI19" s="319"/>
      <c r="HJ19" s="217" t="s">
        <v>717</v>
      </c>
      <c r="HK19" s="183"/>
      <c r="HL19" s="262">
        <v>830704</v>
      </c>
      <c r="HM19" s="262">
        <v>246605954</v>
      </c>
      <c r="HN19" s="262">
        <v>944779</v>
      </c>
      <c r="HO19" s="262">
        <v>284834503</v>
      </c>
      <c r="HP19" s="185" t="s">
        <v>42</v>
      </c>
      <c r="HQ19" s="319"/>
      <c r="HR19" s="320" t="s">
        <v>717</v>
      </c>
      <c r="HS19" s="264">
        <v>544</v>
      </c>
      <c r="HT19" s="264">
        <v>1886767</v>
      </c>
      <c r="HU19" s="264">
        <v>957</v>
      </c>
      <c r="HV19" s="264">
        <v>2313408</v>
      </c>
      <c r="HW19" s="185" t="s">
        <v>42</v>
      </c>
    </row>
    <row r="20" spans="1:231" ht="26.1" customHeight="1">
      <c r="A20" s="319"/>
      <c r="B20" s="217" t="s">
        <v>718</v>
      </c>
      <c r="C20" s="186"/>
      <c r="D20" s="296">
        <v>14380208</v>
      </c>
      <c r="E20" s="296">
        <v>6609484842</v>
      </c>
      <c r="F20" s="296">
        <v>20478115</v>
      </c>
      <c r="G20" s="296">
        <v>8485303596</v>
      </c>
      <c r="H20" s="296">
        <v>495953</v>
      </c>
      <c r="I20" s="296">
        <v>272754438</v>
      </c>
      <c r="J20" s="296">
        <v>366432</v>
      </c>
      <c r="K20" s="296">
        <v>153943584</v>
      </c>
      <c r="L20" s="187" t="s">
        <v>40</v>
      </c>
      <c r="M20" s="319"/>
      <c r="N20" s="217" t="s">
        <v>718</v>
      </c>
      <c r="O20" s="186"/>
      <c r="P20" s="296">
        <v>391867</v>
      </c>
      <c r="Q20" s="296">
        <v>1283631002</v>
      </c>
      <c r="R20" s="296">
        <v>412150</v>
      </c>
      <c r="S20" s="296">
        <v>1134118905</v>
      </c>
      <c r="T20" s="286">
        <v>669</v>
      </c>
      <c r="U20" s="296">
        <v>9468863</v>
      </c>
      <c r="V20" s="286">
        <v>410</v>
      </c>
      <c r="W20" s="296">
        <v>6224713</v>
      </c>
      <c r="X20" s="187" t="s">
        <v>40</v>
      </c>
      <c r="Y20" s="319"/>
      <c r="Z20" s="217" t="s">
        <v>718</v>
      </c>
      <c r="AA20" s="186"/>
      <c r="AB20" s="300">
        <v>676789</v>
      </c>
      <c r="AC20" s="296">
        <v>345469113</v>
      </c>
      <c r="AD20" s="296">
        <v>484171</v>
      </c>
      <c r="AE20" s="296">
        <v>181348447</v>
      </c>
      <c r="AF20" s="296">
        <v>710686</v>
      </c>
      <c r="AG20" s="296">
        <v>191550036</v>
      </c>
      <c r="AH20" s="296">
        <v>548237</v>
      </c>
      <c r="AI20" s="296">
        <v>132743664</v>
      </c>
      <c r="AJ20" s="187" t="s">
        <v>40</v>
      </c>
      <c r="AK20" s="319"/>
      <c r="AL20" s="217" t="s">
        <v>718</v>
      </c>
      <c r="AM20" s="186"/>
      <c r="AN20" s="206">
        <v>484</v>
      </c>
      <c r="AO20" s="296">
        <v>7691828</v>
      </c>
      <c r="AP20" s="286">
        <v>334</v>
      </c>
      <c r="AQ20" s="296">
        <v>3988606</v>
      </c>
      <c r="AR20" s="262">
        <v>565</v>
      </c>
      <c r="AS20" s="262">
        <v>6848020</v>
      </c>
      <c r="AT20" s="262">
        <v>580</v>
      </c>
      <c r="AU20" s="262">
        <v>6295654</v>
      </c>
      <c r="AV20" s="187" t="s">
        <v>40</v>
      </c>
      <c r="AW20" s="319"/>
      <c r="AX20" s="217" t="s">
        <v>718</v>
      </c>
      <c r="AY20" s="186"/>
      <c r="AZ20" s="262">
        <v>808286</v>
      </c>
      <c r="BA20" s="262">
        <v>198836483</v>
      </c>
      <c r="BB20" s="262">
        <v>830742</v>
      </c>
      <c r="BC20" s="262">
        <v>193483112</v>
      </c>
      <c r="BD20" s="262">
        <v>734418</v>
      </c>
      <c r="BE20" s="262">
        <v>202520511</v>
      </c>
      <c r="BF20" s="262">
        <v>1198052</v>
      </c>
      <c r="BG20" s="262">
        <v>297873004</v>
      </c>
      <c r="BH20" s="187" t="s">
        <v>40</v>
      </c>
      <c r="BI20" s="319"/>
      <c r="BJ20" s="217" t="s">
        <v>718</v>
      </c>
      <c r="BK20" s="186"/>
      <c r="BL20" s="262">
        <v>1444</v>
      </c>
      <c r="BM20" s="262">
        <v>13452913</v>
      </c>
      <c r="BN20" s="262">
        <v>2166</v>
      </c>
      <c r="BO20" s="262">
        <v>7580670</v>
      </c>
      <c r="BP20" s="262">
        <v>4106</v>
      </c>
      <c r="BQ20" s="262">
        <v>24198223</v>
      </c>
      <c r="BR20" s="262">
        <v>8937</v>
      </c>
      <c r="BS20" s="262">
        <v>18412416</v>
      </c>
      <c r="BT20" s="187" t="s">
        <v>40</v>
      </c>
      <c r="BU20" s="319"/>
      <c r="BV20" s="217" t="s">
        <v>718</v>
      </c>
      <c r="BW20" s="186"/>
      <c r="BX20" s="262">
        <v>834897</v>
      </c>
      <c r="BY20" s="262">
        <v>244196904</v>
      </c>
      <c r="BZ20" s="262">
        <v>1762088</v>
      </c>
      <c r="CA20" s="262">
        <v>469708530</v>
      </c>
      <c r="CB20" s="262">
        <v>991940</v>
      </c>
      <c r="CC20" s="262">
        <v>307890460</v>
      </c>
      <c r="CD20" s="262">
        <v>2012141</v>
      </c>
      <c r="CE20" s="262">
        <v>565929478</v>
      </c>
      <c r="CF20" s="187" t="s">
        <v>40</v>
      </c>
      <c r="CG20" s="319"/>
      <c r="CH20" s="217" t="s">
        <v>718</v>
      </c>
      <c r="CI20" s="186"/>
      <c r="CJ20" s="262">
        <v>10769</v>
      </c>
      <c r="CK20" s="262">
        <v>45362898</v>
      </c>
      <c r="CL20" s="262">
        <v>21409</v>
      </c>
      <c r="CM20" s="262">
        <v>34190592</v>
      </c>
      <c r="CN20" s="262">
        <v>21378</v>
      </c>
      <c r="CO20" s="262">
        <v>79540960</v>
      </c>
      <c r="CP20" s="262">
        <v>14104</v>
      </c>
      <c r="CQ20" s="262">
        <v>45132900</v>
      </c>
      <c r="CR20" s="187" t="s">
        <v>40</v>
      </c>
      <c r="CS20" s="319"/>
      <c r="CT20" s="217" t="s">
        <v>718</v>
      </c>
      <c r="CU20" s="186"/>
      <c r="CV20" s="262">
        <v>942655</v>
      </c>
      <c r="CW20" s="262">
        <v>313877895</v>
      </c>
      <c r="CX20" s="262">
        <v>1627499</v>
      </c>
      <c r="CY20" s="262">
        <v>486063129</v>
      </c>
      <c r="CZ20" s="262">
        <v>1007215</v>
      </c>
      <c r="DA20" s="262">
        <v>380944268</v>
      </c>
      <c r="DB20" s="262">
        <v>1554076</v>
      </c>
      <c r="DC20" s="262">
        <v>514830909</v>
      </c>
      <c r="DD20" s="187" t="s">
        <v>40</v>
      </c>
      <c r="DE20" s="319"/>
      <c r="DF20" s="217" t="s">
        <v>718</v>
      </c>
      <c r="DG20" s="186"/>
      <c r="DH20" s="262">
        <v>25122</v>
      </c>
      <c r="DI20" s="262">
        <v>103750772</v>
      </c>
      <c r="DJ20" s="262">
        <v>14701</v>
      </c>
      <c r="DK20" s="262">
        <v>56647644</v>
      </c>
      <c r="DL20" s="262">
        <v>28100</v>
      </c>
      <c r="DM20" s="262">
        <v>112535303</v>
      </c>
      <c r="DN20" s="262">
        <v>15992</v>
      </c>
      <c r="DO20" s="262">
        <v>65535445</v>
      </c>
      <c r="DP20" s="187" t="s">
        <v>40</v>
      </c>
      <c r="DQ20" s="319"/>
      <c r="DR20" s="217" t="s">
        <v>718</v>
      </c>
      <c r="DS20" s="186"/>
      <c r="DT20" s="262">
        <v>1132164</v>
      </c>
      <c r="DU20" s="262">
        <v>484386999</v>
      </c>
      <c r="DV20" s="262">
        <v>1691020</v>
      </c>
      <c r="DW20" s="262">
        <v>631481821</v>
      </c>
      <c r="DX20" s="262">
        <v>1157593</v>
      </c>
      <c r="DY20" s="262">
        <v>546883176</v>
      </c>
      <c r="DZ20" s="262">
        <v>1726907</v>
      </c>
      <c r="EA20" s="262">
        <v>727969832</v>
      </c>
      <c r="EB20" s="187" t="s">
        <v>40</v>
      </c>
      <c r="EC20" s="319"/>
      <c r="ED20" s="217" t="s">
        <v>718</v>
      </c>
      <c r="EE20" s="186"/>
      <c r="EF20" s="262">
        <v>29466</v>
      </c>
      <c r="EG20" s="262">
        <v>118981822</v>
      </c>
      <c r="EH20" s="262">
        <v>18352</v>
      </c>
      <c r="EI20" s="262">
        <v>76177686</v>
      </c>
      <c r="EJ20" s="262">
        <v>25912</v>
      </c>
      <c r="EK20" s="262">
        <v>103455430</v>
      </c>
      <c r="EL20" s="262">
        <v>18378</v>
      </c>
      <c r="EM20" s="262">
        <v>75967830</v>
      </c>
      <c r="EN20" s="187" t="s">
        <v>40</v>
      </c>
      <c r="EO20" s="319"/>
      <c r="EP20" s="217" t="s">
        <v>718</v>
      </c>
      <c r="EQ20" s="186"/>
      <c r="ER20" s="262">
        <v>1180324</v>
      </c>
      <c r="ES20" s="262">
        <v>633943221</v>
      </c>
      <c r="ET20" s="262">
        <v>1691885</v>
      </c>
      <c r="EU20" s="262">
        <v>814606486</v>
      </c>
      <c r="EV20" s="262">
        <v>963816</v>
      </c>
      <c r="EW20" s="262">
        <v>563566363</v>
      </c>
      <c r="EX20" s="262">
        <v>1379370</v>
      </c>
      <c r="EY20" s="262">
        <v>767755068</v>
      </c>
      <c r="EZ20" s="187" t="s">
        <v>40</v>
      </c>
      <c r="FA20" s="319"/>
      <c r="FB20" s="217" t="s">
        <v>718</v>
      </c>
      <c r="FC20" s="186"/>
      <c r="FD20" s="262">
        <v>25324</v>
      </c>
      <c r="FE20" s="262">
        <v>101044111</v>
      </c>
      <c r="FF20" s="262">
        <v>17831</v>
      </c>
      <c r="FG20" s="262">
        <v>71406397</v>
      </c>
      <c r="FH20" s="262">
        <v>22140</v>
      </c>
      <c r="FI20" s="262">
        <v>75749199</v>
      </c>
      <c r="FJ20" s="262">
        <v>17943</v>
      </c>
      <c r="FK20" s="262">
        <v>64176364</v>
      </c>
      <c r="FL20" s="187" t="s">
        <v>40</v>
      </c>
      <c r="FM20" s="319"/>
      <c r="FN20" s="217" t="s">
        <v>718</v>
      </c>
      <c r="FO20" s="186"/>
      <c r="FP20" s="262">
        <v>740480</v>
      </c>
      <c r="FQ20" s="262">
        <v>479108643</v>
      </c>
      <c r="FR20" s="262">
        <v>1073789</v>
      </c>
      <c r="FS20" s="262">
        <v>699393845</v>
      </c>
      <c r="FT20" s="262">
        <v>739486</v>
      </c>
      <c r="FU20" s="262">
        <v>524284546</v>
      </c>
      <c r="FV20" s="262">
        <v>1064564</v>
      </c>
      <c r="FW20" s="262">
        <v>771021213</v>
      </c>
      <c r="FX20" s="187" t="s">
        <v>40</v>
      </c>
      <c r="FY20" s="319"/>
      <c r="FZ20" s="217" t="s">
        <v>718</v>
      </c>
      <c r="GA20" s="186"/>
      <c r="GB20" s="262">
        <v>21879</v>
      </c>
      <c r="GC20" s="262">
        <v>61273400</v>
      </c>
      <c r="GD20" s="262">
        <v>18858</v>
      </c>
      <c r="GE20" s="262">
        <v>54586961</v>
      </c>
      <c r="GF20" s="262">
        <v>29411</v>
      </c>
      <c r="GG20" s="262">
        <v>82465881</v>
      </c>
      <c r="GH20" s="262">
        <v>32851</v>
      </c>
      <c r="GI20" s="262">
        <v>83724921</v>
      </c>
      <c r="GJ20" s="187" t="s">
        <v>40</v>
      </c>
      <c r="GK20" s="319"/>
      <c r="GL20" s="217" t="s">
        <v>718</v>
      </c>
      <c r="GM20" s="186"/>
      <c r="GN20" s="262">
        <v>585232</v>
      </c>
      <c r="GO20" s="262">
        <v>434453611</v>
      </c>
      <c r="GP20" s="262">
        <v>770241</v>
      </c>
      <c r="GQ20" s="262">
        <v>586885501</v>
      </c>
      <c r="GR20" s="262">
        <v>446931</v>
      </c>
      <c r="GS20" s="262">
        <v>325785238</v>
      </c>
      <c r="GT20" s="262">
        <v>454668</v>
      </c>
      <c r="GU20" s="262">
        <v>330631205</v>
      </c>
      <c r="GV20" s="187" t="s">
        <v>40</v>
      </c>
      <c r="GW20" s="319"/>
      <c r="GX20" s="217" t="s">
        <v>718</v>
      </c>
      <c r="GY20" s="186"/>
      <c r="GZ20" s="262">
        <v>39143</v>
      </c>
      <c r="HA20" s="262">
        <v>91915762</v>
      </c>
      <c r="HB20" s="262">
        <v>51208</v>
      </c>
      <c r="HC20" s="262">
        <v>117761809</v>
      </c>
      <c r="HD20" s="262">
        <v>50894</v>
      </c>
      <c r="HE20" s="262">
        <v>120639549</v>
      </c>
      <c r="HF20" s="262">
        <v>65062</v>
      </c>
      <c r="HG20" s="262">
        <v>145104924</v>
      </c>
      <c r="HH20" s="187" t="s">
        <v>40</v>
      </c>
      <c r="HI20" s="319"/>
      <c r="HJ20" s="217" t="s">
        <v>718</v>
      </c>
      <c r="HK20" s="186"/>
      <c r="HL20" s="262">
        <v>231343</v>
      </c>
      <c r="HM20" s="262">
        <v>159032937</v>
      </c>
      <c r="HN20" s="262">
        <v>242233</v>
      </c>
      <c r="HO20" s="262">
        <v>159634768</v>
      </c>
      <c r="HP20" s="187" t="s">
        <v>40</v>
      </c>
      <c r="HQ20" s="319"/>
      <c r="HR20" s="320" t="s">
        <v>718</v>
      </c>
      <c r="HS20" s="266">
        <v>55061</v>
      </c>
      <c r="HT20" s="264">
        <v>125256068</v>
      </c>
      <c r="HU20" s="264">
        <v>93034</v>
      </c>
      <c r="HV20" s="264">
        <v>201203373</v>
      </c>
      <c r="HW20" s="187" t="s">
        <v>40</v>
      </c>
    </row>
    <row r="21" spans="1:231" ht="26.1" customHeight="1">
      <c r="A21" s="319"/>
      <c r="B21" s="217" t="s">
        <v>719</v>
      </c>
      <c r="C21" s="183"/>
      <c r="D21" s="296">
        <v>83297466</v>
      </c>
      <c r="E21" s="296">
        <v>22777095234</v>
      </c>
      <c r="F21" s="296">
        <v>104273128</v>
      </c>
      <c r="G21" s="296">
        <v>28051708206</v>
      </c>
      <c r="H21" s="296">
        <v>8917141</v>
      </c>
      <c r="I21" s="296">
        <v>3214169900</v>
      </c>
      <c r="J21" s="296">
        <v>7573719</v>
      </c>
      <c r="K21" s="296">
        <v>2726262713</v>
      </c>
      <c r="L21" s="185" t="s">
        <v>43</v>
      </c>
      <c r="M21" s="319"/>
      <c r="N21" s="217" t="s">
        <v>719</v>
      </c>
      <c r="O21" s="183"/>
      <c r="P21" s="296">
        <v>22715</v>
      </c>
      <c r="Q21" s="296">
        <v>13574394</v>
      </c>
      <c r="R21" s="296">
        <v>6875</v>
      </c>
      <c r="S21" s="296">
        <v>6653986</v>
      </c>
      <c r="T21" s="286">
        <v>2</v>
      </c>
      <c r="U21" s="296">
        <v>2910</v>
      </c>
      <c r="V21" s="286">
        <v>4</v>
      </c>
      <c r="W21" s="296">
        <v>2580</v>
      </c>
      <c r="X21" s="185" t="s">
        <v>43</v>
      </c>
      <c r="Y21" s="319"/>
      <c r="Z21" s="217" t="s">
        <v>719</v>
      </c>
      <c r="AA21" s="183"/>
      <c r="AB21" s="300">
        <v>7668364</v>
      </c>
      <c r="AC21" s="296">
        <v>2039289407</v>
      </c>
      <c r="AD21" s="296">
        <v>6686909</v>
      </c>
      <c r="AE21" s="296">
        <v>1769879665</v>
      </c>
      <c r="AF21" s="296">
        <v>5659164</v>
      </c>
      <c r="AG21" s="296">
        <v>1494296847</v>
      </c>
      <c r="AH21" s="296">
        <v>5020210</v>
      </c>
      <c r="AI21" s="296">
        <v>1324560537</v>
      </c>
      <c r="AJ21" s="185" t="s">
        <v>43</v>
      </c>
      <c r="AK21" s="319"/>
      <c r="AL21" s="217" t="s">
        <v>719</v>
      </c>
      <c r="AM21" s="183"/>
      <c r="AN21" s="262">
        <v>0</v>
      </c>
      <c r="AO21" s="262">
        <v>0</v>
      </c>
      <c r="AP21" s="262">
        <v>0</v>
      </c>
      <c r="AQ21" s="262">
        <v>0</v>
      </c>
      <c r="AR21" s="262">
        <v>1</v>
      </c>
      <c r="AS21" s="262">
        <v>2005</v>
      </c>
      <c r="AT21" s="262">
        <v>0</v>
      </c>
      <c r="AU21" s="262">
        <v>0</v>
      </c>
      <c r="AV21" s="185" t="s">
        <v>43</v>
      </c>
      <c r="AW21" s="319"/>
      <c r="AX21" s="217" t="s">
        <v>719</v>
      </c>
      <c r="AY21" s="183"/>
      <c r="AZ21" s="262">
        <v>4421905</v>
      </c>
      <c r="BA21" s="262">
        <v>1177663467</v>
      </c>
      <c r="BB21" s="262">
        <v>4665904</v>
      </c>
      <c r="BC21" s="262">
        <v>1250588113</v>
      </c>
      <c r="BD21" s="262">
        <v>3449760</v>
      </c>
      <c r="BE21" s="262">
        <v>924234982</v>
      </c>
      <c r="BF21" s="262">
        <v>4943599</v>
      </c>
      <c r="BG21" s="262">
        <v>1338515171</v>
      </c>
      <c r="BH21" s="185" t="s">
        <v>43</v>
      </c>
      <c r="BI21" s="319"/>
      <c r="BJ21" s="217" t="s">
        <v>719</v>
      </c>
      <c r="BK21" s="183"/>
      <c r="BL21" s="262">
        <v>5</v>
      </c>
      <c r="BM21" s="262">
        <v>8550</v>
      </c>
      <c r="BN21" s="262">
        <v>16</v>
      </c>
      <c r="BO21" s="262">
        <v>18437</v>
      </c>
      <c r="BP21" s="262">
        <v>113</v>
      </c>
      <c r="BQ21" s="262">
        <v>96195</v>
      </c>
      <c r="BR21" s="262">
        <v>44</v>
      </c>
      <c r="BS21" s="262">
        <v>27115</v>
      </c>
      <c r="BT21" s="185" t="s">
        <v>43</v>
      </c>
      <c r="BU21" s="319"/>
      <c r="BV21" s="217" t="s">
        <v>719</v>
      </c>
      <c r="BW21" s="183"/>
      <c r="BX21" s="262">
        <v>3887857</v>
      </c>
      <c r="BY21" s="262">
        <v>1026194782</v>
      </c>
      <c r="BZ21" s="262">
        <v>6780887</v>
      </c>
      <c r="CA21" s="262">
        <v>1810114599</v>
      </c>
      <c r="CB21" s="262">
        <v>4569428</v>
      </c>
      <c r="CC21" s="262">
        <v>1180812867</v>
      </c>
      <c r="CD21" s="262">
        <v>7967035</v>
      </c>
      <c r="CE21" s="262">
        <v>2066519041</v>
      </c>
      <c r="CF21" s="185" t="s">
        <v>43</v>
      </c>
      <c r="CG21" s="319"/>
      <c r="CH21" s="217" t="s">
        <v>719</v>
      </c>
      <c r="CI21" s="183"/>
      <c r="CJ21" s="262">
        <v>1245</v>
      </c>
      <c r="CK21" s="262">
        <v>705355</v>
      </c>
      <c r="CL21" s="262">
        <v>728</v>
      </c>
      <c r="CM21" s="262">
        <v>405317</v>
      </c>
      <c r="CN21" s="262">
        <v>4463</v>
      </c>
      <c r="CO21" s="262">
        <v>2188009</v>
      </c>
      <c r="CP21" s="262">
        <v>1169</v>
      </c>
      <c r="CQ21" s="262">
        <v>570842</v>
      </c>
      <c r="CR21" s="185" t="s">
        <v>43</v>
      </c>
      <c r="CS21" s="319"/>
      <c r="CT21" s="217" t="s">
        <v>719</v>
      </c>
      <c r="CU21" s="183"/>
      <c r="CV21" s="262">
        <v>4394288</v>
      </c>
      <c r="CW21" s="262">
        <v>1120092484</v>
      </c>
      <c r="CX21" s="262">
        <v>6878868</v>
      </c>
      <c r="CY21" s="262">
        <v>1750757472</v>
      </c>
      <c r="CZ21" s="262">
        <v>4814943</v>
      </c>
      <c r="DA21" s="262">
        <v>1242711621</v>
      </c>
      <c r="DB21" s="262">
        <v>6767601</v>
      </c>
      <c r="DC21" s="262">
        <v>1735349221</v>
      </c>
      <c r="DD21" s="185" t="s">
        <v>43</v>
      </c>
      <c r="DE21" s="319"/>
      <c r="DF21" s="217" t="s">
        <v>719</v>
      </c>
      <c r="DG21" s="183"/>
      <c r="DH21" s="262">
        <v>4842</v>
      </c>
      <c r="DI21" s="262">
        <v>2133719</v>
      </c>
      <c r="DJ21" s="262">
        <v>719</v>
      </c>
      <c r="DK21" s="262">
        <v>325302</v>
      </c>
      <c r="DL21" s="262">
        <v>4058</v>
      </c>
      <c r="DM21" s="262">
        <v>1851417</v>
      </c>
      <c r="DN21" s="262">
        <v>391</v>
      </c>
      <c r="DO21" s="262">
        <v>203966</v>
      </c>
      <c r="DP21" s="185" t="s">
        <v>43</v>
      </c>
      <c r="DQ21" s="319"/>
      <c r="DR21" s="217" t="s">
        <v>719</v>
      </c>
      <c r="DS21" s="183"/>
      <c r="DT21" s="262">
        <v>5505946</v>
      </c>
      <c r="DU21" s="262">
        <v>1446016714</v>
      </c>
      <c r="DV21" s="262">
        <v>7509746</v>
      </c>
      <c r="DW21" s="262">
        <v>1952659664</v>
      </c>
      <c r="DX21" s="262">
        <v>5652369</v>
      </c>
      <c r="DY21" s="262">
        <v>1501095577</v>
      </c>
      <c r="DZ21" s="262">
        <v>7860640</v>
      </c>
      <c r="EA21" s="262">
        <v>2059229681</v>
      </c>
      <c r="EB21" s="185" t="s">
        <v>43</v>
      </c>
      <c r="EC21" s="319"/>
      <c r="ED21" s="217" t="s">
        <v>719</v>
      </c>
      <c r="EE21" s="183"/>
      <c r="EF21" s="262">
        <v>2793</v>
      </c>
      <c r="EG21" s="262">
        <v>1400437</v>
      </c>
      <c r="EH21" s="262">
        <v>201</v>
      </c>
      <c r="EI21" s="262">
        <v>83258</v>
      </c>
      <c r="EJ21" s="262">
        <v>1553</v>
      </c>
      <c r="EK21" s="262">
        <v>782219</v>
      </c>
      <c r="EL21" s="262">
        <v>153</v>
      </c>
      <c r="EM21" s="262">
        <v>64406</v>
      </c>
      <c r="EN21" s="185" t="s">
        <v>43</v>
      </c>
      <c r="EO21" s="319"/>
      <c r="EP21" s="217" t="s">
        <v>719</v>
      </c>
      <c r="EQ21" s="183"/>
      <c r="ER21" s="262">
        <v>5739520</v>
      </c>
      <c r="ES21" s="262">
        <v>1527932814</v>
      </c>
      <c r="ET21" s="262">
        <v>7897114</v>
      </c>
      <c r="EU21" s="262">
        <v>2066847601</v>
      </c>
      <c r="EV21" s="262">
        <v>4659785</v>
      </c>
      <c r="EW21" s="262">
        <v>1239450680</v>
      </c>
      <c r="EX21" s="262">
        <v>6298322</v>
      </c>
      <c r="EY21" s="262">
        <v>1648291646</v>
      </c>
      <c r="EZ21" s="185" t="s">
        <v>43</v>
      </c>
      <c r="FA21" s="319"/>
      <c r="FB21" s="217" t="s">
        <v>719</v>
      </c>
      <c r="FC21" s="183"/>
      <c r="FD21" s="262">
        <v>541</v>
      </c>
      <c r="FE21" s="262">
        <v>370374</v>
      </c>
      <c r="FF21" s="262">
        <v>146</v>
      </c>
      <c r="FG21" s="262">
        <v>212482</v>
      </c>
      <c r="FH21" s="262">
        <v>359</v>
      </c>
      <c r="FI21" s="262">
        <v>264661</v>
      </c>
      <c r="FJ21" s="262">
        <v>115</v>
      </c>
      <c r="FK21" s="262">
        <v>168835</v>
      </c>
      <c r="FL21" s="185" t="s">
        <v>43</v>
      </c>
      <c r="FM21" s="319"/>
      <c r="FN21" s="217" t="s">
        <v>719</v>
      </c>
      <c r="FO21" s="183"/>
      <c r="FP21" s="262">
        <v>3692616</v>
      </c>
      <c r="FQ21" s="262">
        <v>973559009</v>
      </c>
      <c r="FR21" s="262">
        <v>4904314</v>
      </c>
      <c r="FS21" s="262">
        <v>1284816271</v>
      </c>
      <c r="FT21" s="262">
        <v>3816913</v>
      </c>
      <c r="FU21" s="262">
        <v>997541038</v>
      </c>
      <c r="FV21" s="262">
        <v>5045347</v>
      </c>
      <c r="FW21" s="262">
        <v>1318682169</v>
      </c>
      <c r="FX21" s="185" t="s">
        <v>43</v>
      </c>
      <c r="FY21" s="319"/>
      <c r="FZ21" s="217" t="s">
        <v>719</v>
      </c>
      <c r="GA21" s="183"/>
      <c r="GB21" s="262">
        <v>248</v>
      </c>
      <c r="GC21" s="262">
        <v>282690</v>
      </c>
      <c r="GD21" s="262">
        <v>138</v>
      </c>
      <c r="GE21" s="262">
        <v>180930</v>
      </c>
      <c r="GF21" s="262">
        <v>373</v>
      </c>
      <c r="GG21" s="262">
        <v>507545</v>
      </c>
      <c r="GH21" s="262">
        <v>287</v>
      </c>
      <c r="GI21" s="262">
        <v>408118</v>
      </c>
      <c r="GJ21" s="185" t="s">
        <v>43</v>
      </c>
      <c r="GK21" s="319"/>
      <c r="GL21" s="217" t="s">
        <v>719</v>
      </c>
      <c r="GM21" s="183"/>
      <c r="GN21" s="262">
        <v>3022700</v>
      </c>
      <c r="GO21" s="262">
        <v>784154093</v>
      </c>
      <c r="GP21" s="262">
        <v>3792052</v>
      </c>
      <c r="GQ21" s="262">
        <v>987790864</v>
      </c>
      <c r="GR21" s="262">
        <v>2240079</v>
      </c>
      <c r="GS21" s="262">
        <v>579110859</v>
      </c>
      <c r="GT21" s="262">
        <v>2330731</v>
      </c>
      <c r="GU21" s="262">
        <v>606862190</v>
      </c>
      <c r="GV21" s="185" t="s">
        <v>43</v>
      </c>
      <c r="GW21" s="319"/>
      <c r="GX21" s="217" t="s">
        <v>719</v>
      </c>
      <c r="GY21" s="183"/>
      <c r="GZ21" s="262">
        <v>479</v>
      </c>
      <c r="HA21" s="262">
        <v>677795</v>
      </c>
      <c r="HB21" s="262">
        <v>524</v>
      </c>
      <c r="HC21" s="262">
        <v>716798</v>
      </c>
      <c r="HD21" s="262">
        <v>653</v>
      </c>
      <c r="HE21" s="262">
        <v>901853</v>
      </c>
      <c r="HF21" s="262">
        <v>746</v>
      </c>
      <c r="HG21" s="262">
        <v>1027150</v>
      </c>
      <c r="HH21" s="185" t="s">
        <v>43</v>
      </c>
      <c r="HI21" s="319"/>
      <c r="HJ21" s="217" t="s">
        <v>719</v>
      </c>
      <c r="HK21" s="183"/>
      <c r="HL21" s="262">
        <v>1184688</v>
      </c>
      <c r="HM21" s="262">
        <v>308768093</v>
      </c>
      <c r="HN21" s="262">
        <v>1350130</v>
      </c>
      <c r="HO21" s="262">
        <v>353981588</v>
      </c>
      <c r="HP21" s="185" t="s">
        <v>43</v>
      </c>
      <c r="HQ21" s="319"/>
      <c r="HR21" s="320" t="s">
        <v>719</v>
      </c>
      <c r="HS21" s="264">
        <v>987</v>
      </c>
      <c r="HT21" s="264">
        <v>1398660</v>
      </c>
      <c r="HU21" s="264">
        <v>1494</v>
      </c>
      <c r="HV21" s="264">
        <v>2238450</v>
      </c>
      <c r="HW21" s="185" t="s">
        <v>43</v>
      </c>
    </row>
    <row r="22" spans="1:231" ht="26.1" customHeight="1">
      <c r="A22" s="319"/>
      <c r="B22" s="217" t="s">
        <v>720</v>
      </c>
      <c r="C22" s="188"/>
      <c r="D22" s="296">
        <v>53168218</v>
      </c>
      <c r="E22" s="296">
        <v>2850617731</v>
      </c>
      <c r="F22" s="296">
        <v>66703943</v>
      </c>
      <c r="G22" s="296">
        <v>3506151412</v>
      </c>
      <c r="H22" s="296">
        <v>5194912</v>
      </c>
      <c r="I22" s="296">
        <v>314098563</v>
      </c>
      <c r="J22" s="296">
        <v>4419040</v>
      </c>
      <c r="K22" s="296">
        <v>266705054</v>
      </c>
      <c r="L22" s="187" t="s">
        <v>75</v>
      </c>
      <c r="M22" s="319"/>
      <c r="N22" s="217" t="s">
        <v>720</v>
      </c>
      <c r="O22" s="188"/>
      <c r="P22" s="296">
        <v>46581</v>
      </c>
      <c r="Q22" s="296">
        <v>25444861</v>
      </c>
      <c r="R22" s="296">
        <v>24418</v>
      </c>
      <c r="S22" s="296">
        <v>17227716</v>
      </c>
      <c r="T22" s="286">
        <v>0</v>
      </c>
      <c r="U22" s="296">
        <v>82935</v>
      </c>
      <c r="V22" s="286">
        <v>0</v>
      </c>
      <c r="W22" s="296">
        <v>19703</v>
      </c>
      <c r="X22" s="187" t="s">
        <v>75</v>
      </c>
      <c r="Y22" s="319"/>
      <c r="Z22" s="217" t="s">
        <v>720</v>
      </c>
      <c r="AA22" s="188"/>
      <c r="AB22" s="300">
        <v>4601130</v>
      </c>
      <c r="AC22" s="296">
        <v>248454798</v>
      </c>
      <c r="AD22" s="296">
        <v>4043739</v>
      </c>
      <c r="AE22" s="296">
        <v>216114996</v>
      </c>
      <c r="AF22" s="296">
        <v>3516923</v>
      </c>
      <c r="AG22" s="296">
        <v>175522120</v>
      </c>
      <c r="AH22" s="296">
        <v>3143921</v>
      </c>
      <c r="AI22" s="296">
        <v>154793831</v>
      </c>
      <c r="AJ22" s="187" t="s">
        <v>75</v>
      </c>
      <c r="AK22" s="319"/>
      <c r="AL22" s="217" t="s">
        <v>720</v>
      </c>
      <c r="AM22" s="188"/>
      <c r="AN22" s="262">
        <v>0</v>
      </c>
      <c r="AO22" s="296">
        <v>60574</v>
      </c>
      <c r="AP22" s="262">
        <v>1</v>
      </c>
      <c r="AQ22" s="296">
        <v>11768</v>
      </c>
      <c r="AR22" s="262">
        <v>1</v>
      </c>
      <c r="AS22" s="262">
        <v>14079</v>
      </c>
      <c r="AT22" s="262">
        <v>0</v>
      </c>
      <c r="AU22" s="262">
        <v>10800</v>
      </c>
      <c r="AV22" s="187" t="s">
        <v>75</v>
      </c>
      <c r="AW22" s="319"/>
      <c r="AX22" s="217" t="s">
        <v>720</v>
      </c>
      <c r="AY22" s="188"/>
      <c r="AZ22" s="262">
        <v>2757966</v>
      </c>
      <c r="BA22" s="262">
        <v>135434604</v>
      </c>
      <c r="BB22" s="262">
        <v>2928345</v>
      </c>
      <c r="BC22" s="262">
        <v>142797799</v>
      </c>
      <c r="BD22" s="262">
        <v>2135001</v>
      </c>
      <c r="BE22" s="262">
        <v>104461471</v>
      </c>
      <c r="BF22" s="262">
        <v>3085764</v>
      </c>
      <c r="BG22" s="262">
        <v>148368257</v>
      </c>
      <c r="BH22" s="187" t="s">
        <v>75</v>
      </c>
      <c r="BI22" s="319"/>
      <c r="BJ22" s="217" t="s">
        <v>720</v>
      </c>
      <c r="BK22" s="188"/>
      <c r="BL22" s="262">
        <v>124</v>
      </c>
      <c r="BM22" s="262">
        <v>52586</v>
      </c>
      <c r="BN22" s="262">
        <v>45</v>
      </c>
      <c r="BO22" s="262">
        <v>22460</v>
      </c>
      <c r="BP22" s="262">
        <v>397</v>
      </c>
      <c r="BQ22" s="262">
        <v>118387</v>
      </c>
      <c r="BR22" s="262">
        <v>295</v>
      </c>
      <c r="BS22" s="262">
        <v>87558</v>
      </c>
      <c r="BT22" s="187" t="s">
        <v>75</v>
      </c>
      <c r="BU22" s="319"/>
      <c r="BV22" s="217" t="s">
        <v>720</v>
      </c>
      <c r="BW22" s="188"/>
      <c r="BX22" s="262">
        <v>2403551</v>
      </c>
      <c r="BY22" s="262">
        <v>119381519</v>
      </c>
      <c r="BZ22" s="262">
        <v>4169944</v>
      </c>
      <c r="CA22" s="262">
        <v>202227732</v>
      </c>
      <c r="CB22" s="262">
        <v>2829458</v>
      </c>
      <c r="CC22" s="262">
        <v>143267254</v>
      </c>
      <c r="CD22" s="262">
        <v>4886325</v>
      </c>
      <c r="CE22" s="262">
        <v>240044367</v>
      </c>
      <c r="CF22" s="187" t="s">
        <v>75</v>
      </c>
      <c r="CG22" s="319"/>
      <c r="CH22" s="217" t="s">
        <v>720</v>
      </c>
      <c r="CI22" s="188"/>
      <c r="CJ22" s="262">
        <v>2120</v>
      </c>
      <c r="CK22" s="262">
        <v>604690</v>
      </c>
      <c r="CL22" s="262">
        <v>1316</v>
      </c>
      <c r="CM22" s="262">
        <v>423392</v>
      </c>
      <c r="CN22" s="262">
        <v>7914</v>
      </c>
      <c r="CO22" s="262">
        <v>2125667</v>
      </c>
      <c r="CP22" s="262">
        <v>2740</v>
      </c>
      <c r="CQ22" s="262">
        <v>721687</v>
      </c>
      <c r="CR22" s="187" t="s">
        <v>75</v>
      </c>
      <c r="CS22" s="319"/>
      <c r="CT22" s="217" t="s">
        <v>720</v>
      </c>
      <c r="CU22" s="188"/>
      <c r="CV22" s="262">
        <v>2751895</v>
      </c>
      <c r="CW22" s="262">
        <v>142220329</v>
      </c>
      <c r="CX22" s="262">
        <v>4311703</v>
      </c>
      <c r="CY22" s="262">
        <v>214098772</v>
      </c>
      <c r="CZ22" s="262">
        <v>3089155</v>
      </c>
      <c r="DA22" s="262">
        <v>162540439</v>
      </c>
      <c r="DB22" s="262">
        <v>4337854</v>
      </c>
      <c r="DC22" s="262">
        <v>218660173</v>
      </c>
      <c r="DD22" s="187" t="s">
        <v>75</v>
      </c>
      <c r="DE22" s="319"/>
      <c r="DF22" s="217" t="s">
        <v>720</v>
      </c>
      <c r="DG22" s="188"/>
      <c r="DH22" s="262">
        <v>9531</v>
      </c>
      <c r="DI22" s="262">
        <v>2312146</v>
      </c>
      <c r="DJ22" s="262">
        <v>2846</v>
      </c>
      <c r="DK22" s="262">
        <v>727816</v>
      </c>
      <c r="DL22" s="262">
        <v>8163</v>
      </c>
      <c r="DM22" s="262">
        <v>2080971</v>
      </c>
      <c r="DN22" s="262">
        <v>2635</v>
      </c>
      <c r="DO22" s="262">
        <v>639665</v>
      </c>
      <c r="DP22" s="187" t="s">
        <v>75</v>
      </c>
      <c r="DQ22" s="319"/>
      <c r="DR22" s="217" t="s">
        <v>720</v>
      </c>
      <c r="DS22" s="188"/>
      <c r="DT22" s="262">
        <v>3621185</v>
      </c>
      <c r="DU22" s="262">
        <v>193316524</v>
      </c>
      <c r="DV22" s="262">
        <v>4903056</v>
      </c>
      <c r="DW22" s="262">
        <v>252297515</v>
      </c>
      <c r="DX22" s="262">
        <v>3788272</v>
      </c>
      <c r="DY22" s="262">
        <v>205030212</v>
      </c>
      <c r="DZ22" s="262">
        <v>5191968</v>
      </c>
      <c r="EA22" s="262">
        <v>274627200</v>
      </c>
      <c r="EB22" s="187" t="s">
        <v>75</v>
      </c>
      <c r="EC22" s="319"/>
      <c r="ED22" s="217" t="s">
        <v>720</v>
      </c>
      <c r="EE22" s="188"/>
      <c r="EF22" s="262">
        <v>7455</v>
      </c>
      <c r="EG22" s="262">
        <v>1813888</v>
      </c>
      <c r="EH22" s="262">
        <v>3197</v>
      </c>
      <c r="EI22" s="262">
        <v>829833</v>
      </c>
      <c r="EJ22" s="262">
        <v>4326</v>
      </c>
      <c r="EK22" s="262">
        <v>1496191</v>
      </c>
      <c r="EL22" s="262">
        <v>2554</v>
      </c>
      <c r="EM22" s="262">
        <v>1161950</v>
      </c>
      <c r="EN22" s="187" t="s">
        <v>75</v>
      </c>
      <c r="EO22" s="319"/>
      <c r="EP22" s="217" t="s">
        <v>720</v>
      </c>
      <c r="EQ22" s="188"/>
      <c r="ER22" s="262">
        <v>3907448</v>
      </c>
      <c r="ES22" s="262">
        <v>212630743</v>
      </c>
      <c r="ET22" s="262">
        <v>5275390</v>
      </c>
      <c r="EU22" s="262">
        <v>285039124</v>
      </c>
      <c r="EV22" s="262">
        <v>3177139</v>
      </c>
      <c r="EW22" s="262">
        <v>175271653</v>
      </c>
      <c r="EX22" s="262">
        <v>4240721</v>
      </c>
      <c r="EY22" s="262">
        <v>233187092</v>
      </c>
      <c r="EZ22" s="187" t="s">
        <v>75</v>
      </c>
      <c r="FA22" s="319"/>
      <c r="FB22" s="217" t="s">
        <v>720</v>
      </c>
      <c r="FC22" s="188"/>
      <c r="FD22" s="262">
        <v>2341</v>
      </c>
      <c r="FE22" s="262">
        <v>1611546</v>
      </c>
      <c r="FF22" s="262">
        <v>2244</v>
      </c>
      <c r="FG22" s="262">
        <v>1603539</v>
      </c>
      <c r="FH22" s="262">
        <v>1307</v>
      </c>
      <c r="FI22" s="262">
        <v>1740411</v>
      </c>
      <c r="FJ22" s="262">
        <v>1669</v>
      </c>
      <c r="FK22" s="262">
        <v>1924047</v>
      </c>
      <c r="FL22" s="187" t="s">
        <v>75</v>
      </c>
      <c r="FM22" s="319"/>
      <c r="FN22" s="217" t="s">
        <v>720</v>
      </c>
      <c r="FO22" s="188"/>
      <c r="FP22" s="262">
        <v>2507048</v>
      </c>
      <c r="FQ22" s="262">
        <v>139191441</v>
      </c>
      <c r="FR22" s="262">
        <v>3305211</v>
      </c>
      <c r="FS22" s="262">
        <v>184939933</v>
      </c>
      <c r="FT22" s="262">
        <v>2565988</v>
      </c>
      <c r="FU22" s="262">
        <v>143312452</v>
      </c>
      <c r="FV22" s="262">
        <v>3410863</v>
      </c>
      <c r="FW22" s="262">
        <v>190834337</v>
      </c>
      <c r="FX22" s="187" t="s">
        <v>75</v>
      </c>
      <c r="FY22" s="319"/>
      <c r="FZ22" s="217" t="s">
        <v>720</v>
      </c>
      <c r="GA22" s="188"/>
      <c r="GB22" s="262">
        <v>751</v>
      </c>
      <c r="GC22" s="262">
        <v>2247971</v>
      </c>
      <c r="GD22" s="262">
        <v>1074</v>
      </c>
      <c r="GE22" s="262">
        <v>1900751</v>
      </c>
      <c r="GF22" s="262">
        <v>614</v>
      </c>
      <c r="GG22" s="262">
        <v>2725567</v>
      </c>
      <c r="GH22" s="262">
        <v>1000</v>
      </c>
      <c r="GI22" s="262">
        <v>2730140</v>
      </c>
      <c r="GJ22" s="187" t="s">
        <v>75</v>
      </c>
      <c r="GK22" s="319"/>
      <c r="GL22" s="217" t="s">
        <v>720</v>
      </c>
      <c r="GM22" s="188"/>
      <c r="GN22" s="262">
        <v>2026259</v>
      </c>
      <c r="GO22" s="262">
        <v>111890308</v>
      </c>
      <c r="GP22" s="262">
        <v>2569141</v>
      </c>
      <c r="GQ22" s="262">
        <v>142937556</v>
      </c>
      <c r="GR22" s="262">
        <v>1495562</v>
      </c>
      <c r="GS22" s="262">
        <v>81645968</v>
      </c>
      <c r="GT22" s="262">
        <v>1571574</v>
      </c>
      <c r="GU22" s="262">
        <v>87927611</v>
      </c>
      <c r="GV22" s="187" t="s">
        <v>75</v>
      </c>
      <c r="GW22" s="319"/>
      <c r="GX22" s="217" t="s">
        <v>720</v>
      </c>
      <c r="GY22" s="188"/>
      <c r="GZ22" s="262">
        <v>565</v>
      </c>
      <c r="HA22" s="262">
        <v>2690952</v>
      </c>
      <c r="HB22" s="262">
        <v>920</v>
      </c>
      <c r="HC22" s="262">
        <v>2190879</v>
      </c>
      <c r="HD22" s="262">
        <v>449</v>
      </c>
      <c r="HE22" s="262">
        <v>2501970</v>
      </c>
      <c r="HF22" s="262">
        <v>944</v>
      </c>
      <c r="HG22" s="262">
        <v>1408942</v>
      </c>
      <c r="HH22" s="187" t="s">
        <v>75</v>
      </c>
      <c r="HI22" s="319"/>
      <c r="HJ22" s="217" t="s">
        <v>720</v>
      </c>
      <c r="HK22" s="188"/>
      <c r="HL22" s="262">
        <v>799326</v>
      </c>
      <c r="HM22" s="262">
        <v>42947333</v>
      </c>
      <c r="HN22" s="262">
        <v>909384</v>
      </c>
      <c r="HO22" s="262">
        <v>50550063</v>
      </c>
      <c r="HP22" s="187" t="s">
        <v>75</v>
      </c>
      <c r="HQ22" s="319"/>
      <c r="HR22" s="320" t="s">
        <v>720</v>
      </c>
      <c r="HS22" s="266">
        <v>523</v>
      </c>
      <c r="HT22" s="264">
        <v>1164330</v>
      </c>
      <c r="HU22" s="264">
        <v>938</v>
      </c>
      <c r="HV22" s="264">
        <v>812786</v>
      </c>
      <c r="HW22" s="187" t="s">
        <v>75</v>
      </c>
    </row>
    <row r="23" spans="1:231" s="318" customFormat="1" ht="26.1" customHeight="1">
      <c r="A23" s="315" t="s">
        <v>725</v>
      </c>
      <c r="B23" s="315"/>
      <c r="C23" s="322"/>
      <c r="D23" s="295">
        <v>14124394</v>
      </c>
      <c r="E23" s="295">
        <v>16639583711</v>
      </c>
      <c r="F23" s="295">
        <v>16362883</v>
      </c>
      <c r="G23" s="295">
        <v>19159682290</v>
      </c>
      <c r="H23" s="295">
        <v>359752</v>
      </c>
      <c r="I23" s="295">
        <v>504673342</v>
      </c>
      <c r="J23" s="295">
        <v>333902</v>
      </c>
      <c r="K23" s="295">
        <v>462547444</v>
      </c>
      <c r="L23" s="180" t="s">
        <v>234</v>
      </c>
      <c r="M23" s="315" t="s">
        <v>726</v>
      </c>
      <c r="N23" s="315"/>
      <c r="O23" s="322"/>
      <c r="P23" s="295">
        <v>4161453</v>
      </c>
      <c r="Q23" s="295">
        <v>3948713020</v>
      </c>
      <c r="R23" s="295">
        <v>8941583</v>
      </c>
      <c r="S23" s="295">
        <v>3862049135</v>
      </c>
      <c r="T23" s="295">
        <v>636532</v>
      </c>
      <c r="U23" s="295">
        <v>215903139</v>
      </c>
      <c r="V23" s="295">
        <v>611724</v>
      </c>
      <c r="W23" s="295">
        <v>206195120</v>
      </c>
      <c r="X23" s="180" t="s">
        <v>657</v>
      </c>
      <c r="Y23" s="315" t="s">
        <v>725</v>
      </c>
      <c r="Z23" s="315"/>
      <c r="AA23" s="322"/>
      <c r="AB23" s="299">
        <v>1402817</v>
      </c>
      <c r="AC23" s="295">
        <v>1435999495</v>
      </c>
      <c r="AD23" s="295">
        <v>1355279</v>
      </c>
      <c r="AE23" s="295">
        <v>1366380465</v>
      </c>
      <c r="AF23" s="295">
        <v>728353</v>
      </c>
      <c r="AG23" s="295">
        <v>774605630</v>
      </c>
      <c r="AH23" s="295">
        <v>779617</v>
      </c>
      <c r="AI23" s="295">
        <v>880937001</v>
      </c>
      <c r="AJ23" s="180" t="s">
        <v>234</v>
      </c>
      <c r="AK23" s="315" t="s">
        <v>726</v>
      </c>
      <c r="AL23" s="315"/>
      <c r="AM23" s="322"/>
      <c r="AN23" s="299">
        <v>26459</v>
      </c>
      <c r="AO23" s="295">
        <v>10846004</v>
      </c>
      <c r="AP23" s="295">
        <v>24625</v>
      </c>
      <c r="AQ23" s="295">
        <v>9741713</v>
      </c>
      <c r="AR23" s="282">
        <v>511</v>
      </c>
      <c r="AS23" s="282">
        <v>1357320</v>
      </c>
      <c r="AT23" s="282">
        <v>668</v>
      </c>
      <c r="AU23" s="282">
        <v>836250</v>
      </c>
      <c r="AV23" s="180" t="s">
        <v>657</v>
      </c>
      <c r="AW23" s="315" t="s">
        <v>725</v>
      </c>
      <c r="AX23" s="315"/>
      <c r="AY23" s="322"/>
      <c r="AZ23" s="282">
        <v>761434</v>
      </c>
      <c r="BA23" s="282">
        <v>1054134775</v>
      </c>
      <c r="BB23" s="282">
        <v>1016284</v>
      </c>
      <c r="BC23" s="282">
        <v>1379979353</v>
      </c>
      <c r="BD23" s="282">
        <v>969729</v>
      </c>
      <c r="BE23" s="282">
        <v>1334214452</v>
      </c>
      <c r="BF23" s="282">
        <v>1285144</v>
      </c>
      <c r="BG23" s="282">
        <v>1705219808</v>
      </c>
      <c r="BH23" s="180" t="s">
        <v>234</v>
      </c>
      <c r="BI23" s="315" t="s">
        <v>726</v>
      </c>
      <c r="BJ23" s="315"/>
      <c r="BK23" s="322"/>
      <c r="BL23" s="282">
        <v>14745</v>
      </c>
      <c r="BM23" s="282">
        <v>23389704</v>
      </c>
      <c r="BN23" s="282">
        <v>36163</v>
      </c>
      <c r="BO23" s="282">
        <v>17992157</v>
      </c>
      <c r="BP23" s="282">
        <v>56449</v>
      </c>
      <c r="BQ23" s="282">
        <v>181631116</v>
      </c>
      <c r="BR23" s="282">
        <v>223054</v>
      </c>
      <c r="BS23" s="282">
        <v>101147995</v>
      </c>
      <c r="BT23" s="180" t="s">
        <v>657</v>
      </c>
      <c r="BU23" s="315" t="s">
        <v>725</v>
      </c>
      <c r="BV23" s="315"/>
      <c r="BW23" s="322"/>
      <c r="BX23" s="282">
        <v>1067445</v>
      </c>
      <c r="BY23" s="282">
        <v>1407042682</v>
      </c>
      <c r="BZ23" s="282">
        <v>1388491</v>
      </c>
      <c r="CA23" s="282">
        <v>1759543340</v>
      </c>
      <c r="CB23" s="282">
        <v>1098369</v>
      </c>
      <c r="CC23" s="282">
        <v>1392752647</v>
      </c>
      <c r="CD23" s="282">
        <v>1378453</v>
      </c>
      <c r="CE23" s="282">
        <v>1701039532</v>
      </c>
      <c r="CF23" s="180" t="s">
        <v>234</v>
      </c>
      <c r="CG23" s="315" t="s">
        <v>726</v>
      </c>
      <c r="CH23" s="315"/>
      <c r="CI23" s="322"/>
      <c r="CJ23" s="282">
        <v>111729</v>
      </c>
      <c r="CK23" s="282">
        <v>406232514</v>
      </c>
      <c r="CL23" s="282">
        <v>733101</v>
      </c>
      <c r="CM23" s="282">
        <v>305583185</v>
      </c>
      <c r="CN23" s="282">
        <v>230542</v>
      </c>
      <c r="CO23" s="282">
        <v>556879672</v>
      </c>
      <c r="CP23" s="282">
        <v>1351036</v>
      </c>
      <c r="CQ23" s="282">
        <v>526477158</v>
      </c>
      <c r="CR23" s="180" t="s">
        <v>657</v>
      </c>
      <c r="CS23" s="315" t="s">
        <v>725</v>
      </c>
      <c r="CT23" s="315"/>
      <c r="CU23" s="322"/>
      <c r="CV23" s="282">
        <v>970175</v>
      </c>
      <c r="CW23" s="282">
        <v>1181811453</v>
      </c>
      <c r="CX23" s="282">
        <v>1186631</v>
      </c>
      <c r="CY23" s="282">
        <v>1434620665</v>
      </c>
      <c r="CZ23" s="282">
        <v>1034427</v>
      </c>
      <c r="DA23" s="282">
        <v>1220730765</v>
      </c>
      <c r="DB23" s="282">
        <v>1210008</v>
      </c>
      <c r="DC23" s="282">
        <v>1435143501</v>
      </c>
      <c r="DD23" s="180" t="s">
        <v>234</v>
      </c>
      <c r="DE23" s="315" t="s">
        <v>726</v>
      </c>
      <c r="DF23" s="315"/>
      <c r="DG23" s="322"/>
      <c r="DH23" s="282">
        <v>218506</v>
      </c>
      <c r="DI23" s="282">
        <v>557890518</v>
      </c>
      <c r="DJ23" s="282">
        <v>762091</v>
      </c>
      <c r="DK23" s="282">
        <v>306848658</v>
      </c>
      <c r="DL23" s="282">
        <v>304460</v>
      </c>
      <c r="DM23" s="282">
        <v>526963305</v>
      </c>
      <c r="DN23" s="282">
        <v>646460</v>
      </c>
      <c r="DO23" s="282">
        <v>286708365</v>
      </c>
      <c r="DP23" s="180" t="s">
        <v>657</v>
      </c>
      <c r="DQ23" s="315" t="s">
        <v>725</v>
      </c>
      <c r="DR23" s="315"/>
      <c r="DS23" s="322"/>
      <c r="DT23" s="282">
        <v>1150669</v>
      </c>
      <c r="DU23" s="282">
        <v>1321502525</v>
      </c>
      <c r="DV23" s="282">
        <v>1326670</v>
      </c>
      <c r="DW23" s="282">
        <v>1541750907</v>
      </c>
      <c r="DX23" s="282">
        <v>1167798</v>
      </c>
      <c r="DY23" s="282">
        <v>1323061373</v>
      </c>
      <c r="DZ23" s="282">
        <v>1349555</v>
      </c>
      <c r="EA23" s="282">
        <v>1529524282</v>
      </c>
      <c r="EB23" s="180" t="s">
        <v>234</v>
      </c>
      <c r="EC23" s="315" t="s">
        <v>726</v>
      </c>
      <c r="ED23" s="315"/>
      <c r="EE23" s="322"/>
      <c r="EF23" s="282">
        <v>340057</v>
      </c>
      <c r="EG23" s="282">
        <v>451023229</v>
      </c>
      <c r="EH23" s="282">
        <v>799141</v>
      </c>
      <c r="EI23" s="282">
        <v>453526252</v>
      </c>
      <c r="EJ23" s="282">
        <v>422518</v>
      </c>
      <c r="EK23" s="282">
        <v>320093336</v>
      </c>
      <c r="EL23" s="282">
        <v>922817</v>
      </c>
      <c r="EM23" s="282">
        <v>479400975</v>
      </c>
      <c r="EN23" s="180" t="s">
        <v>657</v>
      </c>
      <c r="EO23" s="315" t="s">
        <v>725</v>
      </c>
      <c r="EP23" s="315"/>
      <c r="EQ23" s="322"/>
      <c r="ER23" s="282">
        <v>1090773</v>
      </c>
      <c r="ES23" s="282">
        <v>1216010140</v>
      </c>
      <c r="ET23" s="282">
        <v>1243196</v>
      </c>
      <c r="EU23" s="282">
        <v>1371617546</v>
      </c>
      <c r="EV23" s="282">
        <v>777860</v>
      </c>
      <c r="EW23" s="282">
        <v>851477961</v>
      </c>
      <c r="EX23" s="282">
        <v>874418</v>
      </c>
      <c r="EY23" s="282">
        <v>936413472</v>
      </c>
      <c r="EZ23" s="180" t="s">
        <v>234</v>
      </c>
      <c r="FA23" s="315" t="s">
        <v>726</v>
      </c>
      <c r="FB23" s="315"/>
      <c r="FC23" s="322"/>
      <c r="FD23" s="282">
        <v>380996</v>
      </c>
      <c r="FE23" s="282">
        <v>221251258</v>
      </c>
      <c r="FF23" s="282">
        <v>805922</v>
      </c>
      <c r="FG23" s="282">
        <v>422733565</v>
      </c>
      <c r="FH23" s="282">
        <v>274898</v>
      </c>
      <c r="FI23" s="282">
        <v>139442747</v>
      </c>
      <c r="FJ23" s="282">
        <v>555419</v>
      </c>
      <c r="FK23" s="282">
        <v>275017279</v>
      </c>
      <c r="FL23" s="180" t="s">
        <v>657</v>
      </c>
      <c r="FM23" s="315" t="s">
        <v>725</v>
      </c>
      <c r="FN23" s="315"/>
      <c r="FO23" s="322"/>
      <c r="FP23" s="282">
        <v>508478</v>
      </c>
      <c r="FQ23" s="282">
        <v>561884265</v>
      </c>
      <c r="FR23" s="282">
        <v>580390</v>
      </c>
      <c r="FS23" s="282">
        <v>618867565</v>
      </c>
      <c r="FT23" s="282">
        <v>421478</v>
      </c>
      <c r="FU23" s="282">
        <v>451599964</v>
      </c>
      <c r="FV23" s="282">
        <v>504522</v>
      </c>
      <c r="FW23" s="282">
        <v>517362904</v>
      </c>
      <c r="FX23" s="180" t="s">
        <v>234</v>
      </c>
      <c r="FY23" s="315" t="s">
        <v>726</v>
      </c>
      <c r="FZ23" s="315"/>
      <c r="GA23" s="322"/>
      <c r="GB23" s="282">
        <v>338310</v>
      </c>
      <c r="GC23" s="282">
        <v>110110084</v>
      </c>
      <c r="GD23" s="282">
        <v>556860</v>
      </c>
      <c r="GE23" s="282">
        <v>214352411</v>
      </c>
      <c r="GF23" s="282">
        <v>289304</v>
      </c>
      <c r="GG23" s="282">
        <v>90646373</v>
      </c>
      <c r="GH23" s="282">
        <v>398350</v>
      </c>
      <c r="GI23" s="282">
        <v>117664660</v>
      </c>
      <c r="GJ23" s="180" t="s">
        <v>657</v>
      </c>
      <c r="GK23" s="315" t="s">
        <v>725</v>
      </c>
      <c r="GL23" s="315"/>
      <c r="GM23" s="322"/>
      <c r="GN23" s="282">
        <v>292195</v>
      </c>
      <c r="GO23" s="282">
        <v>297766415</v>
      </c>
      <c r="GP23" s="282">
        <v>316469</v>
      </c>
      <c r="GQ23" s="282">
        <v>307987762</v>
      </c>
      <c r="GR23" s="282">
        <v>218702</v>
      </c>
      <c r="GS23" s="282">
        <v>213254626</v>
      </c>
      <c r="GT23" s="282">
        <v>163098</v>
      </c>
      <c r="GU23" s="282">
        <v>150055563</v>
      </c>
      <c r="GV23" s="180" t="s">
        <v>234</v>
      </c>
      <c r="GW23" s="315" t="s">
        <v>726</v>
      </c>
      <c r="GX23" s="315"/>
      <c r="GY23" s="322"/>
      <c r="GZ23" s="282">
        <v>234329</v>
      </c>
      <c r="HA23" s="282">
        <v>64904073</v>
      </c>
      <c r="HB23" s="282">
        <v>276297</v>
      </c>
      <c r="HC23" s="282">
        <v>75673882</v>
      </c>
      <c r="HD23" s="282">
        <v>185268</v>
      </c>
      <c r="HE23" s="282">
        <v>47000592</v>
      </c>
      <c r="HF23" s="282">
        <v>155077</v>
      </c>
      <c r="HG23" s="282">
        <v>41254612</v>
      </c>
      <c r="HH23" s="180" t="s">
        <v>657</v>
      </c>
      <c r="HI23" s="315" t="s">
        <v>725</v>
      </c>
      <c r="HJ23" s="315"/>
      <c r="HK23" s="322"/>
      <c r="HL23" s="282">
        <v>103940</v>
      </c>
      <c r="HM23" s="282">
        <v>97061201</v>
      </c>
      <c r="HN23" s="282">
        <v>70756</v>
      </c>
      <c r="HO23" s="282">
        <v>60691180</v>
      </c>
      <c r="HP23" s="180" t="s">
        <v>234</v>
      </c>
      <c r="HQ23" s="315" t="s">
        <v>726</v>
      </c>
      <c r="HR23" s="321"/>
      <c r="HS23" s="283">
        <v>95840</v>
      </c>
      <c r="HT23" s="283">
        <v>23148036</v>
      </c>
      <c r="HU23" s="283">
        <v>82778</v>
      </c>
      <c r="HV23" s="283">
        <v>20894898</v>
      </c>
      <c r="HW23" s="180" t="s">
        <v>657</v>
      </c>
    </row>
    <row r="24" spans="1:231" ht="26.1" customHeight="1">
      <c r="A24" s="319"/>
      <c r="B24" s="217" t="s">
        <v>717</v>
      </c>
      <c r="C24" s="307"/>
      <c r="D24" s="296">
        <v>525512</v>
      </c>
      <c r="E24" s="296">
        <v>158435703</v>
      </c>
      <c r="F24" s="296">
        <v>454252</v>
      </c>
      <c r="G24" s="296">
        <v>138059561</v>
      </c>
      <c r="H24" s="296">
        <v>7243</v>
      </c>
      <c r="I24" s="296">
        <v>1657257</v>
      </c>
      <c r="J24" s="296">
        <v>5474</v>
      </c>
      <c r="K24" s="296">
        <v>1388650</v>
      </c>
      <c r="L24" s="185" t="s">
        <v>42</v>
      </c>
      <c r="M24" s="319"/>
      <c r="N24" s="217" t="s">
        <v>717</v>
      </c>
      <c r="O24" s="307"/>
      <c r="P24" s="296">
        <v>386993</v>
      </c>
      <c r="Q24" s="296">
        <v>2189309954</v>
      </c>
      <c r="R24" s="296">
        <v>397902</v>
      </c>
      <c r="S24" s="296">
        <v>191443109</v>
      </c>
      <c r="T24" s="296">
        <v>30130</v>
      </c>
      <c r="U24" s="296">
        <v>3187617</v>
      </c>
      <c r="V24" s="296">
        <v>28605</v>
      </c>
      <c r="W24" s="296">
        <v>2249072</v>
      </c>
      <c r="X24" s="185" t="s">
        <v>42</v>
      </c>
      <c r="Y24" s="319"/>
      <c r="Z24" s="217" t="s">
        <v>717</v>
      </c>
      <c r="AA24" s="307"/>
      <c r="AB24" s="300">
        <v>14649</v>
      </c>
      <c r="AC24" s="296">
        <v>5122594</v>
      </c>
      <c r="AD24" s="296">
        <v>12163</v>
      </c>
      <c r="AE24" s="296">
        <v>4606942</v>
      </c>
      <c r="AF24" s="296">
        <v>6707</v>
      </c>
      <c r="AG24" s="296">
        <v>2073271</v>
      </c>
      <c r="AH24" s="296">
        <v>6847</v>
      </c>
      <c r="AI24" s="296">
        <v>2365970</v>
      </c>
      <c r="AJ24" s="185" t="s">
        <v>42</v>
      </c>
      <c r="AK24" s="319"/>
      <c r="AL24" s="217" t="s">
        <v>717</v>
      </c>
      <c r="AM24" s="307"/>
      <c r="AN24" s="300">
        <v>256</v>
      </c>
      <c r="AO24" s="296">
        <v>837785</v>
      </c>
      <c r="AP24" s="296">
        <v>220</v>
      </c>
      <c r="AQ24" s="296">
        <v>394911</v>
      </c>
      <c r="AR24" s="273">
        <v>133</v>
      </c>
      <c r="AS24" s="273">
        <v>1107350</v>
      </c>
      <c r="AT24" s="273">
        <v>92</v>
      </c>
      <c r="AU24" s="273">
        <v>572502</v>
      </c>
      <c r="AV24" s="185" t="s">
        <v>42</v>
      </c>
      <c r="AW24" s="319"/>
      <c r="AX24" s="217" t="s">
        <v>717</v>
      </c>
      <c r="AY24" s="307"/>
      <c r="AZ24" s="273">
        <v>16607</v>
      </c>
      <c r="BA24" s="273">
        <v>5083867</v>
      </c>
      <c r="BB24" s="273">
        <v>19001</v>
      </c>
      <c r="BC24" s="273">
        <v>7021054</v>
      </c>
      <c r="BD24" s="273">
        <v>29418</v>
      </c>
      <c r="BE24" s="273">
        <v>9240983</v>
      </c>
      <c r="BF24" s="273">
        <v>33523</v>
      </c>
      <c r="BG24" s="273">
        <v>12552977</v>
      </c>
      <c r="BH24" s="185" t="s">
        <v>42</v>
      </c>
      <c r="BI24" s="319"/>
      <c r="BJ24" s="217" t="s">
        <v>717</v>
      </c>
      <c r="BK24" s="307"/>
      <c r="BL24" s="273">
        <v>5720</v>
      </c>
      <c r="BM24" s="273">
        <v>8843612</v>
      </c>
      <c r="BN24" s="273">
        <v>4480</v>
      </c>
      <c r="BO24" s="273">
        <v>1731926</v>
      </c>
      <c r="BP24" s="273">
        <v>23524</v>
      </c>
      <c r="BQ24" s="273">
        <v>116630697</v>
      </c>
      <c r="BR24" s="273">
        <v>28135</v>
      </c>
      <c r="BS24" s="273">
        <v>5056230</v>
      </c>
      <c r="BT24" s="185" t="s">
        <v>42</v>
      </c>
      <c r="BU24" s="319"/>
      <c r="BV24" s="217" t="s">
        <v>717</v>
      </c>
      <c r="BW24" s="307"/>
      <c r="BX24" s="273">
        <v>26582</v>
      </c>
      <c r="BY24" s="273">
        <v>9699599</v>
      </c>
      <c r="BZ24" s="273">
        <v>32439</v>
      </c>
      <c r="CA24" s="273">
        <v>12125964</v>
      </c>
      <c r="CB24" s="273">
        <v>27762</v>
      </c>
      <c r="CC24" s="273">
        <v>10173817</v>
      </c>
      <c r="CD24" s="273">
        <v>29584</v>
      </c>
      <c r="CE24" s="273">
        <v>10902001</v>
      </c>
      <c r="CF24" s="185" t="s">
        <v>42</v>
      </c>
      <c r="CG24" s="319"/>
      <c r="CH24" s="217" t="s">
        <v>717</v>
      </c>
      <c r="CI24" s="307"/>
      <c r="CJ24" s="273">
        <v>44182</v>
      </c>
      <c r="CK24" s="273">
        <v>285462956</v>
      </c>
      <c r="CL24" s="273">
        <v>80749</v>
      </c>
      <c r="CM24" s="273">
        <v>16737568</v>
      </c>
      <c r="CN24" s="273">
        <v>52280</v>
      </c>
      <c r="CO24" s="273">
        <v>403266452</v>
      </c>
      <c r="CP24" s="273">
        <v>104888</v>
      </c>
      <c r="CQ24" s="273">
        <v>35020649</v>
      </c>
      <c r="CR24" s="185" t="s">
        <v>42</v>
      </c>
      <c r="CS24" s="319"/>
      <c r="CT24" s="217" t="s">
        <v>717</v>
      </c>
      <c r="CU24" s="307"/>
      <c r="CV24" s="273">
        <v>29557</v>
      </c>
      <c r="CW24" s="273">
        <v>10268738</v>
      </c>
      <c r="CX24" s="273">
        <v>25879</v>
      </c>
      <c r="CY24" s="273">
        <v>9277075</v>
      </c>
      <c r="CZ24" s="273">
        <v>38046</v>
      </c>
      <c r="DA24" s="273">
        <v>13946841</v>
      </c>
      <c r="DB24" s="273">
        <v>28978</v>
      </c>
      <c r="DC24" s="273">
        <v>9799916</v>
      </c>
      <c r="DD24" s="185" t="s">
        <v>42</v>
      </c>
      <c r="DE24" s="319"/>
      <c r="DF24" s="217" t="s">
        <v>717</v>
      </c>
      <c r="DG24" s="307"/>
      <c r="DH24" s="273">
        <v>48265</v>
      </c>
      <c r="DI24" s="273">
        <v>417723955</v>
      </c>
      <c r="DJ24" s="273">
        <v>46453</v>
      </c>
      <c r="DK24" s="273">
        <v>26040592</v>
      </c>
      <c r="DL24" s="273">
        <v>47164</v>
      </c>
      <c r="DM24" s="273">
        <v>357296493</v>
      </c>
      <c r="DN24" s="273">
        <v>22325</v>
      </c>
      <c r="DO24" s="273">
        <v>23379049</v>
      </c>
      <c r="DP24" s="185" t="s">
        <v>42</v>
      </c>
      <c r="DQ24" s="319"/>
      <c r="DR24" s="217" t="s">
        <v>717</v>
      </c>
      <c r="DS24" s="307"/>
      <c r="DT24" s="273">
        <v>47979</v>
      </c>
      <c r="DU24" s="273">
        <v>17217808</v>
      </c>
      <c r="DV24" s="273">
        <v>36809</v>
      </c>
      <c r="DW24" s="273">
        <v>11560166</v>
      </c>
      <c r="DX24" s="273">
        <v>56296</v>
      </c>
      <c r="DY24" s="273">
        <v>18811285</v>
      </c>
      <c r="DZ24" s="273">
        <v>43272</v>
      </c>
      <c r="EA24" s="273">
        <v>12766250</v>
      </c>
      <c r="EB24" s="185" t="s">
        <v>42</v>
      </c>
      <c r="EC24" s="319"/>
      <c r="ED24" s="217" t="s">
        <v>717</v>
      </c>
      <c r="EE24" s="307"/>
      <c r="EF24" s="273">
        <v>47617</v>
      </c>
      <c r="EG24" s="273">
        <v>268947985</v>
      </c>
      <c r="EH24" s="273">
        <v>22440</v>
      </c>
      <c r="EI24" s="273">
        <v>22626911</v>
      </c>
      <c r="EJ24" s="273">
        <v>39198</v>
      </c>
      <c r="EK24" s="273">
        <v>143594176</v>
      </c>
      <c r="EL24" s="273">
        <v>24666</v>
      </c>
      <c r="EM24" s="273">
        <v>19358086</v>
      </c>
      <c r="EN24" s="185" t="s">
        <v>42</v>
      </c>
      <c r="EO24" s="319"/>
      <c r="EP24" s="217" t="s">
        <v>717</v>
      </c>
      <c r="EQ24" s="307"/>
      <c r="ER24" s="273">
        <v>55223</v>
      </c>
      <c r="ES24" s="273">
        <v>17557735</v>
      </c>
      <c r="ET24" s="273">
        <v>44843</v>
      </c>
      <c r="EU24" s="273">
        <v>12532619</v>
      </c>
      <c r="EV24" s="273">
        <v>42798</v>
      </c>
      <c r="EW24" s="273">
        <v>12428980</v>
      </c>
      <c r="EX24" s="273">
        <v>36329</v>
      </c>
      <c r="EY24" s="273">
        <v>9771406</v>
      </c>
      <c r="EZ24" s="185" t="s">
        <v>42</v>
      </c>
      <c r="FA24" s="319"/>
      <c r="FB24" s="217" t="s">
        <v>717</v>
      </c>
      <c r="FC24" s="307"/>
      <c r="FD24" s="273">
        <v>27093</v>
      </c>
      <c r="FE24" s="273">
        <v>76199090</v>
      </c>
      <c r="FF24" s="273">
        <v>19029</v>
      </c>
      <c r="FG24" s="273">
        <v>16893055</v>
      </c>
      <c r="FH24" s="273">
        <v>13007</v>
      </c>
      <c r="FI24" s="273">
        <v>49910429</v>
      </c>
      <c r="FJ24" s="273">
        <v>8355</v>
      </c>
      <c r="FK24" s="273">
        <v>9853915</v>
      </c>
      <c r="FL24" s="185" t="s">
        <v>42</v>
      </c>
      <c r="FM24" s="319"/>
      <c r="FN24" s="217" t="s">
        <v>717</v>
      </c>
      <c r="FO24" s="307"/>
      <c r="FP24" s="273">
        <v>30232</v>
      </c>
      <c r="FQ24" s="273">
        <v>8114880</v>
      </c>
      <c r="FR24" s="273">
        <v>28064</v>
      </c>
      <c r="FS24" s="273">
        <v>6844933</v>
      </c>
      <c r="FT24" s="273">
        <v>27397</v>
      </c>
      <c r="FU24" s="273">
        <v>6806415</v>
      </c>
      <c r="FV24" s="273">
        <v>28509</v>
      </c>
      <c r="FW24" s="273">
        <v>6418517</v>
      </c>
      <c r="FX24" s="185" t="s">
        <v>42</v>
      </c>
      <c r="FY24" s="319"/>
      <c r="FZ24" s="217" t="s">
        <v>717</v>
      </c>
      <c r="GA24" s="307"/>
      <c r="GB24" s="273">
        <v>3583</v>
      </c>
      <c r="GC24" s="273">
        <v>26174334</v>
      </c>
      <c r="GD24" s="273">
        <v>2752</v>
      </c>
      <c r="GE24" s="273">
        <v>5932674</v>
      </c>
      <c r="GF24" s="273">
        <v>2350</v>
      </c>
      <c r="GG24" s="273">
        <v>16976372</v>
      </c>
      <c r="GH24" s="273">
        <v>2216</v>
      </c>
      <c r="GI24" s="273">
        <v>3564864</v>
      </c>
      <c r="GJ24" s="185" t="s">
        <v>42</v>
      </c>
      <c r="GK24" s="319"/>
      <c r="GL24" s="217" t="s">
        <v>717</v>
      </c>
      <c r="GM24" s="307"/>
      <c r="GN24" s="273">
        <v>25093</v>
      </c>
      <c r="GO24" s="273">
        <v>4718205</v>
      </c>
      <c r="GP24" s="273">
        <v>21447</v>
      </c>
      <c r="GQ24" s="273">
        <v>4515703</v>
      </c>
      <c r="GR24" s="273">
        <v>28265</v>
      </c>
      <c r="GS24" s="273">
        <v>3662519</v>
      </c>
      <c r="GT24" s="273">
        <v>13699</v>
      </c>
      <c r="GU24" s="273">
        <v>2459281</v>
      </c>
      <c r="GV24" s="185" t="s">
        <v>42</v>
      </c>
      <c r="GW24" s="319"/>
      <c r="GX24" s="217" t="s">
        <v>717</v>
      </c>
      <c r="GY24" s="307"/>
      <c r="GZ24" s="273">
        <v>1417</v>
      </c>
      <c r="HA24" s="273">
        <v>8021246</v>
      </c>
      <c r="HB24" s="273">
        <v>1401</v>
      </c>
      <c r="HC24" s="273">
        <v>1160217</v>
      </c>
      <c r="HD24" s="273">
        <v>732</v>
      </c>
      <c r="HE24" s="273">
        <v>3708607</v>
      </c>
      <c r="HF24" s="273">
        <v>754</v>
      </c>
      <c r="HG24" s="273">
        <v>749267</v>
      </c>
      <c r="HH24" s="185" t="s">
        <v>42</v>
      </c>
      <c r="HI24" s="319"/>
      <c r="HJ24" s="217" t="s">
        <v>717</v>
      </c>
      <c r="HK24" s="307"/>
      <c r="HL24" s="273">
        <v>15658</v>
      </c>
      <c r="HM24" s="273">
        <v>1850909</v>
      </c>
      <c r="HN24" s="273">
        <v>7392</v>
      </c>
      <c r="HO24" s="273">
        <v>1150137</v>
      </c>
      <c r="HP24" s="185" t="s">
        <v>42</v>
      </c>
      <c r="HQ24" s="319"/>
      <c r="HR24" s="320" t="s">
        <v>717</v>
      </c>
      <c r="HS24" s="274">
        <v>342</v>
      </c>
      <c r="HT24" s="274">
        <v>1420798</v>
      </c>
      <c r="HU24" s="274">
        <v>342</v>
      </c>
      <c r="HV24" s="274">
        <v>121621</v>
      </c>
      <c r="HW24" s="185" t="s">
        <v>42</v>
      </c>
    </row>
    <row r="25" spans="1:231" ht="26.1" customHeight="1">
      <c r="A25" s="319"/>
      <c r="B25" s="217" t="s">
        <v>718</v>
      </c>
      <c r="C25" s="307"/>
      <c r="D25" s="296">
        <v>13870497</v>
      </c>
      <c r="E25" s="296">
        <v>12636950887</v>
      </c>
      <c r="F25" s="296">
        <v>16101591</v>
      </c>
      <c r="G25" s="296">
        <v>14583922887</v>
      </c>
      <c r="H25" s="296">
        <v>344905</v>
      </c>
      <c r="I25" s="296">
        <v>412517379</v>
      </c>
      <c r="J25" s="296">
        <v>321026</v>
      </c>
      <c r="K25" s="296">
        <v>377507728</v>
      </c>
      <c r="L25" s="187" t="s">
        <v>40</v>
      </c>
      <c r="M25" s="319"/>
      <c r="N25" s="217" t="s">
        <v>718</v>
      </c>
      <c r="O25" s="307"/>
      <c r="P25" s="296">
        <v>3546250</v>
      </c>
      <c r="Q25" s="296">
        <v>1480353665</v>
      </c>
      <c r="R25" s="296">
        <v>9075294</v>
      </c>
      <c r="S25" s="296">
        <v>3483909576</v>
      </c>
      <c r="T25" s="296">
        <v>635327</v>
      </c>
      <c r="U25" s="296">
        <v>210480521</v>
      </c>
      <c r="V25" s="296">
        <v>610503</v>
      </c>
      <c r="W25" s="296">
        <v>201827379</v>
      </c>
      <c r="X25" s="187" t="s">
        <v>40</v>
      </c>
      <c r="Y25" s="319"/>
      <c r="Z25" s="217" t="s">
        <v>718</v>
      </c>
      <c r="AA25" s="307"/>
      <c r="AB25" s="300">
        <v>1367536</v>
      </c>
      <c r="AC25" s="296">
        <v>1065420035</v>
      </c>
      <c r="AD25" s="296">
        <v>1324422</v>
      </c>
      <c r="AE25" s="296">
        <v>1009624523</v>
      </c>
      <c r="AF25" s="296">
        <v>712231</v>
      </c>
      <c r="AG25" s="296">
        <v>577978281</v>
      </c>
      <c r="AH25" s="296">
        <v>764001</v>
      </c>
      <c r="AI25" s="296">
        <v>670380180</v>
      </c>
      <c r="AJ25" s="187" t="s">
        <v>40</v>
      </c>
      <c r="AK25" s="319"/>
      <c r="AL25" s="217" t="s">
        <v>718</v>
      </c>
      <c r="AM25" s="307"/>
      <c r="AN25" s="300">
        <v>25971</v>
      </c>
      <c r="AO25" s="296">
        <v>9902045</v>
      </c>
      <c r="AP25" s="296">
        <v>24214</v>
      </c>
      <c r="AQ25" s="296">
        <v>9261981</v>
      </c>
      <c r="AR25" s="273">
        <v>120</v>
      </c>
      <c r="AS25" s="273">
        <v>162229</v>
      </c>
      <c r="AT25" s="273">
        <v>363</v>
      </c>
      <c r="AU25" s="273">
        <v>201407</v>
      </c>
      <c r="AV25" s="187" t="s">
        <v>40</v>
      </c>
      <c r="AW25" s="319"/>
      <c r="AX25" s="217" t="s">
        <v>718</v>
      </c>
      <c r="AY25" s="307"/>
      <c r="AZ25" s="273">
        <v>752672</v>
      </c>
      <c r="BA25" s="273">
        <v>836072844</v>
      </c>
      <c r="BB25" s="273">
        <v>1004499</v>
      </c>
      <c r="BC25" s="273">
        <v>1089549654</v>
      </c>
      <c r="BD25" s="273">
        <v>959160</v>
      </c>
      <c r="BE25" s="273">
        <v>1047734236</v>
      </c>
      <c r="BF25" s="273">
        <v>1268562</v>
      </c>
      <c r="BG25" s="273">
        <v>1325683031</v>
      </c>
      <c r="BH25" s="187" t="s">
        <v>40</v>
      </c>
      <c r="BI25" s="319"/>
      <c r="BJ25" s="217" t="s">
        <v>718</v>
      </c>
      <c r="BK25" s="307"/>
      <c r="BL25" s="273">
        <v>12996</v>
      </c>
      <c r="BM25" s="273">
        <v>10052571</v>
      </c>
      <c r="BN25" s="273">
        <v>35361</v>
      </c>
      <c r="BO25" s="273">
        <v>14568069</v>
      </c>
      <c r="BP25" s="273">
        <v>46463</v>
      </c>
      <c r="BQ25" s="273">
        <v>48812564</v>
      </c>
      <c r="BR25" s="273">
        <v>218530</v>
      </c>
      <c r="BS25" s="273">
        <v>86486805</v>
      </c>
      <c r="BT25" s="187" t="s">
        <v>40</v>
      </c>
      <c r="BU25" s="319"/>
      <c r="BV25" s="217" t="s">
        <v>718</v>
      </c>
      <c r="BW25" s="307"/>
      <c r="BX25" s="273">
        <v>1056795</v>
      </c>
      <c r="BY25" s="273">
        <v>1094208415</v>
      </c>
      <c r="BZ25" s="273">
        <v>1371513</v>
      </c>
      <c r="CA25" s="273">
        <v>1354417791</v>
      </c>
      <c r="CB25" s="273">
        <v>1086547</v>
      </c>
      <c r="CC25" s="273">
        <v>1074072708</v>
      </c>
      <c r="CD25" s="273">
        <v>1362520</v>
      </c>
      <c r="CE25" s="273">
        <v>1305565799</v>
      </c>
      <c r="CF25" s="187" t="s">
        <v>40</v>
      </c>
      <c r="CG25" s="319"/>
      <c r="CH25" s="217" t="s">
        <v>718</v>
      </c>
      <c r="CI25" s="307"/>
      <c r="CJ25" s="273">
        <v>89699</v>
      </c>
      <c r="CK25" s="273">
        <v>91274677</v>
      </c>
      <c r="CL25" s="273">
        <v>731033</v>
      </c>
      <c r="CM25" s="273">
        <v>271590796</v>
      </c>
      <c r="CN25" s="273">
        <v>201298</v>
      </c>
      <c r="CO25" s="273">
        <v>120159418</v>
      </c>
      <c r="CP25" s="273">
        <v>1462787</v>
      </c>
      <c r="CQ25" s="273">
        <v>472561534</v>
      </c>
      <c r="CR25" s="187" t="s">
        <v>40</v>
      </c>
      <c r="CS25" s="319"/>
      <c r="CT25" s="217" t="s">
        <v>718</v>
      </c>
      <c r="CU25" s="307"/>
      <c r="CV25" s="273">
        <v>957523</v>
      </c>
      <c r="CW25" s="273">
        <v>901877004</v>
      </c>
      <c r="CX25" s="273">
        <v>1173024</v>
      </c>
      <c r="CY25" s="273">
        <v>1099220807</v>
      </c>
      <c r="CZ25" s="273">
        <v>1019513</v>
      </c>
      <c r="DA25" s="273">
        <v>922696412</v>
      </c>
      <c r="DB25" s="273">
        <v>1195329</v>
      </c>
      <c r="DC25" s="273">
        <v>1097423513</v>
      </c>
      <c r="DD25" s="187" t="s">
        <v>40</v>
      </c>
      <c r="DE25" s="319"/>
      <c r="DF25" s="217" t="s">
        <v>718</v>
      </c>
      <c r="DG25" s="307"/>
      <c r="DH25" s="273">
        <v>189076</v>
      </c>
      <c r="DI25" s="273">
        <v>110991269</v>
      </c>
      <c r="DJ25" s="273">
        <v>857268</v>
      </c>
      <c r="DK25" s="273">
        <v>266293806</v>
      </c>
      <c r="DL25" s="273">
        <v>276461</v>
      </c>
      <c r="DM25" s="273">
        <v>140480502</v>
      </c>
      <c r="DN25" s="273">
        <v>735914</v>
      </c>
      <c r="DO25" s="273">
        <v>248296633</v>
      </c>
      <c r="DP25" s="187" t="s">
        <v>40</v>
      </c>
      <c r="DQ25" s="319"/>
      <c r="DR25" s="217" t="s">
        <v>718</v>
      </c>
      <c r="DS25" s="307"/>
      <c r="DT25" s="273">
        <v>1132976</v>
      </c>
      <c r="DU25" s="273">
        <v>991222931</v>
      </c>
      <c r="DV25" s="273">
        <v>1308923</v>
      </c>
      <c r="DW25" s="273">
        <v>1174084900</v>
      </c>
      <c r="DX25" s="273">
        <v>1147495</v>
      </c>
      <c r="DY25" s="273">
        <v>989015298</v>
      </c>
      <c r="DZ25" s="273">
        <v>1329475</v>
      </c>
      <c r="EA25" s="273">
        <v>1156290927</v>
      </c>
      <c r="EB25" s="187" t="s">
        <v>40</v>
      </c>
      <c r="EC25" s="319"/>
      <c r="ED25" s="217" t="s">
        <v>718</v>
      </c>
      <c r="EE25" s="307"/>
      <c r="EF25" s="273">
        <v>312244</v>
      </c>
      <c r="EG25" s="273">
        <v>150286517</v>
      </c>
      <c r="EH25" s="273">
        <v>883955</v>
      </c>
      <c r="EI25" s="273">
        <v>411664413</v>
      </c>
      <c r="EJ25" s="273">
        <v>399871</v>
      </c>
      <c r="EK25" s="273">
        <v>148649765</v>
      </c>
      <c r="EL25" s="273">
        <v>989197</v>
      </c>
      <c r="EM25" s="273">
        <v>438890444</v>
      </c>
      <c r="EN25" s="187" t="s">
        <v>40</v>
      </c>
      <c r="EO25" s="319"/>
      <c r="EP25" s="217" t="s">
        <v>718</v>
      </c>
      <c r="EQ25" s="307"/>
      <c r="ER25" s="273">
        <v>1070652</v>
      </c>
      <c r="ES25" s="273">
        <v>905989440</v>
      </c>
      <c r="ET25" s="273">
        <v>1222766</v>
      </c>
      <c r="EU25" s="273">
        <v>1028448097</v>
      </c>
      <c r="EV25" s="273">
        <v>762478</v>
      </c>
      <c r="EW25" s="273">
        <v>631447616</v>
      </c>
      <c r="EX25" s="273">
        <v>858344</v>
      </c>
      <c r="EY25" s="273">
        <v>694565588</v>
      </c>
      <c r="EZ25" s="187" t="s">
        <v>40</v>
      </c>
      <c r="FA25" s="319"/>
      <c r="FB25" s="217" t="s">
        <v>718</v>
      </c>
      <c r="FC25" s="307"/>
      <c r="FD25" s="273">
        <v>363807</v>
      </c>
      <c r="FE25" s="273">
        <v>124514451</v>
      </c>
      <c r="FF25" s="273">
        <v>855340</v>
      </c>
      <c r="FG25" s="273">
        <v>389491666</v>
      </c>
      <c r="FH25" s="273">
        <v>263825</v>
      </c>
      <c r="FI25" s="273">
        <v>80078105</v>
      </c>
      <c r="FJ25" s="273">
        <v>585640</v>
      </c>
      <c r="FK25" s="273">
        <v>258831904</v>
      </c>
      <c r="FL25" s="187" t="s">
        <v>40</v>
      </c>
      <c r="FM25" s="319"/>
      <c r="FN25" s="217" t="s">
        <v>718</v>
      </c>
      <c r="FO25" s="307"/>
      <c r="FP25" s="273">
        <v>497747</v>
      </c>
      <c r="FQ25" s="273">
        <v>418709607</v>
      </c>
      <c r="FR25" s="273">
        <v>568763</v>
      </c>
      <c r="FS25" s="273">
        <v>458540729</v>
      </c>
      <c r="FT25" s="273">
        <v>412200</v>
      </c>
      <c r="FU25" s="273">
        <v>333242262</v>
      </c>
      <c r="FV25" s="273">
        <v>493710</v>
      </c>
      <c r="FW25" s="273">
        <v>377681028</v>
      </c>
      <c r="FX25" s="187" t="s">
        <v>40</v>
      </c>
      <c r="FY25" s="319"/>
      <c r="FZ25" s="217" t="s">
        <v>718</v>
      </c>
      <c r="GA25" s="307"/>
      <c r="GB25" s="273">
        <v>253763</v>
      </c>
      <c r="GC25" s="273">
        <v>73655390</v>
      </c>
      <c r="GD25" s="273">
        <v>480022</v>
      </c>
      <c r="GE25" s="273">
        <v>197653636</v>
      </c>
      <c r="GF25" s="273">
        <v>184737</v>
      </c>
      <c r="GG25" s="273">
        <v>62203921</v>
      </c>
      <c r="GH25" s="273">
        <v>286161</v>
      </c>
      <c r="GI25" s="273">
        <v>101283443</v>
      </c>
      <c r="GJ25" s="187" t="s">
        <v>40</v>
      </c>
      <c r="GK25" s="319"/>
      <c r="GL25" s="217" t="s">
        <v>718</v>
      </c>
      <c r="GM25" s="307"/>
      <c r="GN25" s="273">
        <v>283486</v>
      </c>
      <c r="GO25" s="273">
        <v>215762341</v>
      </c>
      <c r="GP25" s="273">
        <v>308571</v>
      </c>
      <c r="GQ25" s="273">
        <v>219783285</v>
      </c>
      <c r="GR25" s="273">
        <v>208586</v>
      </c>
      <c r="GS25" s="273">
        <v>151469658</v>
      </c>
      <c r="GT25" s="273">
        <v>158030</v>
      </c>
      <c r="GU25" s="273">
        <v>104400138</v>
      </c>
      <c r="GV25" s="187" t="s">
        <v>40</v>
      </c>
      <c r="GW25" s="319"/>
      <c r="GX25" s="217" t="s">
        <v>718</v>
      </c>
      <c r="GY25" s="307"/>
      <c r="GZ25" s="273">
        <v>138054</v>
      </c>
      <c r="HA25" s="273">
        <v>46795241</v>
      </c>
      <c r="HB25" s="273">
        <v>179841</v>
      </c>
      <c r="HC25" s="273">
        <v>64065910</v>
      </c>
      <c r="HD25" s="273">
        <v>102503</v>
      </c>
      <c r="HE25" s="273">
        <v>34801035</v>
      </c>
      <c r="HF25" s="273">
        <v>93681</v>
      </c>
      <c r="HG25" s="273">
        <v>34028679</v>
      </c>
      <c r="HH25" s="187" t="s">
        <v>40</v>
      </c>
      <c r="HI25" s="319"/>
      <c r="HJ25" s="217" t="s">
        <v>718</v>
      </c>
      <c r="HK25" s="307"/>
      <c r="HL25" s="273">
        <v>97995</v>
      </c>
      <c r="HM25" s="273">
        <v>67514420</v>
      </c>
      <c r="HN25" s="273">
        <v>68113</v>
      </c>
      <c r="HO25" s="273">
        <v>40755169</v>
      </c>
      <c r="HP25" s="187" t="s">
        <v>40</v>
      </c>
      <c r="HQ25" s="319"/>
      <c r="HR25" s="320" t="s">
        <v>718</v>
      </c>
      <c r="HS25" s="274">
        <v>50035</v>
      </c>
      <c r="HT25" s="274">
        <v>17053444</v>
      </c>
      <c r="HU25" s="274">
        <v>45484</v>
      </c>
      <c r="HV25" s="274">
        <v>16911071</v>
      </c>
      <c r="HW25" s="187" t="s">
        <v>40</v>
      </c>
    </row>
    <row r="26" spans="1:231" ht="26.1" customHeight="1">
      <c r="A26" s="319"/>
      <c r="B26" s="217" t="s">
        <v>719</v>
      </c>
      <c r="C26" s="307"/>
      <c r="D26" s="296">
        <v>13844929</v>
      </c>
      <c r="E26" s="296">
        <v>3746077554</v>
      </c>
      <c r="F26" s="296">
        <v>16017210</v>
      </c>
      <c r="G26" s="296">
        <v>4338369014</v>
      </c>
      <c r="H26" s="296">
        <v>343398</v>
      </c>
      <c r="I26" s="296">
        <v>89124153</v>
      </c>
      <c r="J26" s="296">
        <v>318666</v>
      </c>
      <c r="K26" s="296">
        <v>82483470</v>
      </c>
      <c r="L26" s="185" t="s">
        <v>43</v>
      </c>
      <c r="M26" s="319"/>
      <c r="N26" s="217" t="s">
        <v>719</v>
      </c>
      <c r="O26" s="307"/>
      <c r="P26" s="296">
        <v>1073445</v>
      </c>
      <c r="Q26" s="296">
        <v>240084078</v>
      </c>
      <c r="R26" s="296">
        <v>835986</v>
      </c>
      <c r="S26" s="296">
        <v>160592503</v>
      </c>
      <c r="T26" s="296">
        <v>1235</v>
      </c>
      <c r="U26" s="296">
        <v>142202</v>
      </c>
      <c r="V26" s="296">
        <v>1243</v>
      </c>
      <c r="W26" s="296">
        <v>136178</v>
      </c>
      <c r="X26" s="185" t="s">
        <v>43</v>
      </c>
      <c r="Y26" s="319"/>
      <c r="Z26" s="217" t="s">
        <v>719</v>
      </c>
      <c r="AA26" s="307"/>
      <c r="AB26" s="300">
        <v>1387821</v>
      </c>
      <c r="AC26" s="296">
        <v>361166946</v>
      </c>
      <c r="AD26" s="296">
        <v>1342165</v>
      </c>
      <c r="AE26" s="296">
        <v>348231105</v>
      </c>
      <c r="AF26" s="296">
        <v>723617</v>
      </c>
      <c r="AG26" s="296">
        <v>192895360</v>
      </c>
      <c r="AH26" s="296">
        <v>773607</v>
      </c>
      <c r="AI26" s="296">
        <v>206310688</v>
      </c>
      <c r="AJ26" s="185" t="s">
        <v>43</v>
      </c>
      <c r="AK26" s="319"/>
      <c r="AL26" s="217" t="s">
        <v>719</v>
      </c>
      <c r="AM26" s="307"/>
      <c r="AN26" s="300">
        <v>524</v>
      </c>
      <c r="AO26" s="296">
        <v>84367</v>
      </c>
      <c r="AP26" s="296">
        <v>457</v>
      </c>
      <c r="AQ26" s="296">
        <v>67236</v>
      </c>
      <c r="AR26" s="273">
        <v>431</v>
      </c>
      <c r="AS26" s="273">
        <v>79033</v>
      </c>
      <c r="AT26" s="273">
        <v>341</v>
      </c>
      <c r="AU26" s="273">
        <v>56742</v>
      </c>
      <c r="AV26" s="185" t="s">
        <v>43</v>
      </c>
      <c r="AW26" s="319"/>
      <c r="AX26" s="217" t="s">
        <v>719</v>
      </c>
      <c r="AY26" s="307"/>
      <c r="AZ26" s="273">
        <v>748689</v>
      </c>
      <c r="BA26" s="273">
        <v>209259006</v>
      </c>
      <c r="BB26" s="273">
        <v>999188</v>
      </c>
      <c r="BC26" s="273">
        <v>278207119</v>
      </c>
      <c r="BD26" s="273">
        <v>950739</v>
      </c>
      <c r="BE26" s="273">
        <v>270442758</v>
      </c>
      <c r="BF26" s="273">
        <v>1257801</v>
      </c>
      <c r="BG26" s="273">
        <v>357740972</v>
      </c>
      <c r="BH26" s="185" t="s">
        <v>43</v>
      </c>
      <c r="BI26" s="319"/>
      <c r="BJ26" s="217" t="s">
        <v>719</v>
      </c>
      <c r="BK26" s="307"/>
      <c r="BL26" s="273">
        <v>12838</v>
      </c>
      <c r="BM26" s="273">
        <v>4118647</v>
      </c>
      <c r="BN26" s="273">
        <v>4675</v>
      </c>
      <c r="BO26" s="273">
        <v>1452673</v>
      </c>
      <c r="BP26" s="273">
        <v>46072</v>
      </c>
      <c r="BQ26" s="273">
        <v>14495072</v>
      </c>
      <c r="BR26" s="273">
        <v>26003</v>
      </c>
      <c r="BS26" s="273">
        <v>8067038</v>
      </c>
      <c r="BT26" s="185" t="s">
        <v>43</v>
      </c>
      <c r="BU26" s="319"/>
      <c r="BV26" s="217" t="s">
        <v>719</v>
      </c>
      <c r="BW26" s="307"/>
      <c r="BX26" s="273">
        <v>1045064</v>
      </c>
      <c r="BY26" s="273">
        <v>295973845</v>
      </c>
      <c r="BZ26" s="273">
        <v>1359762</v>
      </c>
      <c r="CA26" s="273">
        <v>384050318</v>
      </c>
      <c r="CB26" s="273">
        <v>1074376</v>
      </c>
      <c r="CC26" s="273">
        <v>301271411</v>
      </c>
      <c r="CD26" s="273">
        <v>1348288</v>
      </c>
      <c r="CE26" s="273">
        <v>376511207</v>
      </c>
      <c r="CF26" s="185" t="s">
        <v>43</v>
      </c>
      <c r="CG26" s="319"/>
      <c r="CH26" s="217" t="s">
        <v>719</v>
      </c>
      <c r="CI26" s="307"/>
      <c r="CJ26" s="273">
        <v>83213</v>
      </c>
      <c r="CK26" s="273">
        <v>25981931</v>
      </c>
      <c r="CL26" s="273">
        <v>43064</v>
      </c>
      <c r="CM26" s="273">
        <v>12869762</v>
      </c>
      <c r="CN26" s="273">
        <v>92557</v>
      </c>
      <c r="CO26" s="273">
        <v>28534049</v>
      </c>
      <c r="CP26" s="273">
        <v>44704</v>
      </c>
      <c r="CQ26" s="273">
        <v>13106047</v>
      </c>
      <c r="CR26" s="185" t="s">
        <v>43</v>
      </c>
      <c r="CS26" s="319"/>
      <c r="CT26" s="217" t="s">
        <v>719</v>
      </c>
      <c r="CU26" s="307"/>
      <c r="CV26" s="273">
        <v>948664</v>
      </c>
      <c r="CW26" s="273">
        <v>262777628</v>
      </c>
      <c r="CX26" s="273">
        <v>1158462</v>
      </c>
      <c r="CY26" s="273">
        <v>319256597</v>
      </c>
      <c r="CZ26" s="273">
        <v>1011616</v>
      </c>
      <c r="DA26" s="273">
        <v>275967014</v>
      </c>
      <c r="DB26" s="273">
        <v>1179977</v>
      </c>
      <c r="DC26" s="273">
        <v>320723425</v>
      </c>
      <c r="DD26" s="185" t="s">
        <v>43</v>
      </c>
      <c r="DE26" s="319"/>
      <c r="DF26" s="217" t="s">
        <v>719</v>
      </c>
      <c r="DG26" s="307"/>
      <c r="DH26" s="273">
        <v>79814</v>
      </c>
      <c r="DI26" s="273">
        <v>24433433</v>
      </c>
      <c r="DJ26" s="273">
        <v>39953</v>
      </c>
      <c r="DK26" s="273">
        <v>11537383</v>
      </c>
      <c r="DL26" s="273">
        <v>80916</v>
      </c>
      <c r="DM26" s="273">
        <v>24309585</v>
      </c>
      <c r="DN26" s="273">
        <v>45497</v>
      </c>
      <c r="DO26" s="273">
        <v>13145208</v>
      </c>
      <c r="DP26" s="185" t="s">
        <v>43</v>
      </c>
      <c r="DQ26" s="319"/>
      <c r="DR26" s="217" t="s">
        <v>719</v>
      </c>
      <c r="DS26" s="307"/>
      <c r="DT26" s="273">
        <v>1125678</v>
      </c>
      <c r="DU26" s="273">
        <v>303263185</v>
      </c>
      <c r="DV26" s="273">
        <v>1293599</v>
      </c>
      <c r="DW26" s="273">
        <v>347670790</v>
      </c>
      <c r="DX26" s="273">
        <v>1142368</v>
      </c>
      <c r="DY26" s="273">
        <v>305005676</v>
      </c>
      <c r="DZ26" s="273">
        <v>1316161</v>
      </c>
      <c r="EA26" s="273">
        <v>351354798</v>
      </c>
      <c r="EB26" s="185" t="s">
        <v>43</v>
      </c>
      <c r="EC26" s="319"/>
      <c r="ED26" s="217" t="s">
        <v>719</v>
      </c>
      <c r="EE26" s="307"/>
      <c r="EF26" s="273">
        <v>89805</v>
      </c>
      <c r="EG26" s="273">
        <v>26681904</v>
      </c>
      <c r="EH26" s="273">
        <v>59138</v>
      </c>
      <c r="EI26" s="273">
        <v>17166054</v>
      </c>
      <c r="EJ26" s="273">
        <v>81005</v>
      </c>
      <c r="EK26" s="273">
        <v>23567153</v>
      </c>
      <c r="EL26" s="273">
        <v>65598</v>
      </c>
      <c r="EM26" s="273">
        <v>18933252</v>
      </c>
      <c r="EN26" s="185" t="s">
        <v>43</v>
      </c>
      <c r="EO26" s="319"/>
      <c r="EP26" s="217" t="s">
        <v>719</v>
      </c>
      <c r="EQ26" s="307"/>
      <c r="ER26" s="273">
        <v>1067029</v>
      </c>
      <c r="ES26" s="273">
        <v>282996229</v>
      </c>
      <c r="ET26" s="273">
        <v>1213540</v>
      </c>
      <c r="EU26" s="273">
        <v>321923997</v>
      </c>
      <c r="EV26" s="273">
        <v>761090</v>
      </c>
      <c r="EW26" s="273">
        <v>200802087</v>
      </c>
      <c r="EX26" s="273">
        <v>854002</v>
      </c>
      <c r="EY26" s="273">
        <v>225522610</v>
      </c>
      <c r="EZ26" s="185" t="s">
        <v>43</v>
      </c>
      <c r="FA26" s="319"/>
      <c r="FB26" s="217" t="s">
        <v>719</v>
      </c>
      <c r="FC26" s="307"/>
      <c r="FD26" s="273">
        <v>60232</v>
      </c>
      <c r="FE26" s="273">
        <v>17352405</v>
      </c>
      <c r="FF26" s="273">
        <v>51005</v>
      </c>
      <c r="FG26" s="273">
        <v>14652471</v>
      </c>
      <c r="FH26" s="273">
        <v>28390</v>
      </c>
      <c r="FI26" s="273">
        <v>7520527</v>
      </c>
      <c r="FJ26" s="273">
        <v>22253</v>
      </c>
      <c r="FK26" s="273">
        <v>5625471</v>
      </c>
      <c r="FL26" s="185" t="s">
        <v>43</v>
      </c>
      <c r="FM26" s="319"/>
      <c r="FN26" s="217" t="s">
        <v>719</v>
      </c>
      <c r="FO26" s="307"/>
      <c r="FP26" s="273">
        <v>497600</v>
      </c>
      <c r="FQ26" s="273">
        <v>130499598</v>
      </c>
      <c r="FR26" s="273">
        <v>567074</v>
      </c>
      <c r="FS26" s="273">
        <v>148863947</v>
      </c>
      <c r="FT26" s="273">
        <v>412775</v>
      </c>
      <c r="FU26" s="273">
        <v>107682532</v>
      </c>
      <c r="FV26" s="273">
        <v>493913</v>
      </c>
      <c r="FW26" s="273">
        <v>128994200</v>
      </c>
      <c r="FX26" s="185" t="s">
        <v>43</v>
      </c>
      <c r="FY26" s="319"/>
      <c r="FZ26" s="217" t="s">
        <v>719</v>
      </c>
      <c r="GA26" s="307"/>
      <c r="GB26" s="273">
        <v>86530</v>
      </c>
      <c r="GC26" s="273">
        <v>9337509</v>
      </c>
      <c r="GD26" s="273">
        <v>101913</v>
      </c>
      <c r="GE26" s="273">
        <v>10523507</v>
      </c>
      <c r="GF26" s="273">
        <v>104913</v>
      </c>
      <c r="GG26" s="273">
        <v>10735915</v>
      </c>
      <c r="GH26" s="273">
        <v>125137</v>
      </c>
      <c r="GI26" s="273">
        <v>12643170</v>
      </c>
      <c r="GJ26" s="185" t="s">
        <v>43</v>
      </c>
      <c r="GK26" s="319"/>
      <c r="GL26" s="217" t="s">
        <v>719</v>
      </c>
      <c r="GM26" s="307"/>
      <c r="GN26" s="273">
        <v>286754</v>
      </c>
      <c r="GO26" s="273">
        <v>74492658</v>
      </c>
      <c r="GP26" s="273">
        <v>310648</v>
      </c>
      <c r="GQ26" s="273">
        <v>80825773</v>
      </c>
      <c r="GR26" s="273">
        <v>215136</v>
      </c>
      <c r="GS26" s="273">
        <v>55864552</v>
      </c>
      <c r="GT26" s="273">
        <v>160519</v>
      </c>
      <c r="GU26" s="273">
        <v>41636723</v>
      </c>
      <c r="GV26" s="185" t="s">
        <v>43</v>
      </c>
      <c r="GW26" s="319"/>
      <c r="GX26" s="217" t="s">
        <v>719</v>
      </c>
      <c r="GY26" s="307"/>
      <c r="GZ26" s="273">
        <v>96379</v>
      </c>
      <c r="HA26" s="273">
        <v>9742675</v>
      </c>
      <c r="HB26" s="273">
        <v>102944</v>
      </c>
      <c r="HC26" s="273">
        <v>10344739</v>
      </c>
      <c r="HD26" s="273">
        <v>82757</v>
      </c>
      <c r="HE26" s="273">
        <v>8342594</v>
      </c>
      <c r="HF26" s="273">
        <v>63909</v>
      </c>
      <c r="HG26" s="273">
        <v>6425328</v>
      </c>
      <c r="HH26" s="185" t="s">
        <v>43</v>
      </c>
      <c r="HI26" s="319"/>
      <c r="HJ26" s="217" t="s">
        <v>719</v>
      </c>
      <c r="HK26" s="307"/>
      <c r="HL26" s="273">
        <v>102515</v>
      </c>
      <c r="HM26" s="273">
        <v>26592916</v>
      </c>
      <c r="HN26" s="273">
        <v>69838</v>
      </c>
      <c r="HO26" s="273">
        <v>18061275</v>
      </c>
      <c r="HP26" s="185" t="s">
        <v>43</v>
      </c>
      <c r="HQ26" s="319"/>
      <c r="HR26" s="320" t="s">
        <v>719</v>
      </c>
      <c r="HS26" s="274">
        <v>45834</v>
      </c>
      <c r="HT26" s="274">
        <v>4625077</v>
      </c>
      <c r="HU26" s="274">
        <v>38152</v>
      </c>
      <c r="HV26" s="274">
        <v>3840244</v>
      </c>
      <c r="HW26" s="185" t="s">
        <v>43</v>
      </c>
    </row>
    <row r="27" spans="1:231" ht="26.1" customHeight="1" thickBot="1">
      <c r="A27" s="323"/>
      <c r="B27" s="324" t="s">
        <v>720</v>
      </c>
      <c r="C27" s="325"/>
      <c r="D27" s="297">
        <v>524446</v>
      </c>
      <c r="E27" s="297">
        <v>98119567</v>
      </c>
      <c r="F27" s="297">
        <v>452776</v>
      </c>
      <c r="G27" s="297">
        <v>99330828</v>
      </c>
      <c r="H27" s="297">
        <v>7242</v>
      </c>
      <c r="I27" s="297">
        <v>1374553</v>
      </c>
      <c r="J27" s="297">
        <v>5465</v>
      </c>
      <c r="K27" s="297">
        <v>1167596</v>
      </c>
      <c r="L27" s="197" t="s">
        <v>75</v>
      </c>
      <c r="M27" s="323"/>
      <c r="N27" s="324" t="s">
        <v>720</v>
      </c>
      <c r="O27" s="325"/>
      <c r="P27" s="297">
        <v>440688</v>
      </c>
      <c r="Q27" s="297">
        <v>26611066</v>
      </c>
      <c r="R27" s="297">
        <v>400093</v>
      </c>
      <c r="S27" s="297">
        <v>23347497</v>
      </c>
      <c r="T27" s="297">
        <v>29996</v>
      </c>
      <c r="U27" s="297">
        <v>2090549</v>
      </c>
      <c r="V27" s="297">
        <v>28469</v>
      </c>
      <c r="W27" s="297">
        <v>1982491</v>
      </c>
      <c r="X27" s="197" t="s">
        <v>75</v>
      </c>
      <c r="Y27" s="323"/>
      <c r="Z27" s="324" t="s">
        <v>720</v>
      </c>
      <c r="AA27" s="325"/>
      <c r="AB27" s="297">
        <v>14640</v>
      </c>
      <c r="AC27" s="297">
        <v>4289920</v>
      </c>
      <c r="AD27" s="297">
        <v>12164</v>
      </c>
      <c r="AE27" s="297">
        <v>3917895</v>
      </c>
      <c r="AF27" s="297">
        <v>6703</v>
      </c>
      <c r="AG27" s="297">
        <v>1658718</v>
      </c>
      <c r="AH27" s="297">
        <v>6832</v>
      </c>
      <c r="AI27" s="297">
        <v>1880163</v>
      </c>
      <c r="AJ27" s="197" t="s">
        <v>75</v>
      </c>
      <c r="AK27" s="323"/>
      <c r="AL27" s="324" t="s">
        <v>720</v>
      </c>
      <c r="AM27" s="325"/>
      <c r="AN27" s="302">
        <v>253</v>
      </c>
      <c r="AO27" s="297">
        <v>21057</v>
      </c>
      <c r="AP27" s="302">
        <v>216</v>
      </c>
      <c r="AQ27" s="297">
        <v>17585</v>
      </c>
      <c r="AR27" s="277">
        <v>132</v>
      </c>
      <c r="AS27" s="277">
        <v>8208</v>
      </c>
      <c r="AT27" s="277">
        <v>91</v>
      </c>
      <c r="AU27" s="277">
        <v>5599</v>
      </c>
      <c r="AV27" s="197" t="s">
        <v>75</v>
      </c>
      <c r="AW27" s="323"/>
      <c r="AX27" s="324" t="s">
        <v>720</v>
      </c>
      <c r="AY27" s="325"/>
      <c r="AZ27" s="277">
        <v>16571</v>
      </c>
      <c r="BA27" s="277">
        <v>3719058</v>
      </c>
      <c r="BB27" s="277">
        <v>18941</v>
      </c>
      <c r="BC27" s="277">
        <v>5201526</v>
      </c>
      <c r="BD27" s="277">
        <v>29352</v>
      </c>
      <c r="BE27" s="277">
        <v>6796475</v>
      </c>
      <c r="BF27" s="277">
        <v>33437</v>
      </c>
      <c r="BG27" s="277">
        <v>9242828</v>
      </c>
      <c r="BH27" s="197" t="s">
        <v>75</v>
      </c>
      <c r="BI27" s="323"/>
      <c r="BJ27" s="324" t="s">
        <v>720</v>
      </c>
      <c r="BK27" s="325"/>
      <c r="BL27" s="277">
        <v>6046</v>
      </c>
      <c r="BM27" s="277">
        <v>301374</v>
      </c>
      <c r="BN27" s="277">
        <v>4471</v>
      </c>
      <c r="BO27" s="277">
        <v>220489</v>
      </c>
      <c r="BP27" s="277">
        <v>24867</v>
      </c>
      <c r="BQ27" s="277">
        <v>1358883</v>
      </c>
      <c r="BR27" s="277">
        <v>27948</v>
      </c>
      <c r="BS27" s="277">
        <v>1447422</v>
      </c>
      <c r="BT27" s="197" t="s">
        <v>75</v>
      </c>
      <c r="BU27" s="323"/>
      <c r="BV27" s="324" t="s">
        <v>720</v>
      </c>
      <c r="BW27" s="325"/>
      <c r="BX27" s="277">
        <v>26543</v>
      </c>
      <c r="BY27" s="277">
        <v>7160823</v>
      </c>
      <c r="BZ27" s="277">
        <v>32378</v>
      </c>
      <c r="CA27" s="277">
        <v>8949267</v>
      </c>
      <c r="CB27" s="277">
        <v>27697</v>
      </c>
      <c r="CC27" s="277">
        <v>7234711</v>
      </c>
      <c r="CD27" s="277">
        <v>29494</v>
      </c>
      <c r="CE27" s="277">
        <v>8060525</v>
      </c>
      <c r="CF27" s="197" t="s">
        <v>75</v>
      </c>
      <c r="CG27" s="323"/>
      <c r="CH27" s="324" t="s">
        <v>720</v>
      </c>
      <c r="CI27" s="325"/>
      <c r="CJ27" s="277">
        <v>47761</v>
      </c>
      <c r="CK27" s="277">
        <v>2716800</v>
      </c>
      <c r="CL27" s="277">
        <v>80849</v>
      </c>
      <c r="CM27" s="277">
        <v>4090059</v>
      </c>
      <c r="CN27" s="277">
        <v>58992</v>
      </c>
      <c r="CO27" s="277">
        <v>3443801</v>
      </c>
      <c r="CP27" s="277">
        <v>105802</v>
      </c>
      <c r="CQ27" s="277">
        <v>5298678</v>
      </c>
      <c r="CR27" s="197" t="s">
        <v>75</v>
      </c>
      <c r="CS27" s="323"/>
      <c r="CT27" s="324" t="s">
        <v>720</v>
      </c>
      <c r="CU27" s="325"/>
      <c r="CV27" s="277">
        <v>29498</v>
      </c>
      <c r="CW27" s="277">
        <v>6888083</v>
      </c>
      <c r="CX27" s="277">
        <v>25805</v>
      </c>
      <c r="CY27" s="277">
        <v>6866186</v>
      </c>
      <c r="CZ27" s="277">
        <v>37989</v>
      </c>
      <c r="DA27" s="277">
        <v>8120498</v>
      </c>
      <c r="DB27" s="277">
        <v>28885</v>
      </c>
      <c r="DC27" s="277">
        <v>7196647</v>
      </c>
      <c r="DD27" s="197" t="s">
        <v>75</v>
      </c>
      <c r="DE27" s="323"/>
      <c r="DF27" s="324" t="s">
        <v>720</v>
      </c>
      <c r="DG27" s="325"/>
      <c r="DH27" s="277">
        <v>55333</v>
      </c>
      <c r="DI27" s="277">
        <v>3268855</v>
      </c>
      <c r="DJ27" s="277">
        <v>47492</v>
      </c>
      <c r="DK27" s="277">
        <v>2568277</v>
      </c>
      <c r="DL27" s="277">
        <v>54532</v>
      </c>
      <c r="DM27" s="277">
        <v>3286869</v>
      </c>
      <c r="DN27" s="277">
        <v>23075</v>
      </c>
      <c r="DO27" s="277">
        <v>1514375</v>
      </c>
      <c r="DP27" s="197" t="s">
        <v>75</v>
      </c>
      <c r="DQ27" s="323"/>
      <c r="DR27" s="324" t="s">
        <v>720</v>
      </c>
      <c r="DS27" s="325"/>
      <c r="DT27" s="277">
        <v>47898</v>
      </c>
      <c r="DU27" s="277">
        <v>9798601</v>
      </c>
      <c r="DV27" s="277">
        <v>36670</v>
      </c>
      <c r="DW27" s="277">
        <v>8435051</v>
      </c>
      <c r="DX27" s="277">
        <v>56199</v>
      </c>
      <c r="DY27" s="277">
        <v>10229114</v>
      </c>
      <c r="DZ27" s="277">
        <v>43102</v>
      </c>
      <c r="EA27" s="277">
        <v>9112307</v>
      </c>
      <c r="EB27" s="197" t="s">
        <v>75</v>
      </c>
      <c r="EC27" s="323"/>
      <c r="ED27" s="324" t="s">
        <v>720</v>
      </c>
      <c r="EE27" s="325"/>
      <c r="EF27" s="277">
        <v>54516</v>
      </c>
      <c r="EG27" s="277">
        <v>3374471</v>
      </c>
      <c r="EH27" s="277">
        <v>22589</v>
      </c>
      <c r="EI27" s="277">
        <v>1715674</v>
      </c>
      <c r="EJ27" s="277">
        <v>44595</v>
      </c>
      <c r="EK27" s="277">
        <v>2813542</v>
      </c>
      <c r="EL27" s="277">
        <v>24257</v>
      </c>
      <c r="EM27" s="277">
        <v>1902193</v>
      </c>
      <c r="EN27" s="197" t="s">
        <v>75</v>
      </c>
      <c r="EO27" s="323"/>
      <c r="EP27" s="324" t="s">
        <v>720</v>
      </c>
      <c r="EQ27" s="325"/>
      <c r="ER27" s="277">
        <v>55121</v>
      </c>
      <c r="ES27" s="277">
        <v>9466736</v>
      </c>
      <c r="ET27" s="277">
        <v>44659</v>
      </c>
      <c r="EU27" s="277">
        <v>8712833</v>
      </c>
      <c r="EV27" s="277">
        <v>42661</v>
      </c>
      <c r="EW27" s="277">
        <v>6799278</v>
      </c>
      <c r="EX27" s="277">
        <v>36162</v>
      </c>
      <c r="EY27" s="277">
        <v>6553868</v>
      </c>
      <c r="EZ27" s="197" t="s">
        <v>75</v>
      </c>
      <c r="FA27" s="323"/>
      <c r="FB27" s="324" t="s">
        <v>720</v>
      </c>
      <c r="FC27" s="325"/>
      <c r="FD27" s="277">
        <v>31524</v>
      </c>
      <c r="FE27" s="277">
        <v>2073660</v>
      </c>
      <c r="FF27" s="277">
        <v>18467</v>
      </c>
      <c r="FG27" s="277">
        <v>1517373</v>
      </c>
      <c r="FH27" s="277">
        <v>16886</v>
      </c>
      <c r="FI27" s="277">
        <v>1027555</v>
      </c>
      <c r="FJ27" s="277">
        <v>8357</v>
      </c>
      <c r="FK27" s="277">
        <v>612239</v>
      </c>
      <c r="FL27" s="197" t="s">
        <v>75</v>
      </c>
      <c r="FM27" s="323"/>
      <c r="FN27" s="324" t="s">
        <v>720</v>
      </c>
      <c r="FO27" s="325"/>
      <c r="FP27" s="277">
        <v>30128</v>
      </c>
      <c r="FQ27" s="277">
        <v>4560180</v>
      </c>
      <c r="FR27" s="277">
        <v>27954</v>
      </c>
      <c r="FS27" s="277">
        <v>4617956</v>
      </c>
      <c r="FT27" s="277">
        <v>27309</v>
      </c>
      <c r="FU27" s="277">
        <v>3868755</v>
      </c>
      <c r="FV27" s="277">
        <v>28393</v>
      </c>
      <c r="FW27" s="277">
        <v>4269159</v>
      </c>
      <c r="FX27" s="197" t="s">
        <v>75</v>
      </c>
      <c r="FY27" s="323"/>
      <c r="FZ27" s="324" t="s">
        <v>720</v>
      </c>
      <c r="GA27" s="325"/>
      <c r="GB27" s="277">
        <v>6553</v>
      </c>
      <c r="GC27" s="277">
        <v>360601</v>
      </c>
      <c r="GD27" s="277">
        <v>3085</v>
      </c>
      <c r="GE27" s="277">
        <v>179794</v>
      </c>
      <c r="GF27" s="277">
        <v>4501</v>
      </c>
      <c r="GG27" s="277">
        <v>245607</v>
      </c>
      <c r="GH27" s="277">
        <v>2345</v>
      </c>
      <c r="GI27" s="277">
        <v>132433</v>
      </c>
      <c r="GJ27" s="197" t="s">
        <v>75</v>
      </c>
      <c r="GK27" s="323"/>
      <c r="GL27" s="324" t="s">
        <v>720</v>
      </c>
      <c r="GM27" s="325"/>
      <c r="GN27" s="277">
        <v>25039</v>
      </c>
      <c r="GO27" s="277">
        <v>2793211</v>
      </c>
      <c r="GP27" s="277">
        <v>21380</v>
      </c>
      <c r="GQ27" s="277">
        <v>2863001</v>
      </c>
      <c r="GR27" s="277">
        <v>28231</v>
      </c>
      <c r="GS27" s="277">
        <v>2257897</v>
      </c>
      <c r="GT27" s="277">
        <v>13674</v>
      </c>
      <c r="GU27" s="277">
        <v>1559421</v>
      </c>
      <c r="GV27" s="197" t="s">
        <v>75</v>
      </c>
      <c r="GW27" s="323"/>
      <c r="GX27" s="324" t="s">
        <v>720</v>
      </c>
      <c r="GY27" s="325"/>
      <c r="GZ27" s="277">
        <v>2424</v>
      </c>
      <c r="HA27" s="277">
        <v>127911</v>
      </c>
      <c r="HB27" s="277">
        <v>1448</v>
      </c>
      <c r="HC27" s="277">
        <v>79766</v>
      </c>
      <c r="HD27" s="277">
        <v>1253</v>
      </c>
      <c r="HE27" s="277">
        <v>64856</v>
      </c>
      <c r="HF27" s="277">
        <v>793</v>
      </c>
      <c r="HG27" s="277">
        <v>44588</v>
      </c>
      <c r="HH27" s="197" t="s">
        <v>75</v>
      </c>
      <c r="HI27" s="323"/>
      <c r="HJ27" s="324" t="s">
        <v>720</v>
      </c>
      <c r="HK27" s="325"/>
      <c r="HL27" s="277">
        <v>15625</v>
      </c>
      <c r="HM27" s="277">
        <v>1102956</v>
      </c>
      <c r="HN27" s="277">
        <v>7381</v>
      </c>
      <c r="HO27" s="277">
        <v>724599</v>
      </c>
      <c r="HP27" s="197" t="s">
        <v>75</v>
      </c>
      <c r="HQ27" s="323"/>
      <c r="HR27" s="326" t="s">
        <v>720</v>
      </c>
      <c r="HS27" s="278">
        <v>524</v>
      </c>
      <c r="HT27" s="278">
        <v>26467</v>
      </c>
      <c r="HU27" s="278">
        <v>339</v>
      </c>
      <c r="HV27" s="278">
        <v>18462</v>
      </c>
      <c r="HW27" s="197" t="s">
        <v>75</v>
      </c>
    </row>
    <row r="28" spans="1:231" ht="15" customHeight="1">
      <c r="A28" s="206" t="s">
        <v>747</v>
      </c>
      <c r="H28" s="285" t="s">
        <v>748</v>
      </c>
      <c r="M28" s="285"/>
    </row>
    <row r="29" spans="1:231" ht="15" customHeight="1">
      <c r="A29" s="287" t="s">
        <v>746</v>
      </c>
      <c r="H29" s="286" t="s">
        <v>749</v>
      </c>
      <c r="M29" s="286"/>
    </row>
    <row r="30" spans="1:231" ht="15" customHeight="1">
      <c r="H30" s="287" t="s">
        <v>750</v>
      </c>
      <c r="M30" s="287"/>
    </row>
  </sheetData>
  <mergeCells count="287">
    <mergeCell ref="HL6:HM6"/>
    <mergeCell ref="HN6:HO6"/>
    <mergeCell ref="HS6:HT6"/>
    <mergeCell ref="HU6:HV6"/>
    <mergeCell ref="GB6:GC6"/>
    <mergeCell ref="GD6:GE6"/>
    <mergeCell ref="GF6:GG6"/>
    <mergeCell ref="GH6:GI6"/>
    <mergeCell ref="GN6:GO6"/>
    <mergeCell ref="GP6:GQ6"/>
    <mergeCell ref="CJ6:CK6"/>
    <mergeCell ref="CL6:CM6"/>
    <mergeCell ref="DP5:DP7"/>
    <mergeCell ref="DQ5:DS7"/>
    <mergeCell ref="DT5:DW5"/>
    <mergeCell ref="CF5:CF7"/>
    <mergeCell ref="CG5:CI7"/>
    <mergeCell ref="CJ5:CM5"/>
    <mergeCell ref="CN5:CQ5"/>
    <mergeCell ref="CR5:CR7"/>
    <mergeCell ref="CS5:CU7"/>
    <mergeCell ref="CN6:CO6"/>
    <mergeCell ref="CP6:CQ6"/>
    <mergeCell ref="V6:W6"/>
    <mergeCell ref="AB6:AC6"/>
    <mergeCell ref="AD6:AE6"/>
    <mergeCell ref="AF6:AG6"/>
    <mergeCell ref="AH6:AI6"/>
    <mergeCell ref="AN6:AO6"/>
    <mergeCell ref="HQ5:HR7"/>
    <mergeCell ref="HS5:HV5"/>
    <mergeCell ref="HW5:HW7"/>
    <mergeCell ref="HH5:HH7"/>
    <mergeCell ref="HI5:HK7"/>
    <mergeCell ref="HL5:HO5"/>
    <mergeCell ref="HP5:HP7"/>
    <mergeCell ref="FY5:GA7"/>
    <mergeCell ref="GB5:GE5"/>
    <mergeCell ref="GF5:GI5"/>
    <mergeCell ref="FP6:FQ6"/>
    <mergeCell ref="FR6:FS6"/>
    <mergeCell ref="FT6:FU6"/>
    <mergeCell ref="FV6:FW6"/>
    <mergeCell ref="FH5:FK5"/>
    <mergeCell ref="FL5:FL7"/>
    <mergeCell ref="FM5:FO7"/>
    <mergeCell ref="FH6:FI6"/>
    <mergeCell ref="D6:E6"/>
    <mergeCell ref="F6:G6"/>
    <mergeCell ref="H6:I6"/>
    <mergeCell ref="J6:K6"/>
    <mergeCell ref="P6:Q6"/>
    <mergeCell ref="R6:S6"/>
    <mergeCell ref="T6:U6"/>
    <mergeCell ref="GZ5:HC5"/>
    <mergeCell ref="HD5:HG5"/>
    <mergeCell ref="GZ6:HA6"/>
    <mergeCell ref="HB6:HC6"/>
    <mergeCell ref="HD6:HE6"/>
    <mergeCell ref="HF6:HG6"/>
    <mergeCell ref="GJ5:GJ7"/>
    <mergeCell ref="GK5:GM7"/>
    <mergeCell ref="GN5:GQ5"/>
    <mergeCell ref="GR5:GU5"/>
    <mergeCell ref="GV5:GV7"/>
    <mergeCell ref="GW5:GY7"/>
    <mergeCell ref="GR6:GS6"/>
    <mergeCell ref="GT6:GU6"/>
    <mergeCell ref="FP5:FS5"/>
    <mergeCell ref="FT5:FW5"/>
    <mergeCell ref="FX5:FX7"/>
    <mergeCell ref="FJ6:FK6"/>
    <mergeCell ref="EF5:EI5"/>
    <mergeCell ref="EJ5:EM5"/>
    <mergeCell ref="EN5:EN7"/>
    <mergeCell ref="EO5:EQ7"/>
    <mergeCell ref="ER5:EU5"/>
    <mergeCell ref="EF6:EG6"/>
    <mergeCell ref="EH6:EI6"/>
    <mergeCell ref="EJ6:EK6"/>
    <mergeCell ref="EL6:EM6"/>
    <mergeCell ref="ER6:ES6"/>
    <mergeCell ref="ET6:EU6"/>
    <mergeCell ref="EV6:EW6"/>
    <mergeCell ref="EX6:EY6"/>
    <mergeCell ref="FD6:FE6"/>
    <mergeCell ref="FF6:FG6"/>
    <mergeCell ref="EZ5:EZ7"/>
    <mergeCell ref="FA5:FC7"/>
    <mergeCell ref="FD5:FG5"/>
    <mergeCell ref="EV5:EY5"/>
    <mergeCell ref="DX5:EA5"/>
    <mergeCell ref="EB5:EB7"/>
    <mergeCell ref="EC5:EE7"/>
    <mergeCell ref="DX6:DY6"/>
    <mergeCell ref="DZ6:EA6"/>
    <mergeCell ref="CV5:CY5"/>
    <mergeCell ref="CZ5:DC5"/>
    <mergeCell ref="DD5:DD7"/>
    <mergeCell ref="DE5:DG7"/>
    <mergeCell ref="DH5:DK5"/>
    <mergeCell ref="DL5:DO5"/>
    <mergeCell ref="CV6:CW6"/>
    <mergeCell ref="CX6:CY6"/>
    <mergeCell ref="CZ6:DA6"/>
    <mergeCell ref="DB6:DC6"/>
    <mergeCell ref="DH6:DI6"/>
    <mergeCell ref="DJ6:DK6"/>
    <mergeCell ref="DL6:DM6"/>
    <mergeCell ref="DN6:DO6"/>
    <mergeCell ref="DT6:DU6"/>
    <mergeCell ref="DV6:DW6"/>
    <mergeCell ref="BL5:BO5"/>
    <mergeCell ref="BP5:BS5"/>
    <mergeCell ref="BT5:BT7"/>
    <mergeCell ref="BU5:BW7"/>
    <mergeCell ref="BX5:CA5"/>
    <mergeCell ref="CB5:CE5"/>
    <mergeCell ref="BL6:BM6"/>
    <mergeCell ref="BN6:BO6"/>
    <mergeCell ref="BP6:BQ6"/>
    <mergeCell ref="BR6:BS6"/>
    <mergeCell ref="BX6:BY6"/>
    <mergeCell ref="BZ6:CA6"/>
    <mergeCell ref="CB6:CC6"/>
    <mergeCell ref="CD6:CE6"/>
    <mergeCell ref="AV5:AV7"/>
    <mergeCell ref="AW5:AY7"/>
    <mergeCell ref="AZ5:BC5"/>
    <mergeCell ref="BD5:BG5"/>
    <mergeCell ref="BH5:BH7"/>
    <mergeCell ref="BI5:BK7"/>
    <mergeCell ref="AZ6:BA6"/>
    <mergeCell ref="BB6:BC6"/>
    <mergeCell ref="BD6:BE6"/>
    <mergeCell ref="BF6:BG6"/>
    <mergeCell ref="AB5:AE5"/>
    <mergeCell ref="AF5:AI5"/>
    <mergeCell ref="AJ5:AJ7"/>
    <mergeCell ref="AK5:AM7"/>
    <mergeCell ref="AN5:AQ5"/>
    <mergeCell ref="AR5:AU5"/>
    <mergeCell ref="AP6:AQ6"/>
    <mergeCell ref="AR6:AS6"/>
    <mergeCell ref="AT6:AU6"/>
    <mergeCell ref="CZ3:DD3"/>
    <mergeCell ref="DE3:DK3"/>
    <mergeCell ref="HI4:HJ4"/>
    <mergeCell ref="A5:C7"/>
    <mergeCell ref="D5:G5"/>
    <mergeCell ref="H5:K5"/>
    <mergeCell ref="L5:L7"/>
    <mergeCell ref="M5:O7"/>
    <mergeCell ref="P5:S5"/>
    <mergeCell ref="T5:W5"/>
    <mergeCell ref="X5:X7"/>
    <mergeCell ref="Y5:AA7"/>
    <mergeCell ref="EO4:EP4"/>
    <mergeCell ref="FA4:FB4"/>
    <mergeCell ref="FM4:FN4"/>
    <mergeCell ref="FY4:FZ4"/>
    <mergeCell ref="GK4:GL4"/>
    <mergeCell ref="GW4:GX4"/>
    <mergeCell ref="BU4:BV4"/>
    <mergeCell ref="CG4:CH4"/>
    <mergeCell ref="CS4:CT4"/>
    <mergeCell ref="DE4:DF4"/>
    <mergeCell ref="DQ4:DR4"/>
    <mergeCell ref="EC4:ED4"/>
    <mergeCell ref="CN3:CR3"/>
    <mergeCell ref="CS3:CY3"/>
    <mergeCell ref="HD3:HH3"/>
    <mergeCell ref="HI3:HP3"/>
    <mergeCell ref="HQ3:HW3"/>
    <mergeCell ref="A4:B4"/>
    <mergeCell ref="I4:J4"/>
    <mergeCell ref="M4:N4"/>
    <mergeCell ref="Y4:Z4"/>
    <mergeCell ref="AK4:AL4"/>
    <mergeCell ref="AW4:AX4"/>
    <mergeCell ref="BI4:BJ4"/>
    <mergeCell ref="FT3:FX3"/>
    <mergeCell ref="FY3:GE3"/>
    <mergeCell ref="GF3:GJ3"/>
    <mergeCell ref="GK3:GQ3"/>
    <mergeCell ref="GR3:GV3"/>
    <mergeCell ref="GW3:HC3"/>
    <mergeCell ref="EJ3:EN3"/>
    <mergeCell ref="EO3:EU3"/>
    <mergeCell ref="EV3:EZ3"/>
    <mergeCell ref="FA3:FG3"/>
    <mergeCell ref="FH3:FL3"/>
    <mergeCell ref="FM3:FS3"/>
    <mergeCell ref="AF3:AJ3"/>
    <mergeCell ref="AK3:AQ3"/>
    <mergeCell ref="AR3:AV3"/>
    <mergeCell ref="AW3:BC3"/>
    <mergeCell ref="BD3:BH3"/>
    <mergeCell ref="BI3:BO3"/>
    <mergeCell ref="GK2:GQ2"/>
    <mergeCell ref="GR2:GV2"/>
    <mergeCell ref="GW2:HC2"/>
    <mergeCell ref="DL2:DP2"/>
    <mergeCell ref="AW2:BC2"/>
    <mergeCell ref="BD2:BH2"/>
    <mergeCell ref="BI2:BO2"/>
    <mergeCell ref="BP2:BT2"/>
    <mergeCell ref="BU2:CA2"/>
    <mergeCell ref="CB2:CF2"/>
    <mergeCell ref="DL3:DP3"/>
    <mergeCell ref="DQ3:DW3"/>
    <mergeCell ref="DX3:EB3"/>
    <mergeCell ref="EC3:EI3"/>
    <mergeCell ref="BP3:BT3"/>
    <mergeCell ref="BU3:CA3"/>
    <mergeCell ref="CB3:CF3"/>
    <mergeCell ref="CG3:CM3"/>
    <mergeCell ref="HD2:HH2"/>
    <mergeCell ref="HI2:HP2"/>
    <mergeCell ref="A3:G3"/>
    <mergeCell ref="H3:L3"/>
    <mergeCell ref="M3:S3"/>
    <mergeCell ref="T3:X3"/>
    <mergeCell ref="Y3:AE3"/>
    <mergeCell ref="FA2:FG2"/>
    <mergeCell ref="FH2:FL2"/>
    <mergeCell ref="FM2:FS2"/>
    <mergeCell ref="FT2:FX2"/>
    <mergeCell ref="FY2:GE2"/>
    <mergeCell ref="GF2:GJ2"/>
    <mergeCell ref="DQ2:DW2"/>
    <mergeCell ref="DX2:EB2"/>
    <mergeCell ref="EC2:EI2"/>
    <mergeCell ref="EJ2:EN2"/>
    <mergeCell ref="EO2:EU2"/>
    <mergeCell ref="EV2:EZ2"/>
    <mergeCell ref="CG2:CM2"/>
    <mergeCell ref="CN2:CR2"/>
    <mergeCell ref="CS2:CY2"/>
    <mergeCell ref="CZ2:DD2"/>
    <mergeCell ref="DE2:DK2"/>
    <mergeCell ref="HI1:HP1"/>
    <mergeCell ref="HQ1:HW1"/>
    <mergeCell ref="A2:G2"/>
    <mergeCell ref="H2:L2"/>
    <mergeCell ref="M2:S2"/>
    <mergeCell ref="T2:X2"/>
    <mergeCell ref="Y2:AE2"/>
    <mergeCell ref="AF2:AJ2"/>
    <mergeCell ref="AK2:AQ2"/>
    <mergeCell ref="AR2:AV2"/>
    <mergeCell ref="FY1:GE1"/>
    <mergeCell ref="GF1:GJ1"/>
    <mergeCell ref="GK1:GQ1"/>
    <mergeCell ref="GR1:GV1"/>
    <mergeCell ref="GW1:HC1"/>
    <mergeCell ref="HD1:HH1"/>
    <mergeCell ref="EO1:EU1"/>
    <mergeCell ref="EV1:EZ1"/>
    <mergeCell ref="FA1:FG1"/>
    <mergeCell ref="FH1:FL1"/>
    <mergeCell ref="FM1:FS1"/>
    <mergeCell ref="FT1:FX1"/>
    <mergeCell ref="DE1:DK1"/>
    <mergeCell ref="DL1:DP1"/>
    <mergeCell ref="DQ1:DW1"/>
    <mergeCell ref="DX1:EB1"/>
    <mergeCell ref="EC1:EI1"/>
    <mergeCell ref="EJ1:EN1"/>
    <mergeCell ref="BU1:CA1"/>
    <mergeCell ref="CB1:CF1"/>
    <mergeCell ref="CG1:CM1"/>
    <mergeCell ref="CN1:CR1"/>
    <mergeCell ref="CS1:CY1"/>
    <mergeCell ref="CZ1:DD1"/>
    <mergeCell ref="AK1:AQ1"/>
    <mergeCell ref="AR1:AV1"/>
    <mergeCell ref="AW1:BC1"/>
    <mergeCell ref="BD1:BH1"/>
    <mergeCell ref="BI1:BO1"/>
    <mergeCell ref="BP1:BT1"/>
    <mergeCell ref="A1:G1"/>
    <mergeCell ref="H1:L1"/>
    <mergeCell ref="M1:S1"/>
    <mergeCell ref="T1:X1"/>
    <mergeCell ref="Y1:AE1"/>
    <mergeCell ref="AF1:AJ1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W30"/>
  <sheetViews>
    <sheetView zoomScale="70" zoomScaleNormal="70" workbookViewId="0">
      <selection activeCell="D8" sqref="D8"/>
    </sheetView>
  </sheetViews>
  <sheetFormatPr defaultColWidth="9" defaultRowHeight="16.5"/>
  <cols>
    <col min="1" max="1" width="2.625" style="103" customWidth="1"/>
    <col min="2" max="2" width="16.625" style="103" customWidth="1"/>
    <col min="3" max="3" width="3.125" style="103" customWidth="1"/>
    <col min="4" max="5" width="15.625" style="103" customWidth="1"/>
    <col min="6" max="6" width="14.875" style="103" customWidth="1"/>
    <col min="7" max="7" width="13.75" style="103" customWidth="1"/>
    <col min="8" max="11" width="15.625" style="103" customWidth="1"/>
    <col min="12" max="12" width="22.625" style="103" customWidth="1"/>
    <col min="13" max="13" width="2.5" style="103" customWidth="1"/>
    <col min="14" max="14" width="16.625" style="103" customWidth="1"/>
    <col min="15" max="15" width="3.25" style="103" customWidth="1"/>
    <col min="16" max="23" width="15.625" style="103" customWidth="1"/>
    <col min="24" max="24" width="22.625" style="103" customWidth="1"/>
    <col min="25" max="25" width="2.625" style="103" customWidth="1"/>
    <col min="26" max="26" width="16.625" style="103" customWidth="1"/>
    <col min="27" max="27" width="3.125" style="103" customWidth="1"/>
    <col min="28" max="35" width="15.625" style="103" customWidth="1"/>
    <col min="36" max="36" width="22.625" style="103" customWidth="1"/>
    <col min="37" max="37" width="2.625" style="103" customWidth="1"/>
    <col min="38" max="38" width="16.625" style="103" customWidth="1"/>
    <col min="39" max="39" width="3.125" style="103" customWidth="1"/>
    <col min="40" max="47" width="15.625" style="103" customWidth="1"/>
    <col min="48" max="48" width="22.625" style="103" customWidth="1"/>
    <col min="49" max="49" width="2.625" style="103" customWidth="1"/>
    <col min="50" max="50" width="16.625" style="103" customWidth="1"/>
    <col min="51" max="51" width="3.125" style="103" customWidth="1"/>
    <col min="52" max="59" width="15.625" style="103" customWidth="1"/>
    <col min="60" max="60" width="22.625" style="103" customWidth="1"/>
    <col min="61" max="61" width="2.625" style="103" customWidth="1"/>
    <col min="62" max="62" width="16.625" style="103" customWidth="1"/>
    <col min="63" max="63" width="3.125" style="103" customWidth="1"/>
    <col min="64" max="71" width="15.625" style="103" customWidth="1"/>
    <col min="72" max="72" width="22.625" style="103" customWidth="1"/>
    <col min="73" max="73" width="2.625" style="103" customWidth="1"/>
    <col min="74" max="74" width="16.625" style="103" customWidth="1"/>
    <col min="75" max="75" width="3.125" style="103" customWidth="1"/>
    <col min="76" max="83" width="15.625" style="103" customWidth="1"/>
    <col min="84" max="84" width="22.625" style="103" customWidth="1"/>
    <col min="85" max="85" width="2.625" style="103" customWidth="1"/>
    <col min="86" max="86" width="16.625" style="103" customWidth="1"/>
    <col min="87" max="87" width="3.125" style="103" customWidth="1"/>
    <col min="88" max="95" width="15.625" style="103" customWidth="1"/>
    <col min="96" max="96" width="22.625" style="103" customWidth="1"/>
    <col min="97" max="97" width="2.625" style="103" customWidth="1"/>
    <col min="98" max="98" width="16.625" style="103" customWidth="1"/>
    <col min="99" max="99" width="3.125" style="103" customWidth="1"/>
    <col min="100" max="107" width="15.625" style="103" customWidth="1"/>
    <col min="108" max="108" width="22.625" style="103" customWidth="1"/>
    <col min="109" max="109" width="2.625" style="103" customWidth="1"/>
    <col min="110" max="110" width="16.625" style="103" customWidth="1"/>
    <col min="111" max="111" width="3.125" style="103" customWidth="1"/>
    <col min="112" max="119" width="15.625" style="103" customWidth="1"/>
    <col min="120" max="120" width="22.625" style="103" customWidth="1"/>
    <col min="121" max="121" width="2.625" style="103" customWidth="1"/>
    <col min="122" max="122" width="16.625" style="103" customWidth="1"/>
    <col min="123" max="123" width="3.125" style="103" customWidth="1"/>
    <col min="124" max="131" width="15.625" style="103" customWidth="1"/>
    <col min="132" max="132" width="22.625" style="103" customWidth="1"/>
    <col min="133" max="133" width="2.625" style="103" customWidth="1"/>
    <col min="134" max="134" width="16.625" style="103" customWidth="1"/>
    <col min="135" max="135" width="3.125" style="103" customWidth="1"/>
    <col min="136" max="143" width="15.625" style="103" customWidth="1"/>
    <col min="144" max="144" width="22.625" style="103" customWidth="1"/>
    <col min="145" max="145" width="2.625" style="103" customWidth="1"/>
    <col min="146" max="146" width="16.625" style="103" customWidth="1"/>
    <col min="147" max="147" width="3.125" style="103" customWidth="1"/>
    <col min="148" max="155" width="15.625" style="103" customWidth="1"/>
    <col min="156" max="156" width="22.625" style="103" customWidth="1"/>
    <col min="157" max="157" width="2.5" style="103" customWidth="1"/>
    <col min="158" max="158" width="16.625" style="103" customWidth="1"/>
    <col min="159" max="159" width="3.125" style="103" customWidth="1"/>
    <col min="160" max="167" width="15.625" style="103" customWidth="1"/>
    <col min="168" max="168" width="22.625" style="103" customWidth="1"/>
    <col min="169" max="169" width="2.625" style="103" customWidth="1"/>
    <col min="170" max="170" width="16.625" style="103" customWidth="1"/>
    <col min="171" max="171" width="3.125" style="103" customWidth="1"/>
    <col min="172" max="179" width="15.625" style="103" customWidth="1"/>
    <col min="180" max="180" width="22.625" style="103" customWidth="1"/>
    <col min="181" max="181" width="2.625" style="103" customWidth="1"/>
    <col min="182" max="182" width="16.625" style="103" customWidth="1"/>
    <col min="183" max="183" width="3.125" style="103" customWidth="1"/>
    <col min="184" max="191" width="15.625" style="103" customWidth="1"/>
    <col min="192" max="192" width="22.625" style="103" customWidth="1"/>
    <col min="193" max="193" width="2.625" style="103" customWidth="1"/>
    <col min="194" max="194" width="16.625" style="103" customWidth="1"/>
    <col min="195" max="195" width="3.125" style="103" customWidth="1"/>
    <col min="196" max="203" width="15.625" style="103" customWidth="1"/>
    <col min="204" max="204" width="22.625" style="103" customWidth="1"/>
    <col min="205" max="205" width="2.625" style="103" customWidth="1"/>
    <col min="206" max="206" width="16.625" style="103" customWidth="1"/>
    <col min="207" max="207" width="3.125" style="103" customWidth="1"/>
    <col min="208" max="215" width="15.625" style="103" customWidth="1"/>
    <col min="216" max="216" width="22.625" style="103" customWidth="1"/>
    <col min="217" max="217" width="2.625" style="103" customWidth="1"/>
    <col min="218" max="218" width="12.75" style="103" customWidth="1"/>
    <col min="219" max="219" width="0.75" style="103" customWidth="1"/>
    <col min="220" max="223" width="12.625" style="103" customWidth="1"/>
    <col min="224" max="224" width="18.25" style="103" customWidth="1"/>
    <col min="225" max="225" width="3" style="103" customWidth="1"/>
    <col min="226" max="226" width="13.125" style="103" customWidth="1"/>
    <col min="227" max="228" width="12.625" style="103" customWidth="1"/>
    <col min="229" max="229" width="11.25" style="103" customWidth="1"/>
    <col min="230" max="230" width="11.75" style="103" customWidth="1"/>
    <col min="231" max="231" width="20.25" style="103" customWidth="1"/>
    <col min="232" max="16384" width="9" style="103"/>
  </cols>
  <sheetData>
    <row r="1" spans="1:231" ht="24.75">
      <c r="A1" s="508" t="s">
        <v>623</v>
      </c>
      <c r="B1" s="457"/>
      <c r="C1" s="457"/>
      <c r="D1" s="457"/>
      <c r="E1" s="457"/>
      <c r="F1" s="457"/>
      <c r="G1" s="457"/>
      <c r="H1" s="458" t="s">
        <v>624</v>
      </c>
      <c r="I1" s="510"/>
      <c r="J1" s="510"/>
      <c r="K1" s="510"/>
      <c r="L1" s="509"/>
      <c r="M1" s="457" t="s">
        <v>629</v>
      </c>
      <c r="N1" s="457"/>
      <c r="O1" s="457"/>
      <c r="P1" s="457"/>
      <c r="Q1" s="457"/>
      <c r="R1" s="457"/>
      <c r="S1" s="457"/>
      <c r="T1" s="458" t="s">
        <v>625</v>
      </c>
      <c r="U1" s="510"/>
      <c r="V1" s="510"/>
      <c r="W1" s="510"/>
      <c r="X1" s="509"/>
      <c r="Y1" s="508" t="s">
        <v>630</v>
      </c>
      <c r="Z1" s="457"/>
      <c r="AA1" s="457"/>
      <c r="AB1" s="457"/>
      <c r="AC1" s="457"/>
      <c r="AD1" s="457"/>
      <c r="AE1" s="457"/>
      <c r="AF1" s="458" t="s">
        <v>625</v>
      </c>
      <c r="AG1" s="458"/>
      <c r="AH1" s="458"/>
      <c r="AI1" s="458"/>
      <c r="AJ1" s="509"/>
      <c r="AK1" s="508" t="s">
        <v>631</v>
      </c>
      <c r="AL1" s="457"/>
      <c r="AM1" s="457"/>
      <c r="AN1" s="457"/>
      <c r="AO1" s="457"/>
      <c r="AP1" s="457"/>
      <c r="AQ1" s="457"/>
      <c r="AR1" s="458" t="s">
        <v>625</v>
      </c>
      <c r="AS1" s="458"/>
      <c r="AT1" s="458"/>
      <c r="AU1" s="458"/>
      <c r="AV1" s="509"/>
      <c r="AW1" s="508" t="s">
        <v>632</v>
      </c>
      <c r="AX1" s="457"/>
      <c r="AY1" s="457"/>
      <c r="AZ1" s="457"/>
      <c r="BA1" s="457"/>
      <c r="BB1" s="457"/>
      <c r="BC1" s="457"/>
      <c r="BD1" s="458" t="s">
        <v>625</v>
      </c>
      <c r="BE1" s="458"/>
      <c r="BF1" s="458"/>
      <c r="BG1" s="458"/>
      <c r="BH1" s="509"/>
      <c r="BI1" s="508" t="s">
        <v>633</v>
      </c>
      <c r="BJ1" s="457"/>
      <c r="BK1" s="457"/>
      <c r="BL1" s="457"/>
      <c r="BM1" s="457"/>
      <c r="BN1" s="457"/>
      <c r="BO1" s="457"/>
      <c r="BP1" s="458" t="s">
        <v>625</v>
      </c>
      <c r="BQ1" s="458"/>
      <c r="BR1" s="458"/>
      <c r="BS1" s="458"/>
      <c r="BT1" s="509"/>
      <c r="BU1" s="508" t="s">
        <v>634</v>
      </c>
      <c r="BV1" s="457"/>
      <c r="BW1" s="457"/>
      <c r="BX1" s="457"/>
      <c r="BY1" s="457"/>
      <c r="BZ1" s="457"/>
      <c r="CA1" s="457"/>
      <c r="CB1" s="458" t="s">
        <v>625</v>
      </c>
      <c r="CC1" s="458"/>
      <c r="CD1" s="458"/>
      <c r="CE1" s="458"/>
      <c r="CF1" s="509"/>
      <c r="CG1" s="508" t="s">
        <v>635</v>
      </c>
      <c r="CH1" s="457"/>
      <c r="CI1" s="457"/>
      <c r="CJ1" s="457"/>
      <c r="CK1" s="457"/>
      <c r="CL1" s="457"/>
      <c r="CM1" s="457"/>
      <c r="CN1" s="458" t="s">
        <v>625</v>
      </c>
      <c r="CO1" s="458"/>
      <c r="CP1" s="458"/>
      <c r="CQ1" s="458"/>
      <c r="CR1" s="509"/>
      <c r="CS1" s="508" t="s">
        <v>636</v>
      </c>
      <c r="CT1" s="457"/>
      <c r="CU1" s="457"/>
      <c r="CV1" s="457"/>
      <c r="CW1" s="457"/>
      <c r="CX1" s="457"/>
      <c r="CY1" s="457"/>
      <c r="CZ1" s="458" t="s">
        <v>625</v>
      </c>
      <c r="DA1" s="458"/>
      <c r="DB1" s="458"/>
      <c r="DC1" s="458"/>
      <c r="DD1" s="509"/>
      <c r="DE1" s="508" t="s">
        <v>637</v>
      </c>
      <c r="DF1" s="457"/>
      <c r="DG1" s="457"/>
      <c r="DH1" s="457"/>
      <c r="DI1" s="457"/>
      <c r="DJ1" s="457"/>
      <c r="DK1" s="457"/>
      <c r="DL1" s="458" t="s">
        <v>625</v>
      </c>
      <c r="DM1" s="458"/>
      <c r="DN1" s="458"/>
      <c r="DO1" s="458"/>
      <c r="DP1" s="509"/>
      <c r="DQ1" s="508" t="s">
        <v>638</v>
      </c>
      <c r="DR1" s="457"/>
      <c r="DS1" s="457"/>
      <c r="DT1" s="457"/>
      <c r="DU1" s="457"/>
      <c r="DV1" s="457"/>
      <c r="DW1" s="457"/>
      <c r="DX1" s="458" t="s">
        <v>625</v>
      </c>
      <c r="DY1" s="458"/>
      <c r="DZ1" s="458"/>
      <c r="EA1" s="458"/>
      <c r="EB1" s="509"/>
      <c r="EC1" s="508" t="s">
        <v>639</v>
      </c>
      <c r="ED1" s="457"/>
      <c r="EE1" s="457"/>
      <c r="EF1" s="457"/>
      <c r="EG1" s="457"/>
      <c r="EH1" s="457"/>
      <c r="EI1" s="457"/>
      <c r="EJ1" s="458" t="s">
        <v>625</v>
      </c>
      <c r="EK1" s="458"/>
      <c r="EL1" s="458"/>
      <c r="EM1" s="458"/>
      <c r="EN1" s="509"/>
      <c r="EO1" s="508" t="s">
        <v>640</v>
      </c>
      <c r="EP1" s="457"/>
      <c r="EQ1" s="457"/>
      <c r="ER1" s="457"/>
      <c r="ES1" s="457"/>
      <c r="ET1" s="457"/>
      <c r="EU1" s="457"/>
      <c r="EV1" s="458" t="s">
        <v>625</v>
      </c>
      <c r="EW1" s="458"/>
      <c r="EX1" s="458"/>
      <c r="EY1" s="458"/>
      <c r="EZ1" s="509"/>
      <c r="FA1" s="508" t="s">
        <v>641</v>
      </c>
      <c r="FB1" s="457"/>
      <c r="FC1" s="457"/>
      <c r="FD1" s="457"/>
      <c r="FE1" s="457"/>
      <c r="FF1" s="457"/>
      <c r="FG1" s="457"/>
      <c r="FH1" s="458" t="s">
        <v>625</v>
      </c>
      <c r="FI1" s="458"/>
      <c r="FJ1" s="458"/>
      <c r="FK1" s="458"/>
      <c r="FL1" s="509"/>
      <c r="FM1" s="508" t="s">
        <v>642</v>
      </c>
      <c r="FN1" s="457"/>
      <c r="FO1" s="457"/>
      <c r="FP1" s="457"/>
      <c r="FQ1" s="457"/>
      <c r="FR1" s="457"/>
      <c r="FS1" s="457"/>
      <c r="FT1" s="458" t="s">
        <v>625</v>
      </c>
      <c r="FU1" s="458"/>
      <c r="FV1" s="458"/>
      <c r="FW1" s="458"/>
      <c r="FX1" s="509"/>
      <c r="FY1" s="508" t="s">
        <v>643</v>
      </c>
      <c r="FZ1" s="457"/>
      <c r="GA1" s="457"/>
      <c r="GB1" s="457"/>
      <c r="GC1" s="457"/>
      <c r="GD1" s="457"/>
      <c r="GE1" s="457"/>
      <c r="GF1" s="458" t="s">
        <v>625</v>
      </c>
      <c r="GG1" s="458"/>
      <c r="GH1" s="458"/>
      <c r="GI1" s="458"/>
      <c r="GJ1" s="509"/>
      <c r="GK1" s="508" t="s">
        <v>644</v>
      </c>
      <c r="GL1" s="457"/>
      <c r="GM1" s="457"/>
      <c r="GN1" s="457"/>
      <c r="GO1" s="457"/>
      <c r="GP1" s="457"/>
      <c r="GQ1" s="457"/>
      <c r="GR1" s="458" t="s">
        <v>625</v>
      </c>
      <c r="GS1" s="458"/>
      <c r="GT1" s="458"/>
      <c r="GU1" s="458"/>
      <c r="GV1" s="509"/>
      <c r="GW1" s="508" t="s">
        <v>645</v>
      </c>
      <c r="GX1" s="457"/>
      <c r="GY1" s="457"/>
      <c r="GZ1" s="457"/>
      <c r="HA1" s="457"/>
      <c r="HB1" s="457"/>
      <c r="HC1" s="457"/>
      <c r="HD1" s="458" t="s">
        <v>625</v>
      </c>
      <c r="HE1" s="458"/>
      <c r="HF1" s="458"/>
      <c r="HG1" s="458"/>
      <c r="HH1" s="509"/>
      <c r="HI1" s="508" t="s">
        <v>646</v>
      </c>
      <c r="HJ1" s="457"/>
      <c r="HK1" s="457"/>
      <c r="HL1" s="457"/>
      <c r="HM1" s="457"/>
      <c r="HN1" s="457"/>
      <c r="HO1" s="457"/>
      <c r="HP1" s="511"/>
      <c r="HQ1" s="458" t="s">
        <v>627</v>
      </c>
      <c r="HR1" s="511"/>
      <c r="HS1" s="511"/>
      <c r="HT1" s="511"/>
      <c r="HU1" s="511"/>
      <c r="HV1" s="511"/>
      <c r="HW1" s="511"/>
    </row>
    <row r="2" spans="1:231" ht="24.75">
      <c r="A2" s="461" t="s">
        <v>463</v>
      </c>
      <c r="B2" s="461"/>
      <c r="C2" s="461"/>
      <c r="D2" s="461"/>
      <c r="E2" s="461"/>
      <c r="F2" s="461"/>
      <c r="G2" s="461"/>
      <c r="H2" s="462" t="s">
        <v>464</v>
      </c>
      <c r="I2" s="512"/>
      <c r="J2" s="512"/>
      <c r="K2" s="512"/>
      <c r="L2" s="511"/>
      <c r="M2" s="513" t="s">
        <v>489</v>
      </c>
      <c r="N2" s="513"/>
      <c r="O2" s="513"/>
      <c r="P2" s="513"/>
      <c r="Q2" s="513"/>
      <c r="R2" s="513"/>
      <c r="S2" s="513"/>
      <c r="T2" s="462" t="s">
        <v>662</v>
      </c>
      <c r="U2" s="512"/>
      <c r="V2" s="512"/>
      <c r="W2" s="512"/>
      <c r="X2" s="511"/>
      <c r="Y2" s="461" t="s">
        <v>513</v>
      </c>
      <c r="Z2" s="461"/>
      <c r="AA2" s="461"/>
      <c r="AB2" s="461"/>
      <c r="AC2" s="461"/>
      <c r="AD2" s="461"/>
      <c r="AE2" s="461"/>
      <c r="AF2" s="462" t="s">
        <v>663</v>
      </c>
      <c r="AG2" s="512"/>
      <c r="AH2" s="512"/>
      <c r="AI2" s="512"/>
      <c r="AJ2" s="511"/>
      <c r="AK2" s="461" t="s">
        <v>516</v>
      </c>
      <c r="AL2" s="461"/>
      <c r="AM2" s="461"/>
      <c r="AN2" s="461"/>
      <c r="AO2" s="461"/>
      <c r="AP2" s="461"/>
      <c r="AQ2" s="461"/>
      <c r="AR2" s="462" t="s">
        <v>664</v>
      </c>
      <c r="AS2" s="512"/>
      <c r="AT2" s="512"/>
      <c r="AU2" s="512"/>
      <c r="AV2" s="511"/>
      <c r="AW2" s="461" t="s">
        <v>518</v>
      </c>
      <c r="AX2" s="461"/>
      <c r="AY2" s="461"/>
      <c r="AZ2" s="461"/>
      <c r="BA2" s="461"/>
      <c r="BB2" s="461"/>
      <c r="BC2" s="461"/>
      <c r="BD2" s="462" t="s">
        <v>665</v>
      </c>
      <c r="BE2" s="512"/>
      <c r="BF2" s="512"/>
      <c r="BG2" s="512"/>
      <c r="BH2" s="511"/>
      <c r="BI2" s="461"/>
      <c r="BJ2" s="461"/>
      <c r="BK2" s="461"/>
      <c r="BL2" s="461"/>
      <c r="BM2" s="461"/>
      <c r="BN2" s="461"/>
      <c r="BO2" s="461"/>
      <c r="BP2" s="462" t="s">
        <v>666</v>
      </c>
      <c r="BQ2" s="512"/>
      <c r="BR2" s="512"/>
      <c r="BS2" s="512"/>
      <c r="BT2" s="511"/>
      <c r="BU2" s="461"/>
      <c r="BV2" s="461"/>
      <c r="BW2" s="461"/>
      <c r="BX2" s="461"/>
      <c r="BY2" s="461"/>
      <c r="BZ2" s="461"/>
      <c r="CA2" s="461"/>
      <c r="CB2" s="462" t="s">
        <v>667</v>
      </c>
      <c r="CC2" s="512"/>
      <c r="CD2" s="512"/>
      <c r="CE2" s="512"/>
      <c r="CF2" s="511"/>
      <c r="CG2" s="461" t="s">
        <v>557</v>
      </c>
      <c r="CH2" s="461"/>
      <c r="CI2" s="461"/>
      <c r="CJ2" s="461"/>
      <c r="CK2" s="461"/>
      <c r="CL2" s="461"/>
      <c r="CM2" s="461"/>
      <c r="CN2" s="462" t="s">
        <v>668</v>
      </c>
      <c r="CO2" s="512"/>
      <c r="CP2" s="512"/>
      <c r="CQ2" s="512"/>
      <c r="CR2" s="511"/>
      <c r="CS2" s="461" t="s">
        <v>560</v>
      </c>
      <c r="CT2" s="461"/>
      <c r="CU2" s="461"/>
      <c r="CV2" s="461"/>
      <c r="CW2" s="461"/>
      <c r="CX2" s="461"/>
      <c r="CY2" s="461"/>
      <c r="CZ2" s="462" t="s">
        <v>669</v>
      </c>
      <c r="DA2" s="512"/>
      <c r="DB2" s="512"/>
      <c r="DC2" s="512"/>
      <c r="DD2" s="511"/>
      <c r="DE2" s="461" t="s">
        <v>557</v>
      </c>
      <c r="DF2" s="461"/>
      <c r="DG2" s="461"/>
      <c r="DH2" s="461"/>
      <c r="DI2" s="461"/>
      <c r="DJ2" s="461"/>
      <c r="DK2" s="461"/>
      <c r="DL2" s="462" t="s">
        <v>670</v>
      </c>
      <c r="DM2" s="512"/>
      <c r="DN2" s="512"/>
      <c r="DO2" s="512"/>
      <c r="DP2" s="511"/>
      <c r="DQ2" s="516" t="s">
        <v>565</v>
      </c>
      <c r="DR2" s="464"/>
      <c r="DS2" s="464"/>
      <c r="DT2" s="464"/>
      <c r="DU2" s="464"/>
      <c r="DV2" s="464"/>
      <c r="DW2" s="464"/>
      <c r="DX2" s="462" t="s">
        <v>671</v>
      </c>
      <c r="DY2" s="512"/>
      <c r="DZ2" s="512"/>
      <c r="EA2" s="512"/>
      <c r="EB2" s="511"/>
      <c r="EC2" s="461" t="s">
        <v>580</v>
      </c>
      <c r="ED2" s="461"/>
      <c r="EE2" s="461"/>
      <c r="EF2" s="461"/>
      <c r="EG2" s="461"/>
      <c r="EH2" s="461"/>
      <c r="EI2" s="461"/>
      <c r="EJ2" s="462" t="s">
        <v>672</v>
      </c>
      <c r="EK2" s="512"/>
      <c r="EL2" s="512"/>
      <c r="EM2" s="512"/>
      <c r="EN2" s="511"/>
      <c r="EO2" s="461" t="s">
        <v>464</v>
      </c>
      <c r="EP2" s="461"/>
      <c r="EQ2" s="461"/>
      <c r="ER2" s="461"/>
      <c r="ES2" s="461"/>
      <c r="ET2" s="461"/>
      <c r="EU2" s="461"/>
      <c r="EV2" s="462" t="s">
        <v>673</v>
      </c>
      <c r="EW2" s="512"/>
      <c r="EX2" s="512"/>
      <c r="EY2" s="512"/>
      <c r="EZ2" s="511"/>
      <c r="FA2" s="461" t="s">
        <v>557</v>
      </c>
      <c r="FB2" s="461"/>
      <c r="FC2" s="461"/>
      <c r="FD2" s="461"/>
      <c r="FE2" s="461"/>
      <c r="FF2" s="461"/>
      <c r="FG2" s="461"/>
      <c r="FH2" s="462" t="s">
        <v>674</v>
      </c>
      <c r="FI2" s="512"/>
      <c r="FJ2" s="512"/>
      <c r="FK2" s="512"/>
      <c r="FL2" s="511"/>
      <c r="FM2" s="461" t="s">
        <v>580</v>
      </c>
      <c r="FN2" s="461"/>
      <c r="FO2" s="461"/>
      <c r="FP2" s="461"/>
      <c r="FQ2" s="461"/>
      <c r="FR2" s="461"/>
      <c r="FS2" s="461"/>
      <c r="FT2" s="462" t="s">
        <v>675</v>
      </c>
      <c r="FU2" s="512"/>
      <c r="FV2" s="512"/>
      <c r="FW2" s="512"/>
      <c r="FX2" s="511"/>
      <c r="FY2" s="461" t="s">
        <v>463</v>
      </c>
      <c r="FZ2" s="461"/>
      <c r="GA2" s="461"/>
      <c r="GB2" s="461"/>
      <c r="GC2" s="461"/>
      <c r="GD2" s="461"/>
      <c r="GE2" s="461"/>
      <c r="GF2" s="462" t="s">
        <v>676</v>
      </c>
      <c r="GG2" s="512"/>
      <c r="GH2" s="512"/>
      <c r="GI2" s="512"/>
      <c r="GJ2" s="511"/>
      <c r="GK2" s="461" t="s">
        <v>518</v>
      </c>
      <c r="GL2" s="461"/>
      <c r="GM2" s="461"/>
      <c r="GN2" s="461"/>
      <c r="GO2" s="461"/>
      <c r="GP2" s="461"/>
      <c r="GQ2" s="461"/>
      <c r="GR2" s="462" t="s">
        <v>677</v>
      </c>
      <c r="GS2" s="512"/>
      <c r="GT2" s="512"/>
      <c r="GU2" s="512"/>
      <c r="GV2" s="511"/>
      <c r="GW2" s="461" t="s">
        <v>518</v>
      </c>
      <c r="GX2" s="461"/>
      <c r="GY2" s="461"/>
      <c r="GZ2" s="461"/>
      <c r="HA2" s="461"/>
      <c r="HB2" s="461"/>
      <c r="HC2" s="461"/>
      <c r="HD2" s="462" t="s">
        <v>678</v>
      </c>
      <c r="HE2" s="512"/>
      <c r="HF2" s="512"/>
      <c r="HG2" s="512"/>
      <c r="HH2" s="511"/>
      <c r="HI2" s="461" t="s">
        <v>513</v>
      </c>
      <c r="HJ2" s="461"/>
      <c r="HK2" s="461"/>
      <c r="HL2" s="461"/>
      <c r="HM2" s="461"/>
      <c r="HN2" s="461"/>
      <c r="HO2" s="461"/>
      <c r="HP2" s="511"/>
      <c r="HQ2" s="249" t="s">
        <v>679</v>
      </c>
      <c r="HR2" s="249"/>
      <c r="HS2" s="249"/>
      <c r="HT2" s="249"/>
      <c r="HU2" s="249"/>
      <c r="HV2" s="249"/>
      <c r="HW2" s="168"/>
    </row>
    <row r="3" spans="1:231">
      <c r="A3" s="514" t="s">
        <v>651</v>
      </c>
      <c r="B3" s="515"/>
      <c r="C3" s="515"/>
      <c r="D3" s="515"/>
      <c r="E3" s="515"/>
      <c r="F3" s="515"/>
      <c r="G3" s="515"/>
      <c r="H3" s="448">
        <v>2010</v>
      </c>
      <c r="I3" s="511"/>
      <c r="J3" s="511"/>
      <c r="K3" s="511"/>
      <c r="L3" s="511"/>
      <c r="M3" s="514" t="s">
        <v>651</v>
      </c>
      <c r="N3" s="515"/>
      <c r="O3" s="515"/>
      <c r="P3" s="515"/>
      <c r="Q3" s="515"/>
      <c r="R3" s="515"/>
      <c r="S3" s="515"/>
      <c r="T3" s="448">
        <v>2010</v>
      </c>
      <c r="U3" s="511"/>
      <c r="V3" s="511"/>
      <c r="W3" s="511"/>
      <c r="X3" s="511"/>
      <c r="Y3" s="514" t="s">
        <v>651</v>
      </c>
      <c r="Z3" s="515"/>
      <c r="AA3" s="515"/>
      <c r="AB3" s="515"/>
      <c r="AC3" s="515"/>
      <c r="AD3" s="515"/>
      <c r="AE3" s="515"/>
      <c r="AF3" s="448">
        <v>2010</v>
      </c>
      <c r="AG3" s="511"/>
      <c r="AH3" s="511"/>
      <c r="AI3" s="511"/>
      <c r="AJ3" s="511"/>
      <c r="AK3" s="514" t="s">
        <v>651</v>
      </c>
      <c r="AL3" s="515"/>
      <c r="AM3" s="515"/>
      <c r="AN3" s="515"/>
      <c r="AO3" s="515"/>
      <c r="AP3" s="515"/>
      <c r="AQ3" s="515"/>
      <c r="AR3" s="448">
        <v>2010</v>
      </c>
      <c r="AS3" s="511"/>
      <c r="AT3" s="511"/>
      <c r="AU3" s="511"/>
      <c r="AV3" s="511"/>
      <c r="AW3" s="514" t="s">
        <v>651</v>
      </c>
      <c r="AX3" s="515"/>
      <c r="AY3" s="515"/>
      <c r="AZ3" s="515"/>
      <c r="BA3" s="515"/>
      <c r="BB3" s="515"/>
      <c r="BC3" s="515"/>
      <c r="BD3" s="448">
        <v>2010</v>
      </c>
      <c r="BE3" s="511"/>
      <c r="BF3" s="511"/>
      <c r="BG3" s="511"/>
      <c r="BH3" s="511"/>
      <c r="BI3" s="514" t="s">
        <v>651</v>
      </c>
      <c r="BJ3" s="515"/>
      <c r="BK3" s="515"/>
      <c r="BL3" s="515"/>
      <c r="BM3" s="515"/>
      <c r="BN3" s="515"/>
      <c r="BO3" s="515"/>
      <c r="BP3" s="448">
        <v>2010</v>
      </c>
      <c r="BQ3" s="511"/>
      <c r="BR3" s="511"/>
      <c r="BS3" s="511"/>
      <c r="BT3" s="511"/>
      <c r="BU3" s="514" t="s">
        <v>651</v>
      </c>
      <c r="BV3" s="515"/>
      <c r="BW3" s="515"/>
      <c r="BX3" s="515"/>
      <c r="BY3" s="515"/>
      <c r="BZ3" s="515"/>
      <c r="CA3" s="515"/>
      <c r="CB3" s="448">
        <v>2010</v>
      </c>
      <c r="CC3" s="511"/>
      <c r="CD3" s="511"/>
      <c r="CE3" s="511"/>
      <c r="CF3" s="511"/>
      <c r="CG3" s="514" t="s">
        <v>651</v>
      </c>
      <c r="CH3" s="515"/>
      <c r="CI3" s="515"/>
      <c r="CJ3" s="515"/>
      <c r="CK3" s="515"/>
      <c r="CL3" s="515"/>
      <c r="CM3" s="515"/>
      <c r="CN3" s="448">
        <v>2010</v>
      </c>
      <c r="CO3" s="511"/>
      <c r="CP3" s="511"/>
      <c r="CQ3" s="511"/>
      <c r="CR3" s="511"/>
      <c r="CS3" s="514" t="s">
        <v>651</v>
      </c>
      <c r="CT3" s="515"/>
      <c r="CU3" s="515"/>
      <c r="CV3" s="515"/>
      <c r="CW3" s="515"/>
      <c r="CX3" s="515"/>
      <c r="CY3" s="515"/>
      <c r="CZ3" s="448">
        <v>2010</v>
      </c>
      <c r="DA3" s="511"/>
      <c r="DB3" s="511"/>
      <c r="DC3" s="511"/>
      <c r="DD3" s="511"/>
      <c r="DE3" s="514" t="s">
        <v>651</v>
      </c>
      <c r="DF3" s="515"/>
      <c r="DG3" s="515"/>
      <c r="DH3" s="515"/>
      <c r="DI3" s="515"/>
      <c r="DJ3" s="515"/>
      <c r="DK3" s="515"/>
      <c r="DL3" s="448">
        <v>2010</v>
      </c>
      <c r="DM3" s="511"/>
      <c r="DN3" s="511"/>
      <c r="DO3" s="511"/>
      <c r="DP3" s="511"/>
      <c r="DQ3" s="514" t="s">
        <v>651</v>
      </c>
      <c r="DR3" s="515"/>
      <c r="DS3" s="515"/>
      <c r="DT3" s="515"/>
      <c r="DU3" s="515"/>
      <c r="DV3" s="515"/>
      <c r="DW3" s="515"/>
      <c r="DX3" s="448">
        <v>2010</v>
      </c>
      <c r="DY3" s="511"/>
      <c r="DZ3" s="511"/>
      <c r="EA3" s="511"/>
      <c r="EB3" s="511"/>
      <c r="EC3" s="514" t="s">
        <v>651</v>
      </c>
      <c r="ED3" s="515"/>
      <c r="EE3" s="515"/>
      <c r="EF3" s="515"/>
      <c r="EG3" s="515"/>
      <c r="EH3" s="515"/>
      <c r="EI3" s="515"/>
      <c r="EJ3" s="448">
        <v>2010</v>
      </c>
      <c r="EK3" s="511"/>
      <c r="EL3" s="511"/>
      <c r="EM3" s="511"/>
      <c r="EN3" s="511"/>
      <c r="EO3" s="514" t="s">
        <v>651</v>
      </c>
      <c r="EP3" s="515"/>
      <c r="EQ3" s="515"/>
      <c r="ER3" s="515"/>
      <c r="ES3" s="515"/>
      <c r="ET3" s="515"/>
      <c r="EU3" s="515"/>
      <c r="EV3" s="448">
        <v>2010</v>
      </c>
      <c r="EW3" s="511"/>
      <c r="EX3" s="511"/>
      <c r="EY3" s="511"/>
      <c r="EZ3" s="511"/>
      <c r="FA3" s="514" t="s">
        <v>651</v>
      </c>
      <c r="FB3" s="515"/>
      <c r="FC3" s="515"/>
      <c r="FD3" s="515"/>
      <c r="FE3" s="515"/>
      <c r="FF3" s="515"/>
      <c r="FG3" s="515"/>
      <c r="FH3" s="448">
        <v>2010</v>
      </c>
      <c r="FI3" s="511"/>
      <c r="FJ3" s="511"/>
      <c r="FK3" s="511"/>
      <c r="FL3" s="511"/>
      <c r="FM3" s="514" t="s">
        <v>651</v>
      </c>
      <c r="FN3" s="515"/>
      <c r="FO3" s="515"/>
      <c r="FP3" s="515"/>
      <c r="FQ3" s="515"/>
      <c r="FR3" s="515"/>
      <c r="FS3" s="515"/>
      <c r="FT3" s="448">
        <v>2010</v>
      </c>
      <c r="FU3" s="511"/>
      <c r="FV3" s="511"/>
      <c r="FW3" s="511"/>
      <c r="FX3" s="511"/>
      <c r="FY3" s="514" t="s">
        <v>651</v>
      </c>
      <c r="FZ3" s="515"/>
      <c r="GA3" s="515"/>
      <c r="GB3" s="515"/>
      <c r="GC3" s="515"/>
      <c r="GD3" s="515"/>
      <c r="GE3" s="515"/>
      <c r="GF3" s="448">
        <v>2010</v>
      </c>
      <c r="GG3" s="511"/>
      <c r="GH3" s="511"/>
      <c r="GI3" s="511"/>
      <c r="GJ3" s="511"/>
      <c r="GK3" s="514" t="s">
        <v>651</v>
      </c>
      <c r="GL3" s="515"/>
      <c r="GM3" s="515"/>
      <c r="GN3" s="515"/>
      <c r="GO3" s="515"/>
      <c r="GP3" s="515"/>
      <c r="GQ3" s="515"/>
      <c r="GR3" s="448">
        <v>2010</v>
      </c>
      <c r="GS3" s="511"/>
      <c r="GT3" s="511"/>
      <c r="GU3" s="511"/>
      <c r="GV3" s="511"/>
      <c r="GW3" s="514" t="s">
        <v>651</v>
      </c>
      <c r="GX3" s="515"/>
      <c r="GY3" s="515"/>
      <c r="GZ3" s="515"/>
      <c r="HA3" s="515"/>
      <c r="HB3" s="515"/>
      <c r="HC3" s="515"/>
      <c r="HD3" s="448">
        <v>2010</v>
      </c>
      <c r="HE3" s="511"/>
      <c r="HF3" s="511"/>
      <c r="HG3" s="511"/>
      <c r="HH3" s="511"/>
      <c r="HI3" s="514" t="s">
        <v>651</v>
      </c>
      <c r="HJ3" s="515"/>
      <c r="HK3" s="515"/>
      <c r="HL3" s="515"/>
      <c r="HM3" s="515"/>
      <c r="HN3" s="515"/>
      <c r="HO3" s="515"/>
      <c r="HP3" s="515"/>
      <c r="HQ3" s="459">
        <v>2010</v>
      </c>
      <c r="HR3" s="509"/>
      <c r="HS3" s="509"/>
      <c r="HT3" s="509"/>
      <c r="HU3" s="509"/>
      <c r="HV3" s="509"/>
      <c r="HW3" s="509"/>
    </row>
    <row r="4" spans="1:231" ht="20.25" thickBot="1">
      <c r="A4" s="517" t="s">
        <v>466</v>
      </c>
      <c r="B4" s="518"/>
      <c r="C4" s="166"/>
      <c r="D4" s="167"/>
      <c r="E4" s="166"/>
      <c r="F4" s="288"/>
      <c r="G4" s="168"/>
      <c r="H4" s="169"/>
      <c r="I4" s="465"/>
      <c r="J4" s="519"/>
      <c r="K4" s="168"/>
      <c r="L4" s="171" t="s">
        <v>467</v>
      </c>
      <c r="M4" s="517" t="s">
        <v>466</v>
      </c>
      <c r="N4" s="518"/>
      <c r="O4" s="166"/>
      <c r="P4" s="168"/>
      <c r="Q4" s="166"/>
      <c r="R4" s="166"/>
      <c r="S4" s="168"/>
      <c r="T4" s="169"/>
      <c r="U4" s="168"/>
      <c r="V4" s="168"/>
      <c r="W4" s="168"/>
      <c r="X4" s="171" t="s">
        <v>467</v>
      </c>
      <c r="Y4" s="517" t="s">
        <v>466</v>
      </c>
      <c r="Z4" s="518"/>
      <c r="AA4" s="166"/>
      <c r="AB4" s="167"/>
      <c r="AC4" s="166"/>
      <c r="AD4" s="166"/>
      <c r="AE4" s="168"/>
      <c r="AF4" s="225"/>
      <c r="AG4" s="167"/>
      <c r="AH4" s="167"/>
      <c r="AI4" s="168"/>
      <c r="AJ4" s="171" t="s">
        <v>467</v>
      </c>
      <c r="AK4" s="517" t="s">
        <v>466</v>
      </c>
      <c r="AL4" s="518"/>
      <c r="AM4" s="166"/>
      <c r="AN4" s="167"/>
      <c r="AO4" s="166"/>
      <c r="AP4" s="166"/>
      <c r="AQ4" s="168"/>
      <c r="AR4" s="225"/>
      <c r="AS4" s="167"/>
      <c r="AT4" s="167"/>
      <c r="AU4" s="168"/>
      <c r="AV4" s="171" t="s">
        <v>467</v>
      </c>
      <c r="AW4" s="517" t="s">
        <v>466</v>
      </c>
      <c r="AX4" s="518"/>
      <c r="AY4" s="166"/>
      <c r="AZ4" s="167"/>
      <c r="BA4" s="166"/>
      <c r="BB4" s="166"/>
      <c r="BC4" s="168"/>
      <c r="BD4" s="225"/>
      <c r="BE4" s="168"/>
      <c r="BF4" s="168"/>
      <c r="BG4" s="168"/>
      <c r="BH4" s="171" t="s">
        <v>467</v>
      </c>
      <c r="BI4" s="517" t="s">
        <v>466</v>
      </c>
      <c r="BJ4" s="518"/>
      <c r="BK4" s="166"/>
      <c r="BL4" s="251"/>
      <c r="BM4" s="166"/>
      <c r="BN4" s="166"/>
      <c r="BO4" s="168"/>
      <c r="BP4" s="225"/>
      <c r="BQ4" s="168"/>
      <c r="BR4" s="168"/>
      <c r="BS4" s="168"/>
      <c r="BT4" s="171" t="s">
        <v>467</v>
      </c>
      <c r="BU4" s="517" t="s">
        <v>466</v>
      </c>
      <c r="BV4" s="518"/>
      <c r="BW4" s="166"/>
      <c r="BX4" s="251"/>
      <c r="BY4" s="166"/>
      <c r="BZ4" s="166"/>
      <c r="CA4" s="168"/>
      <c r="CB4" s="225"/>
      <c r="CC4" s="168"/>
      <c r="CD4" s="168"/>
      <c r="CE4" s="168"/>
      <c r="CF4" s="171" t="s">
        <v>467</v>
      </c>
      <c r="CG4" s="517" t="s">
        <v>466</v>
      </c>
      <c r="CH4" s="518"/>
      <c r="CI4" s="166"/>
      <c r="CJ4" s="251"/>
      <c r="CK4" s="166"/>
      <c r="CL4" s="166"/>
      <c r="CM4" s="168"/>
      <c r="CN4" s="225"/>
      <c r="CO4" s="168"/>
      <c r="CP4" s="168"/>
      <c r="CQ4" s="168"/>
      <c r="CR4" s="171" t="s">
        <v>467</v>
      </c>
      <c r="CS4" s="517" t="s">
        <v>466</v>
      </c>
      <c r="CT4" s="518"/>
      <c r="CU4" s="166"/>
      <c r="CV4" s="251"/>
      <c r="CW4" s="166"/>
      <c r="CX4" s="166"/>
      <c r="CY4" s="168"/>
      <c r="CZ4" s="225"/>
      <c r="DA4" s="168"/>
      <c r="DB4" s="168"/>
      <c r="DC4" s="168"/>
      <c r="DD4" s="171" t="s">
        <v>467</v>
      </c>
      <c r="DE4" s="517" t="s">
        <v>466</v>
      </c>
      <c r="DF4" s="518"/>
      <c r="DG4" s="166"/>
      <c r="DH4" s="251"/>
      <c r="DI4" s="166"/>
      <c r="DJ4" s="166"/>
      <c r="DK4" s="168"/>
      <c r="DL4" s="225"/>
      <c r="DM4" s="168"/>
      <c r="DN4" s="168"/>
      <c r="DO4" s="168"/>
      <c r="DP4" s="171" t="s">
        <v>467</v>
      </c>
      <c r="DQ4" s="517" t="s">
        <v>466</v>
      </c>
      <c r="DR4" s="518"/>
      <c r="DS4" s="166"/>
      <c r="DT4" s="251"/>
      <c r="DU4" s="166"/>
      <c r="DV4" s="166"/>
      <c r="DW4" s="168"/>
      <c r="DX4" s="225"/>
      <c r="DY4" s="168"/>
      <c r="DZ4" s="168"/>
      <c r="EA4" s="168"/>
      <c r="EB4" s="171" t="s">
        <v>467</v>
      </c>
      <c r="EC4" s="517" t="s">
        <v>466</v>
      </c>
      <c r="ED4" s="518"/>
      <c r="EE4" s="166"/>
      <c r="EF4" s="251"/>
      <c r="EG4" s="166"/>
      <c r="EH4" s="166"/>
      <c r="EI4" s="168"/>
      <c r="EJ4" s="225"/>
      <c r="EK4" s="168"/>
      <c r="EL4" s="168"/>
      <c r="EM4" s="168"/>
      <c r="EN4" s="171" t="s">
        <v>467</v>
      </c>
      <c r="EO4" s="517" t="s">
        <v>466</v>
      </c>
      <c r="EP4" s="518"/>
      <c r="EQ4" s="166"/>
      <c r="ER4" s="251"/>
      <c r="ES4" s="166"/>
      <c r="ET4" s="166"/>
      <c r="EU4" s="168"/>
      <c r="EV4" s="225"/>
      <c r="EW4" s="168"/>
      <c r="EX4" s="168"/>
      <c r="EY4" s="168"/>
      <c r="EZ4" s="171" t="s">
        <v>467</v>
      </c>
      <c r="FA4" s="517" t="s">
        <v>466</v>
      </c>
      <c r="FB4" s="518"/>
      <c r="FC4" s="166"/>
      <c r="FD4" s="251"/>
      <c r="FE4" s="166"/>
      <c r="FF4" s="166"/>
      <c r="FG4" s="168"/>
      <c r="FH4" s="225"/>
      <c r="FI4" s="168"/>
      <c r="FJ4" s="168"/>
      <c r="FK4" s="168"/>
      <c r="FL4" s="171" t="s">
        <v>467</v>
      </c>
      <c r="FM4" s="517" t="s">
        <v>466</v>
      </c>
      <c r="FN4" s="518"/>
      <c r="FO4" s="166"/>
      <c r="FP4" s="251"/>
      <c r="FQ4" s="166"/>
      <c r="FR4" s="166"/>
      <c r="FS4" s="168"/>
      <c r="FT4" s="225"/>
      <c r="FU4" s="168"/>
      <c r="FV4" s="168"/>
      <c r="FW4" s="168"/>
      <c r="FX4" s="171" t="s">
        <v>467</v>
      </c>
      <c r="FY4" s="517" t="s">
        <v>466</v>
      </c>
      <c r="FZ4" s="518"/>
      <c r="GA4" s="166"/>
      <c r="GB4" s="251"/>
      <c r="GC4" s="166"/>
      <c r="GD4" s="166"/>
      <c r="GE4" s="168"/>
      <c r="GF4" s="225"/>
      <c r="GG4" s="168"/>
      <c r="GH4" s="168"/>
      <c r="GI4" s="168"/>
      <c r="GJ4" s="171" t="s">
        <v>467</v>
      </c>
      <c r="GK4" s="517" t="s">
        <v>466</v>
      </c>
      <c r="GL4" s="518"/>
      <c r="GM4" s="166"/>
      <c r="GN4" s="251"/>
      <c r="GO4" s="166"/>
      <c r="GP4" s="166"/>
      <c r="GQ4" s="168"/>
      <c r="GR4" s="225"/>
      <c r="GS4" s="168"/>
      <c r="GT4" s="168"/>
      <c r="GU4" s="168"/>
      <c r="GV4" s="171" t="s">
        <v>467</v>
      </c>
      <c r="GW4" s="517" t="s">
        <v>466</v>
      </c>
      <c r="GX4" s="518"/>
      <c r="GY4" s="166"/>
      <c r="GZ4" s="251"/>
      <c r="HA4" s="166"/>
      <c r="HB4" s="166"/>
      <c r="HC4" s="168"/>
      <c r="HD4" s="225"/>
      <c r="HE4" s="168"/>
      <c r="HF4" s="168"/>
      <c r="HG4" s="168"/>
      <c r="HH4" s="171" t="s">
        <v>467</v>
      </c>
      <c r="HI4" s="517" t="s">
        <v>466</v>
      </c>
      <c r="HJ4" s="518"/>
      <c r="HK4" s="166"/>
      <c r="HL4" s="167"/>
      <c r="HM4" s="166"/>
      <c r="HN4" s="166"/>
      <c r="HO4" s="168"/>
      <c r="HP4" s="225"/>
      <c r="HQ4" s="166" t="s">
        <v>48</v>
      </c>
      <c r="HR4" s="256"/>
      <c r="HS4" s="170"/>
      <c r="HT4" s="166"/>
      <c r="HU4" s="166"/>
      <c r="HV4" s="168"/>
      <c r="HW4" s="171" t="s">
        <v>467</v>
      </c>
    </row>
    <row r="5" spans="1:231">
      <c r="A5" s="520" t="s">
        <v>468</v>
      </c>
      <c r="B5" s="521"/>
      <c r="C5" s="522"/>
      <c r="D5" s="526" t="s">
        <v>469</v>
      </c>
      <c r="E5" s="472"/>
      <c r="F5" s="472"/>
      <c r="G5" s="473"/>
      <c r="H5" s="474" t="s">
        <v>12</v>
      </c>
      <c r="I5" s="474"/>
      <c r="J5" s="474"/>
      <c r="K5" s="474"/>
      <c r="L5" s="475" t="s">
        <v>470</v>
      </c>
      <c r="M5" s="520" t="s">
        <v>468</v>
      </c>
      <c r="N5" s="527"/>
      <c r="O5" s="528"/>
      <c r="P5" s="526" t="s">
        <v>469</v>
      </c>
      <c r="Q5" s="472"/>
      <c r="R5" s="472"/>
      <c r="S5" s="473"/>
      <c r="T5" s="474" t="s">
        <v>12</v>
      </c>
      <c r="U5" s="474"/>
      <c r="V5" s="474"/>
      <c r="W5" s="474"/>
      <c r="X5" s="475" t="s">
        <v>470</v>
      </c>
      <c r="Y5" s="520" t="s">
        <v>468</v>
      </c>
      <c r="Z5" s="521"/>
      <c r="AA5" s="522"/>
      <c r="AB5" s="484" t="s">
        <v>515</v>
      </c>
      <c r="AC5" s="484"/>
      <c r="AD5" s="484"/>
      <c r="AE5" s="485"/>
      <c r="AF5" s="474" t="s">
        <v>15</v>
      </c>
      <c r="AG5" s="474"/>
      <c r="AH5" s="474"/>
      <c r="AI5" s="486"/>
      <c r="AJ5" s="475" t="s">
        <v>470</v>
      </c>
      <c r="AK5" s="520" t="s">
        <v>468</v>
      </c>
      <c r="AL5" s="439"/>
      <c r="AM5" s="487"/>
      <c r="AN5" s="492" t="s">
        <v>515</v>
      </c>
      <c r="AO5" s="493"/>
      <c r="AP5" s="493"/>
      <c r="AQ5" s="494"/>
      <c r="AR5" s="474" t="s">
        <v>15</v>
      </c>
      <c r="AS5" s="474"/>
      <c r="AT5" s="474"/>
      <c r="AU5" s="486"/>
      <c r="AV5" s="475" t="s">
        <v>470</v>
      </c>
      <c r="AW5" s="520" t="s">
        <v>468</v>
      </c>
      <c r="AX5" s="521"/>
      <c r="AY5" s="522"/>
      <c r="AZ5" s="498" t="s">
        <v>524</v>
      </c>
      <c r="BA5" s="535"/>
      <c r="BB5" s="535"/>
      <c r="BC5" s="536"/>
      <c r="BD5" s="493" t="s">
        <v>525</v>
      </c>
      <c r="BE5" s="474"/>
      <c r="BF5" s="474"/>
      <c r="BG5" s="486"/>
      <c r="BH5" s="475" t="s">
        <v>470</v>
      </c>
      <c r="BI5" s="520" t="s">
        <v>468</v>
      </c>
      <c r="BJ5" s="439"/>
      <c r="BK5" s="487"/>
      <c r="BL5" s="498" t="s">
        <v>524</v>
      </c>
      <c r="BM5" s="493"/>
      <c r="BN5" s="493"/>
      <c r="BO5" s="494"/>
      <c r="BP5" s="493" t="s">
        <v>525</v>
      </c>
      <c r="BQ5" s="474"/>
      <c r="BR5" s="474"/>
      <c r="BS5" s="486"/>
      <c r="BT5" s="475" t="s">
        <v>542</v>
      </c>
      <c r="BU5" s="520" t="s">
        <v>468</v>
      </c>
      <c r="BV5" s="439"/>
      <c r="BW5" s="487"/>
      <c r="BX5" s="498" t="s">
        <v>99</v>
      </c>
      <c r="BY5" s="493"/>
      <c r="BZ5" s="493"/>
      <c r="CA5" s="494"/>
      <c r="CB5" s="493" t="s">
        <v>545</v>
      </c>
      <c r="CC5" s="474"/>
      <c r="CD5" s="474"/>
      <c r="CE5" s="486"/>
      <c r="CF5" s="475" t="s">
        <v>542</v>
      </c>
      <c r="CG5" s="520" t="s">
        <v>468</v>
      </c>
      <c r="CH5" s="439"/>
      <c r="CI5" s="487"/>
      <c r="CJ5" s="498" t="s">
        <v>99</v>
      </c>
      <c r="CK5" s="493"/>
      <c r="CL5" s="493"/>
      <c r="CM5" s="494"/>
      <c r="CN5" s="493" t="s">
        <v>545</v>
      </c>
      <c r="CO5" s="474"/>
      <c r="CP5" s="474"/>
      <c r="CQ5" s="486"/>
      <c r="CR5" s="475" t="s">
        <v>542</v>
      </c>
      <c r="CS5" s="520" t="s">
        <v>468</v>
      </c>
      <c r="CT5" s="439"/>
      <c r="CU5" s="487"/>
      <c r="CV5" s="498" t="s">
        <v>562</v>
      </c>
      <c r="CW5" s="493"/>
      <c r="CX5" s="493"/>
      <c r="CY5" s="494"/>
      <c r="CZ5" s="493" t="s">
        <v>563</v>
      </c>
      <c r="DA5" s="474"/>
      <c r="DB5" s="474"/>
      <c r="DC5" s="486"/>
      <c r="DD5" s="475" t="s">
        <v>542</v>
      </c>
      <c r="DE5" s="520" t="s">
        <v>468</v>
      </c>
      <c r="DF5" s="439"/>
      <c r="DG5" s="487"/>
      <c r="DH5" s="498" t="s">
        <v>562</v>
      </c>
      <c r="DI5" s="493"/>
      <c r="DJ5" s="493"/>
      <c r="DK5" s="494"/>
      <c r="DL5" s="493" t="s">
        <v>563</v>
      </c>
      <c r="DM5" s="474"/>
      <c r="DN5" s="474"/>
      <c r="DO5" s="486"/>
      <c r="DP5" s="475" t="s">
        <v>542</v>
      </c>
      <c r="DQ5" s="520" t="s">
        <v>468</v>
      </c>
      <c r="DR5" s="439"/>
      <c r="DS5" s="487"/>
      <c r="DT5" s="498" t="s">
        <v>113</v>
      </c>
      <c r="DU5" s="493"/>
      <c r="DV5" s="493"/>
      <c r="DW5" s="494"/>
      <c r="DX5" s="493" t="s">
        <v>568</v>
      </c>
      <c r="DY5" s="474"/>
      <c r="DZ5" s="474"/>
      <c r="EA5" s="486"/>
      <c r="EB5" s="475" t="s">
        <v>542</v>
      </c>
      <c r="EC5" s="520" t="s">
        <v>468</v>
      </c>
      <c r="ED5" s="439"/>
      <c r="EE5" s="487"/>
      <c r="EF5" s="498" t="s">
        <v>113</v>
      </c>
      <c r="EG5" s="493"/>
      <c r="EH5" s="493"/>
      <c r="EI5" s="494"/>
      <c r="EJ5" s="493" t="s">
        <v>568</v>
      </c>
      <c r="EK5" s="474"/>
      <c r="EL5" s="474"/>
      <c r="EM5" s="486"/>
      <c r="EN5" s="475" t="s">
        <v>542</v>
      </c>
      <c r="EO5" s="520" t="s">
        <v>468</v>
      </c>
      <c r="EP5" s="439"/>
      <c r="EQ5" s="487"/>
      <c r="ER5" s="498" t="s">
        <v>115</v>
      </c>
      <c r="ES5" s="493"/>
      <c r="ET5" s="493"/>
      <c r="EU5" s="494"/>
      <c r="EV5" s="493" t="s">
        <v>585</v>
      </c>
      <c r="EW5" s="474"/>
      <c r="EX5" s="474"/>
      <c r="EY5" s="486"/>
      <c r="EZ5" s="475" t="s">
        <v>542</v>
      </c>
      <c r="FA5" s="520" t="s">
        <v>468</v>
      </c>
      <c r="FB5" s="439"/>
      <c r="FC5" s="487"/>
      <c r="FD5" s="498" t="s">
        <v>115</v>
      </c>
      <c r="FE5" s="493"/>
      <c r="FF5" s="493"/>
      <c r="FG5" s="494"/>
      <c r="FH5" s="493" t="s">
        <v>585</v>
      </c>
      <c r="FI5" s="474"/>
      <c r="FJ5" s="474"/>
      <c r="FK5" s="486"/>
      <c r="FL5" s="475" t="s">
        <v>542</v>
      </c>
      <c r="FM5" s="520" t="s">
        <v>468</v>
      </c>
      <c r="FN5" s="439"/>
      <c r="FO5" s="487"/>
      <c r="FP5" s="498" t="s">
        <v>117</v>
      </c>
      <c r="FQ5" s="493"/>
      <c r="FR5" s="493"/>
      <c r="FS5" s="494"/>
      <c r="FT5" s="493" t="s">
        <v>601</v>
      </c>
      <c r="FU5" s="474"/>
      <c r="FV5" s="474"/>
      <c r="FW5" s="486"/>
      <c r="FX5" s="475" t="s">
        <v>542</v>
      </c>
      <c r="FY5" s="520" t="s">
        <v>468</v>
      </c>
      <c r="FZ5" s="439"/>
      <c r="GA5" s="487"/>
      <c r="GB5" s="498" t="s">
        <v>117</v>
      </c>
      <c r="GC5" s="493"/>
      <c r="GD5" s="493"/>
      <c r="GE5" s="494"/>
      <c r="GF5" s="493" t="s">
        <v>601</v>
      </c>
      <c r="GG5" s="474"/>
      <c r="GH5" s="474"/>
      <c r="GI5" s="486"/>
      <c r="GJ5" s="475" t="s">
        <v>542</v>
      </c>
      <c r="GK5" s="520" t="s">
        <v>468</v>
      </c>
      <c r="GL5" s="439"/>
      <c r="GM5" s="487"/>
      <c r="GN5" s="498" t="s">
        <v>617</v>
      </c>
      <c r="GO5" s="493"/>
      <c r="GP5" s="493"/>
      <c r="GQ5" s="494"/>
      <c r="GR5" s="493" t="s">
        <v>618</v>
      </c>
      <c r="GS5" s="474"/>
      <c r="GT5" s="474"/>
      <c r="GU5" s="486"/>
      <c r="GV5" s="475" t="s">
        <v>542</v>
      </c>
      <c r="GW5" s="520" t="s">
        <v>468</v>
      </c>
      <c r="GX5" s="439"/>
      <c r="GY5" s="487"/>
      <c r="GZ5" s="498" t="s">
        <v>617</v>
      </c>
      <c r="HA5" s="493"/>
      <c r="HB5" s="493"/>
      <c r="HC5" s="494"/>
      <c r="HD5" s="493" t="s">
        <v>618</v>
      </c>
      <c r="HE5" s="474"/>
      <c r="HF5" s="474"/>
      <c r="HG5" s="486"/>
      <c r="HH5" s="475" t="s">
        <v>542</v>
      </c>
      <c r="HI5" s="520" t="s">
        <v>468</v>
      </c>
      <c r="HJ5" s="439"/>
      <c r="HK5" s="487"/>
      <c r="HL5" s="498" t="s">
        <v>621</v>
      </c>
      <c r="HM5" s="493"/>
      <c r="HN5" s="493"/>
      <c r="HO5" s="494"/>
      <c r="HP5" s="505" t="s">
        <v>542</v>
      </c>
      <c r="HQ5" s="520" t="s">
        <v>622</v>
      </c>
      <c r="HR5" s="537"/>
      <c r="HS5" s="498" t="s">
        <v>621</v>
      </c>
      <c r="HT5" s="493"/>
      <c r="HU5" s="493"/>
      <c r="HV5" s="494"/>
      <c r="HW5" s="475" t="s">
        <v>542</v>
      </c>
    </row>
    <row r="6" spans="1:231">
      <c r="A6" s="509"/>
      <c r="B6" s="509"/>
      <c r="C6" s="523"/>
      <c r="D6" s="533" t="s">
        <v>471</v>
      </c>
      <c r="E6" s="496"/>
      <c r="F6" s="533" t="s">
        <v>472</v>
      </c>
      <c r="G6" s="496"/>
      <c r="H6" s="534" t="s">
        <v>471</v>
      </c>
      <c r="I6" s="496"/>
      <c r="J6" s="533" t="s">
        <v>472</v>
      </c>
      <c r="K6" s="497"/>
      <c r="L6" s="476"/>
      <c r="M6" s="529"/>
      <c r="N6" s="529"/>
      <c r="O6" s="530"/>
      <c r="P6" s="533" t="s">
        <v>471</v>
      </c>
      <c r="Q6" s="496"/>
      <c r="R6" s="533" t="s">
        <v>472</v>
      </c>
      <c r="S6" s="496"/>
      <c r="T6" s="534" t="s">
        <v>471</v>
      </c>
      <c r="U6" s="496"/>
      <c r="V6" s="533" t="s">
        <v>472</v>
      </c>
      <c r="W6" s="497"/>
      <c r="X6" s="476"/>
      <c r="Y6" s="509"/>
      <c r="Z6" s="509"/>
      <c r="AA6" s="523"/>
      <c r="AB6" s="533" t="s">
        <v>471</v>
      </c>
      <c r="AC6" s="496"/>
      <c r="AD6" s="533" t="s">
        <v>472</v>
      </c>
      <c r="AE6" s="496"/>
      <c r="AF6" s="534" t="s">
        <v>471</v>
      </c>
      <c r="AG6" s="496"/>
      <c r="AH6" s="533" t="s">
        <v>472</v>
      </c>
      <c r="AI6" s="496"/>
      <c r="AJ6" s="476"/>
      <c r="AK6" s="488"/>
      <c r="AL6" s="488"/>
      <c r="AM6" s="489"/>
      <c r="AN6" s="534" t="s">
        <v>471</v>
      </c>
      <c r="AO6" s="496"/>
      <c r="AP6" s="533" t="s">
        <v>472</v>
      </c>
      <c r="AQ6" s="496"/>
      <c r="AR6" s="534" t="s">
        <v>471</v>
      </c>
      <c r="AS6" s="496"/>
      <c r="AT6" s="533" t="s">
        <v>472</v>
      </c>
      <c r="AU6" s="496"/>
      <c r="AV6" s="476"/>
      <c r="AW6" s="509"/>
      <c r="AX6" s="509"/>
      <c r="AY6" s="523"/>
      <c r="AZ6" s="533" t="s">
        <v>471</v>
      </c>
      <c r="BA6" s="496"/>
      <c r="BB6" s="533" t="s">
        <v>472</v>
      </c>
      <c r="BC6" s="496"/>
      <c r="BD6" s="534" t="s">
        <v>471</v>
      </c>
      <c r="BE6" s="496"/>
      <c r="BF6" s="533" t="s">
        <v>472</v>
      </c>
      <c r="BG6" s="496"/>
      <c r="BH6" s="476"/>
      <c r="BI6" s="488"/>
      <c r="BJ6" s="488"/>
      <c r="BK6" s="489"/>
      <c r="BL6" s="533" t="s">
        <v>471</v>
      </c>
      <c r="BM6" s="496"/>
      <c r="BN6" s="533" t="s">
        <v>472</v>
      </c>
      <c r="BO6" s="496"/>
      <c r="BP6" s="534" t="s">
        <v>471</v>
      </c>
      <c r="BQ6" s="496"/>
      <c r="BR6" s="533" t="s">
        <v>472</v>
      </c>
      <c r="BS6" s="496"/>
      <c r="BT6" s="476"/>
      <c r="BU6" s="488"/>
      <c r="BV6" s="488"/>
      <c r="BW6" s="489"/>
      <c r="BX6" s="533" t="s">
        <v>471</v>
      </c>
      <c r="BY6" s="496"/>
      <c r="BZ6" s="533" t="s">
        <v>472</v>
      </c>
      <c r="CA6" s="496"/>
      <c r="CB6" s="534" t="s">
        <v>471</v>
      </c>
      <c r="CC6" s="496"/>
      <c r="CD6" s="533" t="s">
        <v>472</v>
      </c>
      <c r="CE6" s="496"/>
      <c r="CF6" s="476"/>
      <c r="CG6" s="488"/>
      <c r="CH6" s="488"/>
      <c r="CI6" s="489"/>
      <c r="CJ6" s="533" t="s">
        <v>471</v>
      </c>
      <c r="CK6" s="496"/>
      <c r="CL6" s="533" t="s">
        <v>472</v>
      </c>
      <c r="CM6" s="496"/>
      <c r="CN6" s="534" t="s">
        <v>471</v>
      </c>
      <c r="CO6" s="496"/>
      <c r="CP6" s="533" t="s">
        <v>472</v>
      </c>
      <c r="CQ6" s="496"/>
      <c r="CR6" s="476"/>
      <c r="CS6" s="488"/>
      <c r="CT6" s="488"/>
      <c r="CU6" s="489"/>
      <c r="CV6" s="533" t="s">
        <v>471</v>
      </c>
      <c r="CW6" s="496"/>
      <c r="CX6" s="533" t="s">
        <v>472</v>
      </c>
      <c r="CY6" s="496"/>
      <c r="CZ6" s="534" t="s">
        <v>471</v>
      </c>
      <c r="DA6" s="496"/>
      <c r="DB6" s="533" t="s">
        <v>472</v>
      </c>
      <c r="DC6" s="496"/>
      <c r="DD6" s="476"/>
      <c r="DE6" s="488"/>
      <c r="DF6" s="488"/>
      <c r="DG6" s="489"/>
      <c r="DH6" s="533" t="s">
        <v>471</v>
      </c>
      <c r="DI6" s="496"/>
      <c r="DJ6" s="533" t="s">
        <v>472</v>
      </c>
      <c r="DK6" s="496"/>
      <c r="DL6" s="534" t="s">
        <v>471</v>
      </c>
      <c r="DM6" s="496"/>
      <c r="DN6" s="533" t="s">
        <v>472</v>
      </c>
      <c r="DO6" s="496"/>
      <c r="DP6" s="476"/>
      <c r="DQ6" s="488"/>
      <c r="DR6" s="488"/>
      <c r="DS6" s="489"/>
      <c r="DT6" s="533" t="s">
        <v>471</v>
      </c>
      <c r="DU6" s="496"/>
      <c r="DV6" s="533" t="s">
        <v>472</v>
      </c>
      <c r="DW6" s="496"/>
      <c r="DX6" s="534" t="s">
        <v>471</v>
      </c>
      <c r="DY6" s="496"/>
      <c r="DZ6" s="533" t="s">
        <v>472</v>
      </c>
      <c r="EA6" s="496"/>
      <c r="EB6" s="476"/>
      <c r="EC6" s="488"/>
      <c r="ED6" s="488"/>
      <c r="EE6" s="489"/>
      <c r="EF6" s="533" t="s">
        <v>471</v>
      </c>
      <c r="EG6" s="496"/>
      <c r="EH6" s="533" t="s">
        <v>472</v>
      </c>
      <c r="EI6" s="496"/>
      <c r="EJ6" s="534" t="s">
        <v>471</v>
      </c>
      <c r="EK6" s="496"/>
      <c r="EL6" s="533" t="s">
        <v>472</v>
      </c>
      <c r="EM6" s="496"/>
      <c r="EN6" s="476"/>
      <c r="EO6" s="488"/>
      <c r="EP6" s="488"/>
      <c r="EQ6" s="489"/>
      <c r="ER6" s="533" t="s">
        <v>471</v>
      </c>
      <c r="ES6" s="496"/>
      <c r="ET6" s="533" t="s">
        <v>472</v>
      </c>
      <c r="EU6" s="496"/>
      <c r="EV6" s="534" t="s">
        <v>471</v>
      </c>
      <c r="EW6" s="496"/>
      <c r="EX6" s="533" t="s">
        <v>472</v>
      </c>
      <c r="EY6" s="496"/>
      <c r="EZ6" s="476"/>
      <c r="FA6" s="488"/>
      <c r="FB6" s="488"/>
      <c r="FC6" s="489"/>
      <c r="FD6" s="533" t="s">
        <v>471</v>
      </c>
      <c r="FE6" s="496"/>
      <c r="FF6" s="533" t="s">
        <v>472</v>
      </c>
      <c r="FG6" s="496"/>
      <c r="FH6" s="534" t="s">
        <v>471</v>
      </c>
      <c r="FI6" s="496"/>
      <c r="FJ6" s="533" t="s">
        <v>472</v>
      </c>
      <c r="FK6" s="496"/>
      <c r="FL6" s="476"/>
      <c r="FM6" s="488"/>
      <c r="FN6" s="488"/>
      <c r="FO6" s="489"/>
      <c r="FP6" s="533" t="s">
        <v>471</v>
      </c>
      <c r="FQ6" s="496"/>
      <c r="FR6" s="533" t="s">
        <v>472</v>
      </c>
      <c r="FS6" s="496"/>
      <c r="FT6" s="534" t="s">
        <v>471</v>
      </c>
      <c r="FU6" s="496"/>
      <c r="FV6" s="533" t="s">
        <v>472</v>
      </c>
      <c r="FW6" s="496"/>
      <c r="FX6" s="476"/>
      <c r="FY6" s="488"/>
      <c r="FZ6" s="488"/>
      <c r="GA6" s="489"/>
      <c r="GB6" s="533" t="s">
        <v>471</v>
      </c>
      <c r="GC6" s="496"/>
      <c r="GD6" s="533" t="s">
        <v>472</v>
      </c>
      <c r="GE6" s="496"/>
      <c r="GF6" s="534" t="s">
        <v>471</v>
      </c>
      <c r="GG6" s="496"/>
      <c r="GH6" s="533" t="s">
        <v>472</v>
      </c>
      <c r="GI6" s="496"/>
      <c r="GJ6" s="476"/>
      <c r="GK6" s="488"/>
      <c r="GL6" s="488"/>
      <c r="GM6" s="489"/>
      <c r="GN6" s="533" t="s">
        <v>471</v>
      </c>
      <c r="GO6" s="496"/>
      <c r="GP6" s="533" t="s">
        <v>472</v>
      </c>
      <c r="GQ6" s="496"/>
      <c r="GR6" s="534" t="s">
        <v>471</v>
      </c>
      <c r="GS6" s="496"/>
      <c r="GT6" s="533" t="s">
        <v>472</v>
      </c>
      <c r="GU6" s="496"/>
      <c r="GV6" s="476"/>
      <c r="GW6" s="488"/>
      <c r="GX6" s="488"/>
      <c r="GY6" s="489"/>
      <c r="GZ6" s="533" t="s">
        <v>471</v>
      </c>
      <c r="HA6" s="496"/>
      <c r="HB6" s="533" t="s">
        <v>472</v>
      </c>
      <c r="HC6" s="496"/>
      <c r="HD6" s="534" t="s">
        <v>471</v>
      </c>
      <c r="HE6" s="496"/>
      <c r="HF6" s="533" t="s">
        <v>472</v>
      </c>
      <c r="HG6" s="496"/>
      <c r="HH6" s="476"/>
      <c r="HI6" s="488"/>
      <c r="HJ6" s="488"/>
      <c r="HK6" s="489"/>
      <c r="HL6" s="533" t="s">
        <v>471</v>
      </c>
      <c r="HM6" s="496"/>
      <c r="HN6" s="533" t="s">
        <v>472</v>
      </c>
      <c r="HO6" s="497"/>
      <c r="HP6" s="506"/>
      <c r="HQ6" s="511"/>
      <c r="HR6" s="538"/>
      <c r="HS6" s="533" t="s">
        <v>471</v>
      </c>
      <c r="HT6" s="496"/>
      <c r="HU6" s="533" t="s">
        <v>472</v>
      </c>
      <c r="HV6" s="497"/>
      <c r="HW6" s="476"/>
    </row>
    <row r="7" spans="1:231" ht="30.75">
      <c r="A7" s="524"/>
      <c r="B7" s="524"/>
      <c r="C7" s="525"/>
      <c r="D7" s="172" t="s">
        <v>473</v>
      </c>
      <c r="E7" s="173" t="s">
        <v>474</v>
      </c>
      <c r="F7" s="172" t="s">
        <v>475</v>
      </c>
      <c r="G7" s="173" t="s">
        <v>474</v>
      </c>
      <c r="H7" s="174" t="s">
        <v>475</v>
      </c>
      <c r="I7" s="173" t="s">
        <v>474</v>
      </c>
      <c r="J7" s="172" t="s">
        <v>475</v>
      </c>
      <c r="K7" s="175" t="s">
        <v>474</v>
      </c>
      <c r="L7" s="477"/>
      <c r="M7" s="531"/>
      <c r="N7" s="531"/>
      <c r="O7" s="532"/>
      <c r="P7" s="172" t="s">
        <v>473</v>
      </c>
      <c r="Q7" s="173" t="s">
        <v>474</v>
      </c>
      <c r="R7" s="172" t="s">
        <v>475</v>
      </c>
      <c r="S7" s="173" t="s">
        <v>474</v>
      </c>
      <c r="T7" s="174" t="s">
        <v>475</v>
      </c>
      <c r="U7" s="173" t="s">
        <v>474</v>
      </c>
      <c r="V7" s="172" t="s">
        <v>475</v>
      </c>
      <c r="W7" s="175" t="s">
        <v>474</v>
      </c>
      <c r="X7" s="477"/>
      <c r="Y7" s="524"/>
      <c r="Z7" s="524"/>
      <c r="AA7" s="525"/>
      <c r="AB7" s="172" t="s">
        <v>475</v>
      </c>
      <c r="AC7" s="173" t="s">
        <v>474</v>
      </c>
      <c r="AD7" s="172" t="s">
        <v>475</v>
      </c>
      <c r="AE7" s="173" t="s">
        <v>474</v>
      </c>
      <c r="AF7" s="226" t="s">
        <v>475</v>
      </c>
      <c r="AG7" s="173" t="s">
        <v>474</v>
      </c>
      <c r="AH7" s="172" t="s">
        <v>475</v>
      </c>
      <c r="AI7" s="173" t="s">
        <v>474</v>
      </c>
      <c r="AJ7" s="477"/>
      <c r="AK7" s="490"/>
      <c r="AL7" s="490"/>
      <c r="AM7" s="491"/>
      <c r="AN7" s="174" t="s">
        <v>475</v>
      </c>
      <c r="AO7" s="173" t="s">
        <v>474</v>
      </c>
      <c r="AP7" s="172" t="s">
        <v>475</v>
      </c>
      <c r="AQ7" s="173" t="s">
        <v>474</v>
      </c>
      <c r="AR7" s="226" t="s">
        <v>475</v>
      </c>
      <c r="AS7" s="173" t="s">
        <v>474</v>
      </c>
      <c r="AT7" s="172" t="s">
        <v>475</v>
      </c>
      <c r="AU7" s="173" t="s">
        <v>474</v>
      </c>
      <c r="AV7" s="477"/>
      <c r="AW7" s="524"/>
      <c r="AX7" s="524"/>
      <c r="AY7" s="525"/>
      <c r="AZ7" s="172" t="s">
        <v>475</v>
      </c>
      <c r="BA7" s="173" t="s">
        <v>474</v>
      </c>
      <c r="BB7" s="172" t="s">
        <v>475</v>
      </c>
      <c r="BC7" s="173" t="s">
        <v>474</v>
      </c>
      <c r="BD7" s="226" t="s">
        <v>475</v>
      </c>
      <c r="BE7" s="173" t="s">
        <v>474</v>
      </c>
      <c r="BF7" s="172" t="s">
        <v>475</v>
      </c>
      <c r="BG7" s="173" t="s">
        <v>474</v>
      </c>
      <c r="BH7" s="477"/>
      <c r="BI7" s="490"/>
      <c r="BJ7" s="490"/>
      <c r="BK7" s="491"/>
      <c r="BL7" s="172" t="s">
        <v>475</v>
      </c>
      <c r="BM7" s="173" t="s">
        <v>474</v>
      </c>
      <c r="BN7" s="172" t="s">
        <v>475</v>
      </c>
      <c r="BO7" s="173" t="s">
        <v>474</v>
      </c>
      <c r="BP7" s="226" t="s">
        <v>475</v>
      </c>
      <c r="BQ7" s="173" t="s">
        <v>474</v>
      </c>
      <c r="BR7" s="172" t="s">
        <v>475</v>
      </c>
      <c r="BS7" s="173" t="s">
        <v>474</v>
      </c>
      <c r="BT7" s="477"/>
      <c r="BU7" s="490"/>
      <c r="BV7" s="490"/>
      <c r="BW7" s="491"/>
      <c r="BX7" s="172" t="s">
        <v>475</v>
      </c>
      <c r="BY7" s="173" t="s">
        <v>474</v>
      </c>
      <c r="BZ7" s="172" t="s">
        <v>475</v>
      </c>
      <c r="CA7" s="173" t="s">
        <v>474</v>
      </c>
      <c r="CB7" s="226" t="s">
        <v>475</v>
      </c>
      <c r="CC7" s="173" t="s">
        <v>474</v>
      </c>
      <c r="CD7" s="172" t="s">
        <v>475</v>
      </c>
      <c r="CE7" s="173" t="s">
        <v>474</v>
      </c>
      <c r="CF7" s="477"/>
      <c r="CG7" s="490"/>
      <c r="CH7" s="490"/>
      <c r="CI7" s="491"/>
      <c r="CJ7" s="172" t="s">
        <v>475</v>
      </c>
      <c r="CK7" s="173" t="s">
        <v>474</v>
      </c>
      <c r="CL7" s="172" t="s">
        <v>475</v>
      </c>
      <c r="CM7" s="173" t="s">
        <v>474</v>
      </c>
      <c r="CN7" s="226" t="s">
        <v>475</v>
      </c>
      <c r="CO7" s="173" t="s">
        <v>474</v>
      </c>
      <c r="CP7" s="172" t="s">
        <v>475</v>
      </c>
      <c r="CQ7" s="173" t="s">
        <v>474</v>
      </c>
      <c r="CR7" s="477"/>
      <c r="CS7" s="490"/>
      <c r="CT7" s="490"/>
      <c r="CU7" s="491"/>
      <c r="CV7" s="172" t="s">
        <v>475</v>
      </c>
      <c r="CW7" s="173" t="s">
        <v>474</v>
      </c>
      <c r="CX7" s="172" t="s">
        <v>475</v>
      </c>
      <c r="CY7" s="173" t="s">
        <v>474</v>
      </c>
      <c r="CZ7" s="226" t="s">
        <v>475</v>
      </c>
      <c r="DA7" s="173" t="s">
        <v>474</v>
      </c>
      <c r="DB7" s="172" t="s">
        <v>475</v>
      </c>
      <c r="DC7" s="173" t="s">
        <v>474</v>
      </c>
      <c r="DD7" s="477"/>
      <c r="DE7" s="490"/>
      <c r="DF7" s="490"/>
      <c r="DG7" s="491"/>
      <c r="DH7" s="172" t="s">
        <v>475</v>
      </c>
      <c r="DI7" s="173" t="s">
        <v>474</v>
      </c>
      <c r="DJ7" s="172" t="s">
        <v>475</v>
      </c>
      <c r="DK7" s="173" t="s">
        <v>474</v>
      </c>
      <c r="DL7" s="226" t="s">
        <v>475</v>
      </c>
      <c r="DM7" s="173" t="s">
        <v>474</v>
      </c>
      <c r="DN7" s="172" t="s">
        <v>475</v>
      </c>
      <c r="DO7" s="173" t="s">
        <v>474</v>
      </c>
      <c r="DP7" s="477"/>
      <c r="DQ7" s="490"/>
      <c r="DR7" s="490"/>
      <c r="DS7" s="491"/>
      <c r="DT7" s="172" t="s">
        <v>475</v>
      </c>
      <c r="DU7" s="173" t="s">
        <v>474</v>
      </c>
      <c r="DV7" s="172" t="s">
        <v>475</v>
      </c>
      <c r="DW7" s="173" t="s">
        <v>474</v>
      </c>
      <c r="DX7" s="226" t="s">
        <v>475</v>
      </c>
      <c r="DY7" s="173" t="s">
        <v>474</v>
      </c>
      <c r="DZ7" s="172" t="s">
        <v>475</v>
      </c>
      <c r="EA7" s="173" t="s">
        <v>474</v>
      </c>
      <c r="EB7" s="477"/>
      <c r="EC7" s="490"/>
      <c r="ED7" s="490"/>
      <c r="EE7" s="491"/>
      <c r="EF7" s="172" t="s">
        <v>475</v>
      </c>
      <c r="EG7" s="173" t="s">
        <v>474</v>
      </c>
      <c r="EH7" s="172" t="s">
        <v>475</v>
      </c>
      <c r="EI7" s="173" t="s">
        <v>474</v>
      </c>
      <c r="EJ7" s="226" t="s">
        <v>475</v>
      </c>
      <c r="EK7" s="173" t="s">
        <v>474</v>
      </c>
      <c r="EL7" s="172" t="s">
        <v>475</v>
      </c>
      <c r="EM7" s="173" t="s">
        <v>474</v>
      </c>
      <c r="EN7" s="477"/>
      <c r="EO7" s="490"/>
      <c r="EP7" s="490"/>
      <c r="EQ7" s="491"/>
      <c r="ER7" s="172" t="s">
        <v>475</v>
      </c>
      <c r="ES7" s="173" t="s">
        <v>474</v>
      </c>
      <c r="ET7" s="172" t="s">
        <v>475</v>
      </c>
      <c r="EU7" s="173" t="s">
        <v>474</v>
      </c>
      <c r="EV7" s="226" t="s">
        <v>475</v>
      </c>
      <c r="EW7" s="173" t="s">
        <v>474</v>
      </c>
      <c r="EX7" s="172" t="s">
        <v>475</v>
      </c>
      <c r="EY7" s="173" t="s">
        <v>474</v>
      </c>
      <c r="EZ7" s="477"/>
      <c r="FA7" s="490"/>
      <c r="FB7" s="490"/>
      <c r="FC7" s="491"/>
      <c r="FD7" s="172" t="s">
        <v>475</v>
      </c>
      <c r="FE7" s="173" t="s">
        <v>474</v>
      </c>
      <c r="FF7" s="172" t="s">
        <v>475</v>
      </c>
      <c r="FG7" s="173" t="s">
        <v>474</v>
      </c>
      <c r="FH7" s="226" t="s">
        <v>475</v>
      </c>
      <c r="FI7" s="173" t="s">
        <v>474</v>
      </c>
      <c r="FJ7" s="172" t="s">
        <v>475</v>
      </c>
      <c r="FK7" s="173" t="s">
        <v>474</v>
      </c>
      <c r="FL7" s="477"/>
      <c r="FM7" s="490"/>
      <c r="FN7" s="490"/>
      <c r="FO7" s="491"/>
      <c r="FP7" s="172" t="s">
        <v>475</v>
      </c>
      <c r="FQ7" s="173" t="s">
        <v>474</v>
      </c>
      <c r="FR7" s="172" t="s">
        <v>475</v>
      </c>
      <c r="FS7" s="173" t="s">
        <v>474</v>
      </c>
      <c r="FT7" s="226" t="s">
        <v>475</v>
      </c>
      <c r="FU7" s="173" t="s">
        <v>474</v>
      </c>
      <c r="FV7" s="172" t="s">
        <v>475</v>
      </c>
      <c r="FW7" s="173" t="s">
        <v>474</v>
      </c>
      <c r="FX7" s="477"/>
      <c r="FY7" s="490"/>
      <c r="FZ7" s="490"/>
      <c r="GA7" s="491"/>
      <c r="GB7" s="172" t="s">
        <v>475</v>
      </c>
      <c r="GC7" s="173" t="s">
        <v>474</v>
      </c>
      <c r="GD7" s="172" t="s">
        <v>475</v>
      </c>
      <c r="GE7" s="173" t="s">
        <v>474</v>
      </c>
      <c r="GF7" s="226" t="s">
        <v>475</v>
      </c>
      <c r="GG7" s="173" t="s">
        <v>474</v>
      </c>
      <c r="GH7" s="172" t="s">
        <v>475</v>
      </c>
      <c r="GI7" s="173" t="s">
        <v>474</v>
      </c>
      <c r="GJ7" s="477"/>
      <c r="GK7" s="490"/>
      <c r="GL7" s="490"/>
      <c r="GM7" s="491"/>
      <c r="GN7" s="172" t="s">
        <v>475</v>
      </c>
      <c r="GO7" s="173" t="s">
        <v>474</v>
      </c>
      <c r="GP7" s="172" t="s">
        <v>475</v>
      </c>
      <c r="GQ7" s="173" t="s">
        <v>474</v>
      </c>
      <c r="GR7" s="226" t="s">
        <v>475</v>
      </c>
      <c r="GS7" s="173" t="s">
        <v>474</v>
      </c>
      <c r="GT7" s="172" t="s">
        <v>475</v>
      </c>
      <c r="GU7" s="175" t="s">
        <v>474</v>
      </c>
      <c r="GV7" s="477"/>
      <c r="GW7" s="490"/>
      <c r="GX7" s="490"/>
      <c r="GY7" s="491"/>
      <c r="GZ7" s="172" t="s">
        <v>475</v>
      </c>
      <c r="HA7" s="173" t="s">
        <v>474</v>
      </c>
      <c r="HB7" s="172" t="s">
        <v>475</v>
      </c>
      <c r="HC7" s="173" t="s">
        <v>474</v>
      </c>
      <c r="HD7" s="226" t="s">
        <v>475</v>
      </c>
      <c r="HE7" s="173" t="s">
        <v>474</v>
      </c>
      <c r="HF7" s="172" t="s">
        <v>475</v>
      </c>
      <c r="HG7" s="173" t="s">
        <v>474</v>
      </c>
      <c r="HH7" s="477"/>
      <c r="HI7" s="490"/>
      <c r="HJ7" s="490"/>
      <c r="HK7" s="491"/>
      <c r="HL7" s="172" t="s">
        <v>475</v>
      </c>
      <c r="HM7" s="173" t="s">
        <v>474</v>
      </c>
      <c r="HN7" s="172" t="s">
        <v>475</v>
      </c>
      <c r="HO7" s="175" t="s">
        <v>474</v>
      </c>
      <c r="HP7" s="507"/>
      <c r="HQ7" s="539"/>
      <c r="HR7" s="540"/>
      <c r="HS7" s="172" t="s">
        <v>475</v>
      </c>
      <c r="HT7" s="173" t="s">
        <v>474</v>
      </c>
      <c r="HU7" s="172" t="s">
        <v>475</v>
      </c>
      <c r="HV7" s="175" t="s">
        <v>474</v>
      </c>
      <c r="HW7" s="477"/>
    </row>
    <row r="8" spans="1:231" s="280" customFormat="1" ht="27.95" customHeight="1">
      <c r="A8" s="176" t="s">
        <v>0</v>
      </c>
      <c r="B8" s="177"/>
      <c r="C8" s="178"/>
      <c r="D8" s="269">
        <v>160971246</v>
      </c>
      <c r="E8" s="269">
        <v>175459026527</v>
      </c>
      <c r="F8" s="269">
        <v>199679438</v>
      </c>
      <c r="G8" s="269">
        <v>188201519460</v>
      </c>
      <c r="H8" s="269">
        <v>12860642</v>
      </c>
      <c r="I8" s="269">
        <v>7801162569</v>
      </c>
      <c r="J8" s="269">
        <v>10801029</v>
      </c>
      <c r="K8" s="269">
        <v>6191780733</v>
      </c>
      <c r="L8" s="180" t="s">
        <v>1</v>
      </c>
      <c r="M8" s="189" t="s">
        <v>240</v>
      </c>
      <c r="N8" s="177"/>
      <c r="O8" s="190"/>
      <c r="P8" s="269">
        <v>13917593</v>
      </c>
      <c r="Q8" s="269">
        <v>7667670371</v>
      </c>
      <c r="R8" s="269">
        <v>22970701</v>
      </c>
      <c r="S8" s="269">
        <v>12235230012</v>
      </c>
      <c r="T8" s="269">
        <v>345640</v>
      </c>
      <c r="U8" s="269">
        <v>179714298</v>
      </c>
      <c r="V8" s="269">
        <v>271787</v>
      </c>
      <c r="W8" s="269">
        <v>139395953</v>
      </c>
      <c r="X8" s="191" t="s">
        <v>13</v>
      </c>
      <c r="Y8" s="176" t="s">
        <v>0</v>
      </c>
      <c r="Z8" s="291"/>
      <c r="AA8" s="292"/>
      <c r="AB8" s="289">
        <v>11286224</v>
      </c>
      <c r="AC8" s="269">
        <v>7045312175</v>
      </c>
      <c r="AD8" s="269">
        <v>9693464</v>
      </c>
      <c r="AE8" s="269">
        <v>5584498013</v>
      </c>
      <c r="AF8" s="269">
        <v>7679554</v>
      </c>
      <c r="AG8" s="269">
        <v>4988256707</v>
      </c>
      <c r="AH8" s="269">
        <v>6834686</v>
      </c>
      <c r="AI8" s="269">
        <v>4024299796</v>
      </c>
      <c r="AJ8" s="180" t="s">
        <v>1</v>
      </c>
      <c r="AK8" s="189" t="s">
        <v>240</v>
      </c>
      <c r="AL8" s="177"/>
      <c r="AM8" s="190"/>
      <c r="AN8" s="289">
        <v>747900</v>
      </c>
      <c r="AO8" s="269">
        <v>378500826</v>
      </c>
      <c r="AP8" s="269">
        <v>596798</v>
      </c>
      <c r="AQ8" s="269">
        <v>295474611</v>
      </c>
      <c r="AR8" s="261">
        <v>846559</v>
      </c>
      <c r="AS8" s="261">
        <v>445192545</v>
      </c>
      <c r="AT8" s="261">
        <v>788713</v>
      </c>
      <c r="AU8" s="261">
        <v>401754774</v>
      </c>
      <c r="AV8" s="191" t="s">
        <v>13</v>
      </c>
      <c r="AW8" s="176" t="s">
        <v>0</v>
      </c>
      <c r="AX8" s="177"/>
      <c r="AY8" s="178"/>
      <c r="AZ8" s="261">
        <v>6596751</v>
      </c>
      <c r="BA8" s="261">
        <v>5070890538</v>
      </c>
      <c r="BB8" s="261">
        <v>7314293</v>
      </c>
      <c r="BC8" s="261">
        <v>4991013245</v>
      </c>
      <c r="BD8" s="261">
        <v>6276483</v>
      </c>
      <c r="BE8" s="261">
        <v>5456514617</v>
      </c>
      <c r="BF8" s="261">
        <v>9046959</v>
      </c>
      <c r="BG8" s="261">
        <v>6398686602</v>
      </c>
      <c r="BH8" s="180" t="s">
        <v>1</v>
      </c>
      <c r="BI8" s="189" t="s">
        <v>240</v>
      </c>
      <c r="BJ8" s="177"/>
      <c r="BK8" s="190"/>
      <c r="BL8" s="261">
        <v>765533</v>
      </c>
      <c r="BM8" s="261">
        <v>414977427</v>
      </c>
      <c r="BN8" s="261">
        <v>1003432</v>
      </c>
      <c r="BO8" s="261">
        <v>516157960</v>
      </c>
      <c r="BP8" s="261">
        <v>760812</v>
      </c>
      <c r="BQ8" s="261">
        <v>416290501</v>
      </c>
      <c r="BR8" s="261">
        <v>1397281</v>
      </c>
      <c r="BS8" s="261">
        <v>723954526</v>
      </c>
      <c r="BT8" s="191" t="s">
        <v>13</v>
      </c>
      <c r="BU8" s="176" t="s">
        <v>0</v>
      </c>
      <c r="BV8" s="177"/>
      <c r="BW8" s="178"/>
      <c r="BX8" s="261">
        <v>7574756</v>
      </c>
      <c r="BY8" s="261">
        <v>7002082972</v>
      </c>
      <c r="BZ8" s="261">
        <v>13202148</v>
      </c>
      <c r="CA8" s="261">
        <v>9076631042</v>
      </c>
      <c r="CB8" s="261">
        <v>8530046</v>
      </c>
      <c r="CC8" s="261">
        <v>8251982759</v>
      </c>
      <c r="CD8" s="261">
        <v>15051140</v>
      </c>
      <c r="CE8" s="261">
        <v>10418186736</v>
      </c>
      <c r="CF8" s="180" t="s">
        <v>1</v>
      </c>
      <c r="CG8" s="189" t="s">
        <v>240</v>
      </c>
      <c r="CH8" s="177"/>
      <c r="CI8" s="190"/>
      <c r="CJ8" s="261">
        <v>1033595</v>
      </c>
      <c r="CK8" s="261">
        <v>570379501</v>
      </c>
      <c r="CL8" s="261">
        <v>2117690</v>
      </c>
      <c r="CM8" s="261">
        <v>1096735679</v>
      </c>
      <c r="CN8" s="261">
        <v>1180425</v>
      </c>
      <c r="CO8" s="261">
        <v>651499743</v>
      </c>
      <c r="CP8" s="261">
        <v>2428800</v>
      </c>
      <c r="CQ8" s="261">
        <v>1258483092</v>
      </c>
      <c r="CR8" s="191" t="s">
        <v>13</v>
      </c>
      <c r="CS8" s="176" t="s">
        <v>0</v>
      </c>
      <c r="CT8" s="177"/>
      <c r="CU8" s="178"/>
      <c r="CV8" s="261">
        <v>8439608</v>
      </c>
      <c r="CW8" s="261">
        <v>8738145411</v>
      </c>
      <c r="CX8" s="261">
        <v>13024613</v>
      </c>
      <c r="CY8" s="261">
        <v>9840599645</v>
      </c>
      <c r="CZ8" s="261">
        <v>9796844</v>
      </c>
      <c r="DA8" s="261">
        <v>10854257403</v>
      </c>
      <c r="DB8" s="261">
        <v>13617276</v>
      </c>
      <c r="DC8" s="261">
        <v>11475662202</v>
      </c>
      <c r="DD8" s="180" t="s">
        <v>1</v>
      </c>
      <c r="DE8" s="189" t="s">
        <v>240</v>
      </c>
      <c r="DF8" s="177"/>
      <c r="DG8" s="190"/>
      <c r="DH8" s="261">
        <v>1098797</v>
      </c>
      <c r="DI8" s="261">
        <v>603938487</v>
      </c>
      <c r="DJ8" s="261">
        <v>2273440</v>
      </c>
      <c r="DK8" s="261">
        <v>1180831337</v>
      </c>
      <c r="DL8" s="261">
        <v>1197928</v>
      </c>
      <c r="DM8" s="261">
        <v>658372784</v>
      </c>
      <c r="DN8" s="261">
        <v>2371273</v>
      </c>
      <c r="DO8" s="261">
        <v>1242611746</v>
      </c>
      <c r="DP8" s="191" t="s">
        <v>13</v>
      </c>
      <c r="DQ8" s="176" t="s">
        <v>0</v>
      </c>
      <c r="DR8" s="177"/>
      <c r="DS8" s="178"/>
      <c r="DT8" s="261">
        <v>11528565</v>
      </c>
      <c r="DU8" s="261">
        <v>13538532625</v>
      </c>
      <c r="DV8" s="261">
        <v>15678147</v>
      </c>
      <c r="DW8" s="261">
        <v>14781181578</v>
      </c>
      <c r="DX8" s="261">
        <v>12335278</v>
      </c>
      <c r="DY8" s="261">
        <v>15544844133</v>
      </c>
      <c r="DZ8" s="261">
        <v>16728539</v>
      </c>
      <c r="EA8" s="261">
        <v>17438763984</v>
      </c>
      <c r="EB8" s="180" t="s">
        <v>1</v>
      </c>
      <c r="EC8" s="189" t="s">
        <v>240</v>
      </c>
      <c r="ED8" s="177"/>
      <c r="EE8" s="190"/>
      <c r="EF8" s="261">
        <v>1242881</v>
      </c>
      <c r="EG8" s="261">
        <v>687942207</v>
      </c>
      <c r="EH8" s="261">
        <v>2374080</v>
      </c>
      <c r="EI8" s="261">
        <v>1266364508</v>
      </c>
      <c r="EJ8" s="261">
        <v>1145661</v>
      </c>
      <c r="EK8" s="261">
        <v>638911143</v>
      </c>
      <c r="EL8" s="261">
        <v>2118032</v>
      </c>
      <c r="EM8" s="261">
        <v>1156690882</v>
      </c>
      <c r="EN8" s="191" t="s">
        <v>13</v>
      </c>
      <c r="EO8" s="176" t="s">
        <v>0</v>
      </c>
      <c r="EP8" s="177"/>
      <c r="EQ8" s="178"/>
      <c r="ER8" s="261">
        <v>12768019</v>
      </c>
      <c r="ES8" s="261">
        <v>17494971884</v>
      </c>
      <c r="ET8" s="261">
        <v>16605920</v>
      </c>
      <c r="EU8" s="261">
        <v>18923364753</v>
      </c>
      <c r="EV8" s="261">
        <v>9644149</v>
      </c>
      <c r="EW8" s="261">
        <v>13763122343</v>
      </c>
      <c r="EX8" s="261">
        <v>12314831</v>
      </c>
      <c r="EY8" s="261">
        <v>15206609227</v>
      </c>
      <c r="EZ8" s="180" t="s">
        <v>1</v>
      </c>
      <c r="FA8" s="189" t="s">
        <v>240</v>
      </c>
      <c r="FB8" s="177"/>
      <c r="FC8" s="190"/>
      <c r="FD8" s="261">
        <v>1041235</v>
      </c>
      <c r="FE8" s="261">
        <v>581195674</v>
      </c>
      <c r="FF8" s="261">
        <v>1737683</v>
      </c>
      <c r="FG8" s="261">
        <v>958645217</v>
      </c>
      <c r="FH8" s="261">
        <v>685976</v>
      </c>
      <c r="FI8" s="261">
        <v>386539989</v>
      </c>
      <c r="FJ8" s="261">
        <v>1080364</v>
      </c>
      <c r="FK8" s="261">
        <v>606010048</v>
      </c>
      <c r="FL8" s="191" t="s">
        <v>13</v>
      </c>
      <c r="FM8" s="176" t="s">
        <v>0</v>
      </c>
      <c r="FN8" s="177"/>
      <c r="FO8" s="178"/>
      <c r="FP8" s="261">
        <v>9101212</v>
      </c>
      <c r="FQ8" s="261">
        <v>12887233460</v>
      </c>
      <c r="FR8" s="261">
        <v>11519585</v>
      </c>
      <c r="FS8" s="261">
        <v>14807955413</v>
      </c>
      <c r="FT8" s="261">
        <v>8684806</v>
      </c>
      <c r="FU8" s="261">
        <v>12261767606</v>
      </c>
      <c r="FV8" s="261">
        <v>10966632</v>
      </c>
      <c r="FW8" s="261">
        <v>14760006353</v>
      </c>
      <c r="FX8" s="180" t="s">
        <v>1</v>
      </c>
      <c r="FY8" s="189" t="s">
        <v>240</v>
      </c>
      <c r="FZ8" s="177"/>
      <c r="GA8" s="190"/>
      <c r="GB8" s="261">
        <v>590921</v>
      </c>
      <c r="GC8" s="261">
        <v>334146224</v>
      </c>
      <c r="GD8" s="261">
        <v>876316</v>
      </c>
      <c r="GE8" s="261">
        <v>501384403</v>
      </c>
      <c r="GF8" s="261">
        <v>510252</v>
      </c>
      <c r="GG8" s="261">
        <v>291066447</v>
      </c>
      <c r="GH8" s="261">
        <v>723284</v>
      </c>
      <c r="GI8" s="261">
        <v>417162599</v>
      </c>
      <c r="GJ8" s="191" t="s">
        <v>13</v>
      </c>
      <c r="GK8" s="176" t="s">
        <v>0</v>
      </c>
      <c r="GL8" s="177"/>
      <c r="GM8" s="178"/>
      <c r="GN8" s="261">
        <v>7907894</v>
      </c>
      <c r="GO8" s="261">
        <v>11101502996</v>
      </c>
      <c r="GP8" s="261">
        <v>8483981</v>
      </c>
      <c r="GQ8" s="261">
        <v>11885635068</v>
      </c>
      <c r="GR8" s="261">
        <v>6498641</v>
      </c>
      <c r="GS8" s="261">
        <v>8895834753</v>
      </c>
      <c r="GT8" s="261">
        <v>5440376</v>
      </c>
      <c r="GU8" s="261">
        <v>7713559871</v>
      </c>
      <c r="GV8" s="180" t="s">
        <v>1</v>
      </c>
      <c r="GW8" s="189" t="s">
        <v>240</v>
      </c>
      <c r="GX8" s="177"/>
      <c r="GY8" s="190"/>
      <c r="GZ8" s="261">
        <v>369907</v>
      </c>
      <c r="HA8" s="261">
        <v>216040006</v>
      </c>
      <c r="HB8" s="261">
        <v>464975</v>
      </c>
      <c r="HC8" s="261">
        <v>271517818</v>
      </c>
      <c r="HD8" s="261">
        <v>245670</v>
      </c>
      <c r="HE8" s="261">
        <v>147911556</v>
      </c>
      <c r="HF8" s="261">
        <v>236942</v>
      </c>
      <c r="HG8" s="261">
        <v>138901988</v>
      </c>
      <c r="HH8" s="191" t="s">
        <v>13</v>
      </c>
      <c r="HI8" s="176" t="s">
        <v>0</v>
      </c>
      <c r="HJ8" s="177"/>
      <c r="HK8" s="178"/>
      <c r="HL8" s="261">
        <v>3461774</v>
      </c>
      <c r="HM8" s="261">
        <v>4762611576</v>
      </c>
      <c r="HN8" s="261">
        <v>3355819</v>
      </c>
      <c r="HO8" s="261">
        <v>4683085199</v>
      </c>
      <c r="HP8" s="180" t="s">
        <v>1</v>
      </c>
      <c r="HQ8" s="189" t="s">
        <v>240</v>
      </c>
      <c r="HR8" s="267"/>
      <c r="HS8" s="265">
        <v>107901</v>
      </c>
      <c r="HT8" s="263">
        <v>65051013</v>
      </c>
      <c r="HU8" s="263">
        <v>109811</v>
      </c>
      <c r="HV8" s="263">
        <v>63152871</v>
      </c>
      <c r="HW8" s="191" t="s">
        <v>13</v>
      </c>
    </row>
    <row r="9" spans="1:231" ht="27.95" customHeight="1">
      <c r="A9" s="181"/>
      <c r="B9" s="182" t="s">
        <v>4</v>
      </c>
      <c r="C9" s="183"/>
      <c r="D9" s="270">
        <v>102743073</v>
      </c>
      <c r="E9" s="270">
        <v>56516109025</v>
      </c>
      <c r="F9" s="270">
        <v>126057559</v>
      </c>
      <c r="G9" s="270">
        <v>54355388007</v>
      </c>
      <c r="H9" s="270">
        <v>7997217</v>
      </c>
      <c r="I9" s="270">
        <v>1176524395</v>
      </c>
      <c r="J9" s="270">
        <v>6688774</v>
      </c>
      <c r="K9" s="270">
        <v>910738048</v>
      </c>
      <c r="L9" s="185" t="s">
        <v>42</v>
      </c>
      <c r="M9" s="181"/>
      <c r="N9" s="182" t="s">
        <v>4</v>
      </c>
      <c r="O9" s="183"/>
      <c r="P9" s="270">
        <v>11071187</v>
      </c>
      <c r="Q9" s="270">
        <v>2346646817</v>
      </c>
      <c r="R9" s="270">
        <v>19347289</v>
      </c>
      <c r="S9" s="270">
        <v>3988856561</v>
      </c>
      <c r="T9" s="270">
        <v>332774</v>
      </c>
      <c r="U9" s="270">
        <v>61714870</v>
      </c>
      <c r="V9" s="270">
        <v>262428</v>
      </c>
      <c r="W9" s="270">
        <v>47777050</v>
      </c>
      <c r="X9" s="185" t="s">
        <v>42</v>
      </c>
      <c r="Y9" s="181"/>
      <c r="Z9" s="182" t="s">
        <v>4</v>
      </c>
      <c r="AA9" s="183"/>
      <c r="AB9" s="290">
        <v>6610802</v>
      </c>
      <c r="AC9" s="270">
        <v>1316900242</v>
      </c>
      <c r="AD9" s="270">
        <v>5642410</v>
      </c>
      <c r="AE9" s="270">
        <v>934629583</v>
      </c>
      <c r="AF9" s="270">
        <v>4810747</v>
      </c>
      <c r="AG9" s="270">
        <v>1341183617</v>
      </c>
      <c r="AH9" s="270">
        <v>4252789</v>
      </c>
      <c r="AI9" s="270">
        <v>794812110</v>
      </c>
      <c r="AJ9" s="185" t="s">
        <v>42</v>
      </c>
      <c r="AK9" s="181"/>
      <c r="AL9" s="182" t="s">
        <v>4</v>
      </c>
      <c r="AM9" s="183"/>
      <c r="AN9" s="290">
        <v>695072</v>
      </c>
      <c r="AO9" s="270">
        <v>136598020</v>
      </c>
      <c r="AP9" s="270">
        <v>554342</v>
      </c>
      <c r="AQ9" s="270">
        <v>106251880</v>
      </c>
      <c r="AR9" s="262">
        <v>706051</v>
      </c>
      <c r="AS9" s="262">
        <v>142438000</v>
      </c>
      <c r="AT9" s="262">
        <v>692917</v>
      </c>
      <c r="AU9" s="262">
        <v>137231390</v>
      </c>
      <c r="AV9" s="185" t="s">
        <v>42</v>
      </c>
      <c r="AW9" s="181"/>
      <c r="AX9" s="182" t="s">
        <v>4</v>
      </c>
      <c r="AY9" s="183"/>
      <c r="AZ9" s="262">
        <v>3994564</v>
      </c>
      <c r="BA9" s="262">
        <v>1210393321</v>
      </c>
      <c r="BB9" s="262">
        <v>4443366</v>
      </c>
      <c r="BC9" s="262">
        <v>855288217</v>
      </c>
      <c r="BD9" s="262">
        <v>3638881</v>
      </c>
      <c r="BE9" s="262">
        <v>1240926086</v>
      </c>
      <c r="BF9" s="262">
        <v>5421215</v>
      </c>
      <c r="BG9" s="262">
        <v>1073605610</v>
      </c>
      <c r="BH9" s="185" t="s">
        <v>42</v>
      </c>
      <c r="BI9" s="181"/>
      <c r="BJ9" s="182" t="s">
        <v>4</v>
      </c>
      <c r="BK9" s="183"/>
      <c r="BL9" s="262">
        <v>568450</v>
      </c>
      <c r="BM9" s="262">
        <v>113261664</v>
      </c>
      <c r="BN9" s="262">
        <v>847629</v>
      </c>
      <c r="BO9" s="262">
        <v>168819240</v>
      </c>
      <c r="BP9" s="262">
        <v>525619</v>
      </c>
      <c r="BQ9" s="262">
        <v>105234050</v>
      </c>
      <c r="BR9" s="262">
        <v>1170439</v>
      </c>
      <c r="BS9" s="262">
        <v>236249710</v>
      </c>
      <c r="BT9" s="185" t="s">
        <v>42</v>
      </c>
      <c r="BU9" s="181"/>
      <c r="BV9" s="182" t="s">
        <v>4</v>
      </c>
      <c r="BW9" s="183"/>
      <c r="BX9" s="262">
        <v>4436830</v>
      </c>
      <c r="BY9" s="262">
        <v>1882469160</v>
      </c>
      <c r="BZ9" s="262">
        <v>7944614</v>
      </c>
      <c r="CA9" s="262">
        <v>1733175241</v>
      </c>
      <c r="CB9" s="262">
        <v>5102734</v>
      </c>
      <c r="CC9" s="262">
        <v>2479563971</v>
      </c>
      <c r="CD9" s="262">
        <v>8934155</v>
      </c>
      <c r="CE9" s="262">
        <v>2184424900</v>
      </c>
      <c r="CF9" s="185" t="s">
        <v>42</v>
      </c>
      <c r="CG9" s="181"/>
      <c r="CH9" s="182" t="s">
        <v>4</v>
      </c>
      <c r="CI9" s="183"/>
      <c r="CJ9" s="262">
        <v>729410</v>
      </c>
      <c r="CK9" s="262">
        <v>146772550</v>
      </c>
      <c r="CL9" s="262">
        <v>1808793</v>
      </c>
      <c r="CM9" s="262">
        <v>366509125</v>
      </c>
      <c r="CN9" s="262">
        <v>866443</v>
      </c>
      <c r="CO9" s="262">
        <v>176650640</v>
      </c>
      <c r="CP9" s="262">
        <v>2090305</v>
      </c>
      <c r="CQ9" s="262">
        <v>423942880</v>
      </c>
      <c r="CR9" s="185" t="s">
        <v>42</v>
      </c>
      <c r="CS9" s="181"/>
      <c r="CT9" s="182" t="s">
        <v>4</v>
      </c>
      <c r="CU9" s="183"/>
      <c r="CV9" s="262">
        <v>5184454</v>
      </c>
      <c r="CW9" s="262">
        <v>2762281906</v>
      </c>
      <c r="CX9" s="262">
        <v>8045082</v>
      </c>
      <c r="CY9" s="262">
        <v>2350655055</v>
      </c>
      <c r="CZ9" s="262">
        <v>6102434</v>
      </c>
      <c r="DA9" s="262">
        <v>3531073012</v>
      </c>
      <c r="DB9" s="262">
        <v>8542296</v>
      </c>
      <c r="DC9" s="262">
        <v>3011732737</v>
      </c>
      <c r="DD9" s="185" t="s">
        <v>42</v>
      </c>
      <c r="DE9" s="181"/>
      <c r="DF9" s="182" t="s">
        <v>4</v>
      </c>
      <c r="DG9" s="183"/>
      <c r="DH9" s="262">
        <v>848655</v>
      </c>
      <c r="DI9" s="262">
        <v>176425040</v>
      </c>
      <c r="DJ9" s="262">
        <v>1963998</v>
      </c>
      <c r="DK9" s="262">
        <v>397454310</v>
      </c>
      <c r="DL9" s="262">
        <v>951869</v>
      </c>
      <c r="DM9" s="262">
        <v>200384150</v>
      </c>
      <c r="DN9" s="262">
        <v>2038536</v>
      </c>
      <c r="DO9" s="262">
        <v>416152070</v>
      </c>
      <c r="DP9" s="185" t="s">
        <v>42</v>
      </c>
      <c r="DQ9" s="181"/>
      <c r="DR9" s="182" t="s">
        <v>4</v>
      </c>
      <c r="DS9" s="183"/>
      <c r="DT9" s="262">
        <v>7302114</v>
      </c>
      <c r="DU9" s="262">
        <v>4462486890</v>
      </c>
      <c r="DV9" s="262">
        <v>9792102</v>
      </c>
      <c r="DW9" s="262">
        <v>4102186244</v>
      </c>
      <c r="DX9" s="262">
        <v>7871352</v>
      </c>
      <c r="DY9" s="262">
        <v>5202224954</v>
      </c>
      <c r="DZ9" s="262">
        <v>10444297</v>
      </c>
      <c r="EA9" s="262">
        <v>5251339633</v>
      </c>
      <c r="EB9" s="185" t="s">
        <v>42</v>
      </c>
      <c r="EC9" s="181"/>
      <c r="ED9" s="182" t="s">
        <v>4</v>
      </c>
      <c r="EE9" s="183"/>
      <c r="EF9" s="262">
        <v>996680</v>
      </c>
      <c r="EG9" s="262">
        <v>213783850</v>
      </c>
      <c r="EH9" s="262">
        <v>2002284</v>
      </c>
      <c r="EI9" s="262">
        <v>414143800</v>
      </c>
      <c r="EJ9" s="262">
        <v>929566</v>
      </c>
      <c r="EK9" s="262">
        <v>203648303</v>
      </c>
      <c r="EL9" s="262">
        <v>1742153</v>
      </c>
      <c r="EM9" s="262">
        <v>368320515</v>
      </c>
      <c r="EN9" s="185" t="s">
        <v>42</v>
      </c>
      <c r="EO9" s="181"/>
      <c r="EP9" s="182" t="s">
        <v>4</v>
      </c>
      <c r="EQ9" s="183"/>
      <c r="ER9" s="262">
        <v>8347486</v>
      </c>
      <c r="ES9" s="262">
        <v>6125811903</v>
      </c>
      <c r="ET9" s="262">
        <v>10581756</v>
      </c>
      <c r="EU9" s="262">
        <v>6209953390</v>
      </c>
      <c r="EV9" s="262">
        <v>6438153</v>
      </c>
      <c r="EW9" s="262">
        <v>4978243232</v>
      </c>
      <c r="EX9" s="262">
        <v>8050709</v>
      </c>
      <c r="EY9" s="262">
        <v>5260399717</v>
      </c>
      <c r="EZ9" s="185" t="s">
        <v>42</v>
      </c>
      <c r="FA9" s="181"/>
      <c r="FB9" s="182" t="s">
        <v>4</v>
      </c>
      <c r="FC9" s="183"/>
      <c r="FD9" s="262">
        <v>860529</v>
      </c>
      <c r="FE9" s="262">
        <v>192680672</v>
      </c>
      <c r="FF9" s="262">
        <v>1414109</v>
      </c>
      <c r="FG9" s="262">
        <v>301579864</v>
      </c>
      <c r="FH9" s="262">
        <v>569386</v>
      </c>
      <c r="FI9" s="262">
        <v>129564808</v>
      </c>
      <c r="FJ9" s="262">
        <v>869975</v>
      </c>
      <c r="FK9" s="262">
        <v>188362881</v>
      </c>
      <c r="FL9" s="185" t="s">
        <v>42</v>
      </c>
      <c r="FM9" s="181"/>
      <c r="FN9" s="182" t="s">
        <v>4</v>
      </c>
      <c r="FO9" s="183"/>
      <c r="FP9" s="262">
        <v>6099209</v>
      </c>
      <c r="FQ9" s="262">
        <v>4710038641</v>
      </c>
      <c r="FR9" s="262">
        <v>7580410</v>
      </c>
      <c r="FS9" s="262">
        <v>5214078649</v>
      </c>
      <c r="FT9" s="262">
        <v>5990793</v>
      </c>
      <c r="FU9" s="262">
        <v>4566304569</v>
      </c>
      <c r="FV9" s="262">
        <v>7485746</v>
      </c>
      <c r="FW9" s="262">
        <v>5301817021</v>
      </c>
      <c r="FX9" s="185" t="s">
        <v>42</v>
      </c>
      <c r="FY9" s="181"/>
      <c r="FZ9" s="182" t="s">
        <v>4</v>
      </c>
      <c r="GA9" s="183"/>
      <c r="GB9" s="262">
        <v>490999</v>
      </c>
      <c r="GC9" s="262">
        <v>112066796</v>
      </c>
      <c r="GD9" s="262">
        <v>691993</v>
      </c>
      <c r="GE9" s="262">
        <v>151249909</v>
      </c>
      <c r="GF9" s="262">
        <v>424299</v>
      </c>
      <c r="GG9" s="262">
        <v>97777713</v>
      </c>
      <c r="GH9" s="262">
        <v>568001</v>
      </c>
      <c r="GI9" s="262">
        <v>125115139</v>
      </c>
      <c r="GJ9" s="185" t="s">
        <v>42</v>
      </c>
      <c r="GK9" s="181"/>
      <c r="GL9" s="182" t="s">
        <v>4</v>
      </c>
      <c r="GM9" s="183"/>
      <c r="GN9" s="262">
        <v>5579599</v>
      </c>
      <c r="GO9" s="262">
        <v>4221223260</v>
      </c>
      <c r="GP9" s="262">
        <v>5918326</v>
      </c>
      <c r="GQ9" s="262">
        <v>4390245628</v>
      </c>
      <c r="GR9" s="262">
        <v>4689662</v>
      </c>
      <c r="GS9" s="262">
        <v>3445144274</v>
      </c>
      <c r="GT9" s="262">
        <v>3867692</v>
      </c>
      <c r="GU9" s="262">
        <v>2964778320</v>
      </c>
      <c r="GV9" s="185" t="s">
        <v>42</v>
      </c>
      <c r="GW9" s="181"/>
      <c r="GX9" s="182" t="s">
        <v>4</v>
      </c>
      <c r="GY9" s="183"/>
      <c r="GZ9" s="262">
        <v>299070</v>
      </c>
      <c r="HA9" s="262">
        <v>70194429</v>
      </c>
      <c r="HB9" s="262">
        <v>359885</v>
      </c>
      <c r="HC9" s="262">
        <v>79799660</v>
      </c>
      <c r="HD9" s="262">
        <v>191974</v>
      </c>
      <c r="HE9" s="262">
        <v>46645820</v>
      </c>
      <c r="HF9" s="262">
        <v>182560</v>
      </c>
      <c r="HG9" s="262">
        <v>40622098</v>
      </c>
      <c r="HH9" s="185" t="s">
        <v>42</v>
      </c>
      <c r="HI9" s="181"/>
      <c r="HJ9" s="182" t="s">
        <v>4</v>
      </c>
      <c r="HK9" s="183"/>
      <c r="HL9" s="262">
        <v>2546042</v>
      </c>
      <c r="HM9" s="262">
        <v>1863315592</v>
      </c>
      <c r="HN9" s="262">
        <v>2421820</v>
      </c>
      <c r="HO9" s="262">
        <v>1811527904</v>
      </c>
      <c r="HP9" s="185" t="s">
        <v>42</v>
      </c>
      <c r="HQ9" s="181"/>
      <c r="HR9" s="257" t="s">
        <v>4</v>
      </c>
      <c r="HS9" s="264">
        <v>84341</v>
      </c>
      <c r="HT9" s="264">
        <v>20805442</v>
      </c>
      <c r="HU9" s="264">
        <v>86942</v>
      </c>
      <c r="HV9" s="264">
        <v>19275040</v>
      </c>
      <c r="HW9" s="185" t="s">
        <v>42</v>
      </c>
    </row>
    <row r="10" spans="1:231" ht="27.95" customHeight="1">
      <c r="A10" s="181"/>
      <c r="B10" s="182" t="s">
        <v>5</v>
      </c>
      <c r="C10" s="186"/>
      <c r="D10" s="270">
        <v>58496938</v>
      </c>
      <c r="E10" s="270">
        <v>73283441900</v>
      </c>
      <c r="F10" s="270">
        <v>75576717</v>
      </c>
      <c r="G10" s="270">
        <v>79106171348</v>
      </c>
      <c r="H10" s="270">
        <v>2367835</v>
      </c>
      <c r="I10" s="270">
        <v>2041736365</v>
      </c>
      <c r="J10" s="270">
        <v>1926475</v>
      </c>
      <c r="K10" s="270">
        <v>1448132555</v>
      </c>
      <c r="L10" s="187" t="s">
        <v>40</v>
      </c>
      <c r="M10" s="181"/>
      <c r="N10" s="182" t="s">
        <v>5</v>
      </c>
      <c r="O10" s="186"/>
      <c r="P10" s="270">
        <v>3867450</v>
      </c>
      <c r="Q10" s="270">
        <v>1781774618</v>
      </c>
      <c r="R10" s="270">
        <v>5146391</v>
      </c>
      <c r="S10" s="270">
        <v>2366160454</v>
      </c>
      <c r="T10" s="270">
        <v>31744</v>
      </c>
      <c r="U10" s="270">
        <v>13182306</v>
      </c>
      <c r="V10" s="270">
        <v>24754</v>
      </c>
      <c r="W10" s="270">
        <v>8993502</v>
      </c>
      <c r="X10" s="187" t="s">
        <v>40</v>
      </c>
      <c r="Y10" s="181"/>
      <c r="Z10" s="182" t="s">
        <v>5</v>
      </c>
      <c r="AA10" s="186"/>
      <c r="AB10" s="290">
        <v>2944857</v>
      </c>
      <c r="AC10" s="270">
        <v>2439598080</v>
      </c>
      <c r="AD10" s="270">
        <v>2448102</v>
      </c>
      <c r="AE10" s="270">
        <v>1825613667</v>
      </c>
      <c r="AF10" s="270">
        <v>2109489</v>
      </c>
      <c r="AG10" s="270">
        <v>1396262125</v>
      </c>
      <c r="AH10" s="270">
        <v>1792461</v>
      </c>
      <c r="AI10" s="270">
        <v>1237237454</v>
      </c>
      <c r="AJ10" s="187" t="s">
        <v>40</v>
      </c>
      <c r="AK10" s="181"/>
      <c r="AL10" s="182" t="s">
        <v>5</v>
      </c>
      <c r="AM10" s="186"/>
      <c r="AN10" s="290">
        <v>83335</v>
      </c>
      <c r="AO10" s="270">
        <v>36876315</v>
      </c>
      <c r="AP10" s="270">
        <v>67679</v>
      </c>
      <c r="AQ10" s="270">
        <v>25683577</v>
      </c>
      <c r="AR10" s="262">
        <v>183308</v>
      </c>
      <c r="AS10" s="262">
        <v>77045909</v>
      </c>
      <c r="AT10" s="262">
        <v>135214</v>
      </c>
      <c r="AU10" s="262">
        <v>51614549</v>
      </c>
      <c r="AV10" s="187" t="s">
        <v>40</v>
      </c>
      <c r="AW10" s="181"/>
      <c r="AX10" s="182" t="s">
        <v>5</v>
      </c>
      <c r="AY10" s="186"/>
      <c r="AZ10" s="262">
        <v>2485455</v>
      </c>
      <c r="BA10" s="262">
        <v>1903566442</v>
      </c>
      <c r="BB10" s="262">
        <v>2654023</v>
      </c>
      <c r="BC10" s="262">
        <v>1982652075</v>
      </c>
      <c r="BD10" s="262">
        <v>2854924</v>
      </c>
      <c r="BE10" s="262">
        <v>2363929448</v>
      </c>
      <c r="BF10" s="262">
        <v>3882460</v>
      </c>
      <c r="BG10" s="262">
        <v>2703578011</v>
      </c>
      <c r="BH10" s="187" t="s">
        <v>40</v>
      </c>
      <c r="BI10" s="181"/>
      <c r="BJ10" s="182" t="s">
        <v>5</v>
      </c>
      <c r="BK10" s="186"/>
      <c r="BL10" s="262">
        <v>251703</v>
      </c>
      <c r="BM10" s="262">
        <v>103279138</v>
      </c>
      <c r="BN10" s="262">
        <v>221399</v>
      </c>
      <c r="BO10" s="262">
        <v>78877503</v>
      </c>
      <c r="BP10" s="262">
        <v>303383</v>
      </c>
      <c r="BQ10" s="262">
        <v>117143905</v>
      </c>
      <c r="BR10" s="262">
        <v>325761</v>
      </c>
      <c r="BS10" s="262">
        <v>116508021</v>
      </c>
      <c r="BT10" s="187" t="s">
        <v>40</v>
      </c>
      <c r="BU10" s="181"/>
      <c r="BV10" s="182" t="s">
        <v>5</v>
      </c>
      <c r="BW10" s="186"/>
      <c r="BX10" s="262">
        <v>3394335</v>
      </c>
      <c r="BY10" s="262">
        <v>2925338444</v>
      </c>
      <c r="BZ10" s="262">
        <v>5686490</v>
      </c>
      <c r="CA10" s="262">
        <v>3683562653</v>
      </c>
      <c r="CB10" s="262">
        <v>3685034</v>
      </c>
      <c r="CC10" s="262">
        <v>3367265847</v>
      </c>
      <c r="CD10" s="262">
        <v>6592054</v>
      </c>
      <c r="CE10" s="262">
        <v>4277205821</v>
      </c>
      <c r="CF10" s="187" t="s">
        <v>40</v>
      </c>
      <c r="CG10" s="181"/>
      <c r="CH10" s="182" t="s">
        <v>5</v>
      </c>
      <c r="CI10" s="186"/>
      <c r="CJ10" s="262">
        <v>396036</v>
      </c>
      <c r="CK10" s="262">
        <v>161600903</v>
      </c>
      <c r="CL10" s="262">
        <v>441652</v>
      </c>
      <c r="CM10" s="262">
        <v>168774632</v>
      </c>
      <c r="CN10" s="262">
        <v>412893</v>
      </c>
      <c r="CO10" s="262">
        <v>175364882</v>
      </c>
      <c r="CP10" s="262">
        <v>478445</v>
      </c>
      <c r="CQ10" s="262">
        <v>194093530</v>
      </c>
      <c r="CR10" s="187" t="s">
        <v>40</v>
      </c>
      <c r="CS10" s="181"/>
      <c r="CT10" s="182" t="s">
        <v>5</v>
      </c>
      <c r="CU10" s="186"/>
      <c r="CV10" s="262">
        <v>3502761</v>
      </c>
      <c r="CW10" s="262">
        <v>3628885004</v>
      </c>
      <c r="CX10" s="262">
        <v>5384211</v>
      </c>
      <c r="CY10" s="262">
        <v>4031139351</v>
      </c>
      <c r="CZ10" s="262">
        <v>4006475</v>
      </c>
      <c r="DA10" s="262">
        <v>4629513291</v>
      </c>
      <c r="DB10" s="262">
        <v>5576728</v>
      </c>
      <c r="DC10" s="262">
        <v>4845735994</v>
      </c>
      <c r="DD10" s="187" t="s">
        <v>40</v>
      </c>
      <c r="DE10" s="181"/>
      <c r="DF10" s="182" t="s">
        <v>5</v>
      </c>
      <c r="DG10" s="186"/>
      <c r="DH10" s="262">
        <v>335735</v>
      </c>
      <c r="DI10" s="262">
        <v>147499577</v>
      </c>
      <c r="DJ10" s="262">
        <v>437449</v>
      </c>
      <c r="DK10" s="262">
        <v>189030424</v>
      </c>
      <c r="DL10" s="262">
        <v>335619</v>
      </c>
      <c r="DM10" s="262">
        <v>154093721</v>
      </c>
      <c r="DN10" s="262">
        <v>470126</v>
      </c>
      <c r="DO10" s="262">
        <v>215461988</v>
      </c>
      <c r="DP10" s="187" t="s">
        <v>40</v>
      </c>
      <c r="DQ10" s="181"/>
      <c r="DR10" s="182" t="s">
        <v>5</v>
      </c>
      <c r="DS10" s="186"/>
      <c r="DT10" s="262">
        <v>4638722</v>
      </c>
      <c r="DU10" s="262">
        <v>5916288917</v>
      </c>
      <c r="DV10" s="262">
        <v>6521597</v>
      </c>
      <c r="DW10" s="262">
        <v>6555841360</v>
      </c>
      <c r="DX10" s="262">
        <v>4985152</v>
      </c>
      <c r="DY10" s="262">
        <v>7008025009</v>
      </c>
      <c r="DZ10" s="262">
        <v>6997651</v>
      </c>
      <c r="EA10" s="262">
        <v>7828047362</v>
      </c>
      <c r="EB10" s="187" t="s">
        <v>40</v>
      </c>
      <c r="EC10" s="181"/>
      <c r="ED10" s="182" t="s">
        <v>5</v>
      </c>
      <c r="EE10" s="186"/>
      <c r="EF10" s="262">
        <v>339263</v>
      </c>
      <c r="EG10" s="262">
        <v>162530269</v>
      </c>
      <c r="EH10" s="262">
        <v>526688</v>
      </c>
      <c r="EI10" s="262">
        <v>253176169</v>
      </c>
      <c r="EJ10" s="262">
        <v>301364</v>
      </c>
      <c r="EK10" s="262">
        <v>149759164</v>
      </c>
      <c r="EL10" s="262">
        <v>532248</v>
      </c>
      <c r="EM10" s="262">
        <v>264767366</v>
      </c>
      <c r="EN10" s="187" t="s">
        <v>40</v>
      </c>
      <c r="EO10" s="181"/>
      <c r="EP10" s="182" t="s">
        <v>5</v>
      </c>
      <c r="EQ10" s="186"/>
      <c r="ER10" s="262">
        <v>5065679</v>
      </c>
      <c r="ES10" s="262">
        <v>7933621027</v>
      </c>
      <c r="ET10" s="262">
        <v>6762494</v>
      </c>
      <c r="EU10" s="262">
        <v>8373683873</v>
      </c>
      <c r="EV10" s="262">
        <v>3759703</v>
      </c>
      <c r="EW10" s="262">
        <v>6194805326</v>
      </c>
      <c r="EX10" s="262">
        <v>4931839</v>
      </c>
      <c r="EY10" s="262">
        <v>6720027566</v>
      </c>
      <c r="EZ10" s="187" t="s">
        <v>40</v>
      </c>
      <c r="FA10" s="181"/>
      <c r="FB10" s="182" t="s">
        <v>5</v>
      </c>
      <c r="FC10" s="186"/>
      <c r="FD10" s="262">
        <v>257029</v>
      </c>
      <c r="FE10" s="262">
        <v>130257678</v>
      </c>
      <c r="FF10" s="262">
        <v>458592</v>
      </c>
      <c r="FG10" s="262">
        <v>233595618</v>
      </c>
      <c r="FH10" s="262">
        <v>167705</v>
      </c>
      <c r="FI10" s="262">
        <v>87935183</v>
      </c>
      <c r="FJ10" s="262">
        <v>299068</v>
      </c>
      <c r="FK10" s="262">
        <v>157659422</v>
      </c>
      <c r="FL10" s="187" t="s">
        <v>40</v>
      </c>
      <c r="FM10" s="181"/>
      <c r="FN10" s="182" t="s">
        <v>5</v>
      </c>
      <c r="FO10" s="186"/>
      <c r="FP10" s="262">
        <v>3405207</v>
      </c>
      <c r="FQ10" s="262">
        <v>5767688927</v>
      </c>
      <c r="FR10" s="262">
        <v>4498366</v>
      </c>
      <c r="FS10" s="262">
        <v>6603076176</v>
      </c>
      <c r="FT10" s="262">
        <v>3046669</v>
      </c>
      <c r="FU10" s="262">
        <v>5371558270</v>
      </c>
      <c r="FV10" s="262">
        <v>3972651</v>
      </c>
      <c r="FW10" s="262">
        <v>6550716307</v>
      </c>
      <c r="FX10" s="187" t="s">
        <v>40</v>
      </c>
      <c r="FY10" s="181"/>
      <c r="FZ10" s="182" t="s">
        <v>5</v>
      </c>
      <c r="GA10" s="186"/>
      <c r="GB10" s="262">
        <v>143275</v>
      </c>
      <c r="GC10" s="262">
        <v>77981861</v>
      </c>
      <c r="GD10" s="262">
        <v>260105</v>
      </c>
      <c r="GE10" s="262">
        <v>142774616</v>
      </c>
      <c r="GF10" s="262">
        <v>123310</v>
      </c>
      <c r="GG10" s="262">
        <v>69636651</v>
      </c>
      <c r="GH10" s="262">
        <v>217255</v>
      </c>
      <c r="GI10" s="262">
        <v>121974157</v>
      </c>
      <c r="GJ10" s="187" t="s">
        <v>40</v>
      </c>
      <c r="GK10" s="181"/>
      <c r="GL10" s="182" t="s">
        <v>5</v>
      </c>
      <c r="GM10" s="186"/>
      <c r="GN10" s="262">
        <v>2758530</v>
      </c>
      <c r="GO10" s="262">
        <v>4758382493</v>
      </c>
      <c r="GP10" s="262">
        <v>2976739</v>
      </c>
      <c r="GQ10" s="262">
        <v>5226174707</v>
      </c>
      <c r="GR10" s="262">
        <v>2282588</v>
      </c>
      <c r="GS10" s="262">
        <v>3693831345</v>
      </c>
      <c r="GT10" s="262">
        <v>1860792</v>
      </c>
      <c r="GU10" s="262">
        <v>3272259801</v>
      </c>
      <c r="GV10" s="187" t="s">
        <v>40</v>
      </c>
      <c r="GW10" s="181"/>
      <c r="GX10" s="182" t="s">
        <v>5</v>
      </c>
      <c r="GY10" s="186"/>
      <c r="GZ10" s="262">
        <v>98912</v>
      </c>
      <c r="HA10" s="262">
        <v>56932341</v>
      </c>
      <c r="HB10" s="262">
        <v>145304</v>
      </c>
      <c r="HC10" s="262">
        <v>82889883</v>
      </c>
      <c r="HD10" s="262">
        <v>71738</v>
      </c>
      <c r="HE10" s="262">
        <v>42341050</v>
      </c>
      <c r="HF10" s="262">
        <v>74200</v>
      </c>
      <c r="HG10" s="262">
        <v>42633267</v>
      </c>
      <c r="HH10" s="187" t="s">
        <v>40</v>
      </c>
      <c r="HI10" s="181"/>
      <c r="HJ10" s="182" t="s">
        <v>5</v>
      </c>
      <c r="HK10" s="186"/>
      <c r="HL10" s="262">
        <v>1203523</v>
      </c>
      <c r="HM10" s="262">
        <v>1943145540</v>
      </c>
      <c r="HN10" s="262">
        <v>1111584</v>
      </c>
      <c r="HO10" s="262">
        <v>1941486615</v>
      </c>
      <c r="HP10" s="187" t="s">
        <v>40</v>
      </c>
      <c r="HQ10" s="181"/>
      <c r="HR10" s="257" t="s">
        <v>5</v>
      </c>
      <c r="HS10" s="266">
        <v>31098</v>
      </c>
      <c r="HT10" s="264">
        <v>18313765</v>
      </c>
      <c r="HU10" s="264">
        <v>30452</v>
      </c>
      <c r="HV10" s="264">
        <v>17652230</v>
      </c>
      <c r="HW10" s="187" t="s">
        <v>40</v>
      </c>
    </row>
    <row r="11" spans="1:231" ht="27.95" customHeight="1">
      <c r="A11" s="181"/>
      <c r="B11" s="182" t="s">
        <v>6</v>
      </c>
      <c r="C11" s="183"/>
      <c r="D11" s="270">
        <v>144337141</v>
      </c>
      <c r="E11" s="270">
        <v>40265429093</v>
      </c>
      <c r="F11" s="270">
        <v>178030735</v>
      </c>
      <c r="G11" s="270">
        <v>48631589642</v>
      </c>
      <c r="H11" s="270">
        <v>12000753</v>
      </c>
      <c r="I11" s="270">
        <v>4151641160</v>
      </c>
      <c r="J11" s="270">
        <v>10060885</v>
      </c>
      <c r="K11" s="270">
        <v>3472666629</v>
      </c>
      <c r="L11" s="185" t="s">
        <v>43</v>
      </c>
      <c r="M11" s="181"/>
      <c r="N11" s="182" t="s">
        <v>6</v>
      </c>
      <c r="O11" s="183"/>
      <c r="P11" s="270">
        <v>13141325</v>
      </c>
      <c r="Q11" s="270">
        <v>3463601369</v>
      </c>
      <c r="R11" s="270">
        <v>21909593</v>
      </c>
      <c r="S11" s="270">
        <v>5749485967</v>
      </c>
      <c r="T11" s="270">
        <v>342992</v>
      </c>
      <c r="U11" s="270">
        <v>102802270</v>
      </c>
      <c r="V11" s="270">
        <v>269925</v>
      </c>
      <c r="W11" s="270">
        <v>81027911</v>
      </c>
      <c r="X11" s="185" t="s">
        <v>43</v>
      </c>
      <c r="Y11" s="181"/>
      <c r="Z11" s="182" t="s">
        <v>6</v>
      </c>
      <c r="AA11" s="183"/>
      <c r="AB11" s="290">
        <v>11019673</v>
      </c>
      <c r="AC11" s="270">
        <v>2979823050</v>
      </c>
      <c r="AD11" s="270">
        <v>9529005</v>
      </c>
      <c r="AE11" s="270">
        <v>2562020287</v>
      </c>
      <c r="AF11" s="270">
        <v>7543649</v>
      </c>
      <c r="AG11" s="270">
        <v>2046545672</v>
      </c>
      <c r="AH11" s="270">
        <v>6735644</v>
      </c>
      <c r="AI11" s="270">
        <v>1817506182</v>
      </c>
      <c r="AJ11" s="185" t="s">
        <v>43</v>
      </c>
      <c r="AK11" s="181"/>
      <c r="AL11" s="182" t="s">
        <v>6</v>
      </c>
      <c r="AM11" s="183"/>
      <c r="AN11" s="290">
        <v>737992</v>
      </c>
      <c r="AO11" s="270">
        <v>200653470</v>
      </c>
      <c r="AP11" s="270">
        <v>589018</v>
      </c>
      <c r="AQ11" s="270">
        <v>160059444</v>
      </c>
      <c r="AR11" s="262">
        <v>818852</v>
      </c>
      <c r="AS11" s="262">
        <v>221199350</v>
      </c>
      <c r="AT11" s="262">
        <v>769072</v>
      </c>
      <c r="AU11" s="262">
        <v>208458640</v>
      </c>
      <c r="AV11" s="185" t="s">
        <v>43</v>
      </c>
      <c r="AW11" s="181"/>
      <c r="AX11" s="182" t="s">
        <v>6</v>
      </c>
      <c r="AY11" s="183"/>
      <c r="AZ11" s="262">
        <v>6441595</v>
      </c>
      <c r="BA11" s="262">
        <v>1786282831</v>
      </c>
      <c r="BB11" s="262">
        <v>7145611</v>
      </c>
      <c r="BC11" s="262">
        <v>1973690755</v>
      </c>
      <c r="BD11" s="262">
        <v>6074384</v>
      </c>
      <c r="BE11" s="262">
        <v>1692754254</v>
      </c>
      <c r="BF11" s="262">
        <v>8660545</v>
      </c>
      <c r="BG11" s="262">
        <v>2407253721</v>
      </c>
      <c r="BH11" s="185" t="s">
        <v>43</v>
      </c>
      <c r="BI11" s="181"/>
      <c r="BJ11" s="182" t="s">
        <v>6</v>
      </c>
      <c r="BK11" s="183"/>
      <c r="BL11" s="262">
        <v>722632</v>
      </c>
      <c r="BM11" s="262">
        <v>194797595</v>
      </c>
      <c r="BN11" s="262">
        <v>970181</v>
      </c>
      <c r="BO11" s="262">
        <v>262965555</v>
      </c>
      <c r="BP11" s="262">
        <v>707484</v>
      </c>
      <c r="BQ11" s="262">
        <v>190496230</v>
      </c>
      <c r="BR11" s="262">
        <v>1344240</v>
      </c>
      <c r="BS11" s="262">
        <v>363550763</v>
      </c>
      <c r="BT11" s="185" t="s">
        <v>43</v>
      </c>
      <c r="BU11" s="181"/>
      <c r="BV11" s="182" t="s">
        <v>6</v>
      </c>
      <c r="BW11" s="183"/>
      <c r="BX11" s="262">
        <v>7262932</v>
      </c>
      <c r="BY11" s="262">
        <v>1999694479</v>
      </c>
      <c r="BZ11" s="262">
        <v>12286574</v>
      </c>
      <c r="CA11" s="262">
        <v>3348610661</v>
      </c>
      <c r="CB11" s="262">
        <v>8034450</v>
      </c>
      <c r="CC11" s="262">
        <v>2175948574</v>
      </c>
      <c r="CD11" s="262">
        <v>13530486</v>
      </c>
      <c r="CE11" s="262">
        <v>3602615322</v>
      </c>
      <c r="CF11" s="185" t="s">
        <v>43</v>
      </c>
      <c r="CG11" s="181"/>
      <c r="CH11" s="182" t="s">
        <v>6</v>
      </c>
      <c r="CI11" s="183"/>
      <c r="CJ11" s="262">
        <v>958250</v>
      </c>
      <c r="CK11" s="262">
        <v>257321125</v>
      </c>
      <c r="CL11" s="262">
        <v>2038695</v>
      </c>
      <c r="CM11" s="262">
        <v>549739068</v>
      </c>
      <c r="CN11" s="262">
        <v>1098865</v>
      </c>
      <c r="CO11" s="262">
        <v>293935345</v>
      </c>
      <c r="CP11" s="262">
        <v>2337834</v>
      </c>
      <c r="CQ11" s="262">
        <v>626925888</v>
      </c>
      <c r="CR11" s="185" t="s">
        <v>43</v>
      </c>
      <c r="CS11" s="181"/>
      <c r="CT11" s="182" t="s">
        <v>6</v>
      </c>
      <c r="CU11" s="183"/>
      <c r="CV11" s="262">
        <v>7832770</v>
      </c>
      <c r="CW11" s="262">
        <v>2103748728</v>
      </c>
      <c r="CX11" s="262">
        <v>11899935</v>
      </c>
      <c r="CY11" s="262">
        <v>3134876085</v>
      </c>
      <c r="CZ11" s="262">
        <v>8865483</v>
      </c>
      <c r="DA11" s="262">
        <v>2393883433</v>
      </c>
      <c r="DB11" s="262">
        <v>12338992</v>
      </c>
      <c r="DC11" s="262">
        <v>3258514538</v>
      </c>
      <c r="DD11" s="185" t="s">
        <v>43</v>
      </c>
      <c r="DE11" s="181"/>
      <c r="DF11" s="182" t="s">
        <v>6</v>
      </c>
      <c r="DG11" s="183"/>
      <c r="DH11" s="262">
        <v>1029965</v>
      </c>
      <c r="DI11" s="262">
        <v>274513505</v>
      </c>
      <c r="DJ11" s="262">
        <v>2184234</v>
      </c>
      <c r="DK11" s="262">
        <v>581568501</v>
      </c>
      <c r="DL11" s="262">
        <v>1127101</v>
      </c>
      <c r="DM11" s="262">
        <v>297627615</v>
      </c>
      <c r="DN11" s="262">
        <v>2269741</v>
      </c>
      <c r="DO11" s="262">
        <v>597547510</v>
      </c>
      <c r="DP11" s="185" t="s">
        <v>43</v>
      </c>
      <c r="DQ11" s="181"/>
      <c r="DR11" s="182" t="s">
        <v>6</v>
      </c>
      <c r="DS11" s="183"/>
      <c r="DT11" s="262">
        <v>10228920</v>
      </c>
      <c r="DU11" s="262">
        <v>2781403254</v>
      </c>
      <c r="DV11" s="262">
        <v>13870913</v>
      </c>
      <c r="DW11" s="262">
        <v>3677900611</v>
      </c>
      <c r="DX11" s="262">
        <v>10619061</v>
      </c>
      <c r="DY11" s="262">
        <v>2906249490</v>
      </c>
      <c r="DZ11" s="262">
        <v>14423821</v>
      </c>
      <c r="EA11" s="262">
        <v>3844732312</v>
      </c>
      <c r="EB11" s="185" t="s">
        <v>43</v>
      </c>
      <c r="EC11" s="181"/>
      <c r="ED11" s="182" t="s">
        <v>6</v>
      </c>
      <c r="EE11" s="183"/>
      <c r="EF11" s="262">
        <v>1169538</v>
      </c>
      <c r="EG11" s="262">
        <v>304866482</v>
      </c>
      <c r="EH11" s="262">
        <v>2257701</v>
      </c>
      <c r="EI11" s="262">
        <v>585392645</v>
      </c>
      <c r="EJ11" s="262">
        <v>1080104</v>
      </c>
      <c r="EK11" s="262">
        <v>278900635</v>
      </c>
      <c r="EL11" s="262">
        <v>1997870</v>
      </c>
      <c r="EM11" s="262">
        <v>511300787</v>
      </c>
      <c r="EN11" s="185" t="s">
        <v>43</v>
      </c>
      <c r="EO11" s="181"/>
      <c r="EP11" s="182" t="s">
        <v>6</v>
      </c>
      <c r="EQ11" s="183"/>
      <c r="ER11" s="262">
        <v>10801222</v>
      </c>
      <c r="ES11" s="262">
        <v>2964534448</v>
      </c>
      <c r="ET11" s="262">
        <v>14132014</v>
      </c>
      <c r="EU11" s="262">
        <v>3782087193</v>
      </c>
      <c r="EV11" s="262">
        <v>8040182</v>
      </c>
      <c r="EW11" s="262">
        <v>2213087785</v>
      </c>
      <c r="EX11" s="262">
        <v>10332103</v>
      </c>
      <c r="EY11" s="262">
        <v>2778437599</v>
      </c>
      <c r="EZ11" s="185" t="s">
        <v>43</v>
      </c>
      <c r="FA11" s="181"/>
      <c r="FB11" s="182" t="s">
        <v>6</v>
      </c>
      <c r="FC11" s="183"/>
      <c r="FD11" s="262">
        <v>985518</v>
      </c>
      <c r="FE11" s="262">
        <v>251975010</v>
      </c>
      <c r="FF11" s="262">
        <v>1633424</v>
      </c>
      <c r="FG11" s="262">
        <v>413329885</v>
      </c>
      <c r="FH11" s="262">
        <v>649199</v>
      </c>
      <c r="FI11" s="262">
        <v>164765240</v>
      </c>
      <c r="FJ11" s="262">
        <v>1011939</v>
      </c>
      <c r="FK11" s="262">
        <v>253641485</v>
      </c>
      <c r="FL11" s="185" t="s">
        <v>43</v>
      </c>
      <c r="FM11" s="181"/>
      <c r="FN11" s="182" t="s">
        <v>6</v>
      </c>
      <c r="FO11" s="183"/>
      <c r="FP11" s="262">
        <v>7514141</v>
      </c>
      <c r="FQ11" s="262">
        <v>2048550713</v>
      </c>
      <c r="FR11" s="262">
        <v>9532236</v>
      </c>
      <c r="FS11" s="262">
        <v>2556981711</v>
      </c>
      <c r="FT11" s="262">
        <v>7249802</v>
      </c>
      <c r="FU11" s="262">
        <v>1968765989</v>
      </c>
      <c r="FV11" s="262">
        <v>9193137</v>
      </c>
      <c r="FW11" s="262">
        <v>2472181742</v>
      </c>
      <c r="FX11" s="185" t="s">
        <v>43</v>
      </c>
      <c r="FY11" s="181"/>
      <c r="FZ11" s="182" t="s">
        <v>6</v>
      </c>
      <c r="GA11" s="183"/>
      <c r="GB11" s="262">
        <v>557815</v>
      </c>
      <c r="GC11" s="262">
        <v>140381165</v>
      </c>
      <c r="GD11" s="262">
        <v>813988</v>
      </c>
      <c r="GE11" s="262">
        <v>202244390</v>
      </c>
      <c r="GF11" s="262">
        <v>481257</v>
      </c>
      <c r="GG11" s="262">
        <v>120335825</v>
      </c>
      <c r="GH11" s="262">
        <v>670766</v>
      </c>
      <c r="GI11" s="262">
        <v>165799070</v>
      </c>
      <c r="GJ11" s="185" t="s">
        <v>43</v>
      </c>
      <c r="GK11" s="181"/>
      <c r="GL11" s="182" t="s">
        <v>6</v>
      </c>
      <c r="GM11" s="183"/>
      <c r="GN11" s="262">
        <v>6558694</v>
      </c>
      <c r="GO11" s="262">
        <v>1784150289</v>
      </c>
      <c r="GP11" s="262">
        <v>7068230</v>
      </c>
      <c r="GQ11" s="262">
        <v>1918412612</v>
      </c>
      <c r="GR11" s="262">
        <v>5379237</v>
      </c>
      <c r="GS11" s="262">
        <v>1468983488</v>
      </c>
      <c r="GT11" s="262">
        <v>4516558</v>
      </c>
      <c r="GU11" s="262">
        <v>1241934066</v>
      </c>
      <c r="GV11" s="185" t="s">
        <v>43</v>
      </c>
      <c r="GW11" s="181"/>
      <c r="GX11" s="182" t="s">
        <v>6</v>
      </c>
      <c r="GY11" s="183"/>
      <c r="GZ11" s="262">
        <v>345762</v>
      </c>
      <c r="HA11" s="262">
        <v>86506600</v>
      </c>
      <c r="HB11" s="262">
        <v>429606</v>
      </c>
      <c r="HC11" s="262">
        <v>106108775</v>
      </c>
      <c r="HD11" s="262">
        <v>227879</v>
      </c>
      <c r="HE11" s="262">
        <v>57297012</v>
      </c>
      <c r="HF11" s="262">
        <v>218850</v>
      </c>
      <c r="HG11" s="262">
        <v>54269565</v>
      </c>
      <c r="HH11" s="185" t="s">
        <v>43</v>
      </c>
      <c r="HI11" s="181"/>
      <c r="HJ11" s="182" t="s">
        <v>6</v>
      </c>
      <c r="HK11" s="183"/>
      <c r="HL11" s="262">
        <v>2870193</v>
      </c>
      <c r="HM11" s="262">
        <v>799381456</v>
      </c>
      <c r="HN11" s="262">
        <v>2774046</v>
      </c>
      <c r="HO11" s="262">
        <v>781167616</v>
      </c>
      <c r="HP11" s="185" t="s">
        <v>43</v>
      </c>
      <c r="HQ11" s="181"/>
      <c r="HR11" s="257" t="s">
        <v>6</v>
      </c>
      <c r="HS11" s="264">
        <v>100120</v>
      </c>
      <c r="HT11" s="264">
        <v>25226895</v>
      </c>
      <c r="HU11" s="264">
        <v>102509</v>
      </c>
      <c r="HV11" s="264">
        <v>25556085</v>
      </c>
      <c r="HW11" s="185" t="s">
        <v>43</v>
      </c>
    </row>
    <row r="12" spans="1:231" ht="27.95" customHeight="1">
      <c r="A12" s="181"/>
      <c r="B12" s="182" t="s">
        <v>7</v>
      </c>
      <c r="C12" s="188"/>
      <c r="D12" s="270">
        <v>95138903</v>
      </c>
      <c r="E12" s="270">
        <v>5381742319</v>
      </c>
      <c r="F12" s="270">
        <v>113725918</v>
      </c>
      <c r="G12" s="270">
        <v>6105644247</v>
      </c>
      <c r="H12" s="270">
        <v>7367391</v>
      </c>
      <c r="I12" s="270">
        <v>431259399</v>
      </c>
      <c r="J12" s="270">
        <v>6168070</v>
      </c>
      <c r="K12" s="270">
        <v>360243501</v>
      </c>
      <c r="L12" s="187" t="s">
        <v>75</v>
      </c>
      <c r="M12" s="181"/>
      <c r="N12" s="182" t="s">
        <v>7</v>
      </c>
      <c r="O12" s="188"/>
      <c r="P12" s="270">
        <v>5855377</v>
      </c>
      <c r="Q12" s="270">
        <v>75647567</v>
      </c>
      <c r="R12" s="270">
        <v>10018832</v>
      </c>
      <c r="S12" s="270">
        <v>130727030</v>
      </c>
      <c r="T12" s="270">
        <v>160152</v>
      </c>
      <c r="U12" s="270">
        <v>2014852</v>
      </c>
      <c r="V12" s="270">
        <v>128848</v>
      </c>
      <c r="W12" s="270">
        <v>1597490</v>
      </c>
      <c r="X12" s="187" t="s">
        <v>75</v>
      </c>
      <c r="Y12" s="181"/>
      <c r="Z12" s="182" t="s">
        <v>7</v>
      </c>
      <c r="AA12" s="188"/>
      <c r="AB12" s="290">
        <v>5983167</v>
      </c>
      <c r="AC12" s="270">
        <v>308990803</v>
      </c>
      <c r="AD12" s="270">
        <v>5116402</v>
      </c>
      <c r="AE12" s="270">
        <v>262234476</v>
      </c>
      <c r="AF12" s="270">
        <v>4307695</v>
      </c>
      <c r="AG12" s="270">
        <v>204265293</v>
      </c>
      <c r="AH12" s="270">
        <v>3774128</v>
      </c>
      <c r="AI12" s="270">
        <v>174744050</v>
      </c>
      <c r="AJ12" s="187" t="s">
        <v>75</v>
      </c>
      <c r="AK12" s="181"/>
      <c r="AL12" s="182" t="s">
        <v>7</v>
      </c>
      <c r="AM12" s="188"/>
      <c r="AN12" s="290">
        <v>347804</v>
      </c>
      <c r="AO12" s="270">
        <v>4373021</v>
      </c>
      <c r="AP12" s="270">
        <v>277434</v>
      </c>
      <c r="AQ12" s="270">
        <v>3479710</v>
      </c>
      <c r="AR12" s="262">
        <v>357008</v>
      </c>
      <c r="AS12" s="262">
        <v>4509286</v>
      </c>
      <c r="AT12" s="262">
        <v>352554</v>
      </c>
      <c r="AU12" s="262">
        <v>4450195</v>
      </c>
      <c r="AV12" s="187" t="s">
        <v>75</v>
      </c>
      <c r="AW12" s="181"/>
      <c r="AX12" s="182" t="s">
        <v>7</v>
      </c>
      <c r="AY12" s="188"/>
      <c r="AZ12" s="262">
        <v>3601681</v>
      </c>
      <c r="BA12" s="262">
        <v>170561167</v>
      </c>
      <c r="BB12" s="262">
        <v>3897318</v>
      </c>
      <c r="BC12" s="262">
        <v>179367448</v>
      </c>
      <c r="BD12" s="262">
        <v>3279378</v>
      </c>
      <c r="BE12" s="262">
        <v>158565329</v>
      </c>
      <c r="BF12" s="262">
        <v>4683740</v>
      </c>
      <c r="BG12" s="262">
        <v>214155310</v>
      </c>
      <c r="BH12" s="187" t="s">
        <v>75</v>
      </c>
      <c r="BI12" s="181"/>
      <c r="BJ12" s="182" t="s">
        <v>7</v>
      </c>
      <c r="BK12" s="188"/>
      <c r="BL12" s="262">
        <v>294076</v>
      </c>
      <c r="BM12" s="262">
        <v>3639030</v>
      </c>
      <c r="BN12" s="262">
        <v>434677</v>
      </c>
      <c r="BO12" s="262">
        <v>5495662</v>
      </c>
      <c r="BP12" s="262">
        <v>272969</v>
      </c>
      <c r="BQ12" s="262">
        <v>3416316</v>
      </c>
      <c r="BR12" s="262">
        <v>593084</v>
      </c>
      <c r="BS12" s="262">
        <v>7646032</v>
      </c>
      <c r="BT12" s="187" t="s">
        <v>75</v>
      </c>
      <c r="BU12" s="181"/>
      <c r="BV12" s="182" t="s">
        <v>7</v>
      </c>
      <c r="BW12" s="188"/>
      <c r="BX12" s="262">
        <v>3958341</v>
      </c>
      <c r="BY12" s="262">
        <v>193692104</v>
      </c>
      <c r="BZ12" s="262">
        <v>6825203</v>
      </c>
      <c r="CA12" s="262">
        <v>310956956</v>
      </c>
      <c r="CB12" s="262">
        <v>4547664</v>
      </c>
      <c r="CC12" s="262">
        <v>227879490</v>
      </c>
      <c r="CD12" s="262">
        <v>7657103</v>
      </c>
      <c r="CE12" s="262">
        <v>353471243</v>
      </c>
      <c r="CF12" s="187" t="s">
        <v>75</v>
      </c>
      <c r="CG12" s="181"/>
      <c r="CH12" s="182" t="s">
        <v>7</v>
      </c>
      <c r="CI12" s="188"/>
      <c r="CJ12" s="262">
        <v>372569</v>
      </c>
      <c r="CK12" s="262">
        <v>4684923</v>
      </c>
      <c r="CL12" s="262">
        <v>903659</v>
      </c>
      <c r="CM12" s="262">
        <v>11712854</v>
      </c>
      <c r="CN12" s="262">
        <v>436298</v>
      </c>
      <c r="CO12" s="262">
        <v>5548876</v>
      </c>
      <c r="CP12" s="262">
        <v>1033924</v>
      </c>
      <c r="CQ12" s="262">
        <v>13520794</v>
      </c>
      <c r="CR12" s="187" t="s">
        <v>75</v>
      </c>
      <c r="CS12" s="181"/>
      <c r="CT12" s="182" t="s">
        <v>7</v>
      </c>
      <c r="CU12" s="188"/>
      <c r="CV12" s="262">
        <v>4654560</v>
      </c>
      <c r="CW12" s="262">
        <v>241740673</v>
      </c>
      <c r="CX12" s="262">
        <v>6882860</v>
      </c>
      <c r="CY12" s="262">
        <v>323521604</v>
      </c>
      <c r="CZ12" s="262">
        <v>5528517</v>
      </c>
      <c r="DA12" s="262">
        <v>298076517</v>
      </c>
      <c r="DB12" s="262">
        <v>7371377</v>
      </c>
      <c r="DC12" s="262">
        <v>359311733</v>
      </c>
      <c r="DD12" s="187" t="s">
        <v>75</v>
      </c>
      <c r="DE12" s="181"/>
      <c r="DF12" s="182" t="s">
        <v>7</v>
      </c>
      <c r="DG12" s="188"/>
      <c r="DH12" s="262">
        <v>428910</v>
      </c>
      <c r="DI12" s="262">
        <v>5500365</v>
      </c>
      <c r="DJ12" s="262">
        <v>979999</v>
      </c>
      <c r="DK12" s="262">
        <v>12778102</v>
      </c>
      <c r="DL12" s="262">
        <v>489663</v>
      </c>
      <c r="DM12" s="262">
        <v>6267298</v>
      </c>
      <c r="DN12" s="262">
        <v>1035117</v>
      </c>
      <c r="DO12" s="262">
        <v>13450178</v>
      </c>
      <c r="DP12" s="187" t="s">
        <v>75</v>
      </c>
      <c r="DQ12" s="181"/>
      <c r="DR12" s="182" t="s">
        <v>7</v>
      </c>
      <c r="DS12" s="188"/>
      <c r="DT12" s="262">
        <v>6713770</v>
      </c>
      <c r="DU12" s="262">
        <v>376589787</v>
      </c>
      <c r="DV12" s="262">
        <v>8656946</v>
      </c>
      <c r="DW12" s="262">
        <v>444930863</v>
      </c>
      <c r="DX12" s="262">
        <v>7333523</v>
      </c>
      <c r="DY12" s="262">
        <v>426915272</v>
      </c>
      <c r="DZ12" s="262">
        <v>9446679</v>
      </c>
      <c r="EA12" s="262">
        <v>514357746</v>
      </c>
      <c r="EB12" s="187" t="s">
        <v>75</v>
      </c>
      <c r="EC12" s="181"/>
      <c r="ED12" s="182" t="s">
        <v>7</v>
      </c>
      <c r="EE12" s="188"/>
      <c r="EF12" s="262">
        <v>527727</v>
      </c>
      <c r="EG12" s="262">
        <v>6761606</v>
      </c>
      <c r="EH12" s="262">
        <v>1048374</v>
      </c>
      <c r="EI12" s="262">
        <v>13651894</v>
      </c>
      <c r="EJ12" s="262">
        <v>509630</v>
      </c>
      <c r="EK12" s="262">
        <v>6603041</v>
      </c>
      <c r="EL12" s="262">
        <v>935646</v>
      </c>
      <c r="EM12" s="262">
        <v>12302214</v>
      </c>
      <c r="EN12" s="187" t="s">
        <v>75</v>
      </c>
      <c r="EO12" s="181"/>
      <c r="EP12" s="182" t="s">
        <v>7</v>
      </c>
      <c r="EQ12" s="188"/>
      <c r="ER12" s="262">
        <v>7845565</v>
      </c>
      <c r="ES12" s="262">
        <v>469916521</v>
      </c>
      <c r="ET12" s="262">
        <v>9742030</v>
      </c>
      <c r="EU12" s="262">
        <v>557452647</v>
      </c>
      <c r="EV12" s="262">
        <v>6097158</v>
      </c>
      <c r="EW12" s="262">
        <v>376234050</v>
      </c>
      <c r="EX12" s="262">
        <v>7514156</v>
      </c>
      <c r="EY12" s="262">
        <v>447639845</v>
      </c>
      <c r="EZ12" s="187" t="s">
        <v>75</v>
      </c>
      <c r="FA12" s="181"/>
      <c r="FB12" s="182" t="s">
        <v>7</v>
      </c>
      <c r="FC12" s="188"/>
      <c r="FD12" s="262">
        <v>480689</v>
      </c>
      <c r="FE12" s="262">
        <v>6282314</v>
      </c>
      <c r="FF12" s="262">
        <v>768003</v>
      </c>
      <c r="FG12" s="262">
        <v>10139850</v>
      </c>
      <c r="FH12" s="262">
        <v>321496</v>
      </c>
      <c r="FI12" s="262">
        <v>4274758</v>
      </c>
      <c r="FJ12" s="262">
        <v>475356</v>
      </c>
      <c r="FK12" s="262">
        <v>6346260</v>
      </c>
      <c r="FL12" s="187" t="s">
        <v>75</v>
      </c>
      <c r="FM12" s="181"/>
      <c r="FN12" s="182" t="s">
        <v>7</v>
      </c>
      <c r="FO12" s="188"/>
      <c r="FP12" s="262">
        <v>5791955</v>
      </c>
      <c r="FQ12" s="262">
        <v>360317548</v>
      </c>
      <c r="FR12" s="262">
        <v>7136687</v>
      </c>
      <c r="FS12" s="262">
        <v>433738673</v>
      </c>
      <c r="FT12" s="262">
        <v>5713558</v>
      </c>
      <c r="FU12" s="262">
        <v>354704028</v>
      </c>
      <c r="FV12" s="262">
        <v>7104002</v>
      </c>
      <c r="FW12" s="262">
        <v>435250033</v>
      </c>
      <c r="FX12" s="187" t="s">
        <v>75</v>
      </c>
      <c r="FY12" s="181"/>
      <c r="FZ12" s="182" t="s">
        <v>7</v>
      </c>
      <c r="GA12" s="188"/>
      <c r="GB12" s="262">
        <v>278075</v>
      </c>
      <c r="GC12" s="262">
        <v>3716402</v>
      </c>
      <c r="GD12" s="262">
        <v>381352</v>
      </c>
      <c r="GE12" s="262">
        <v>5115488</v>
      </c>
      <c r="GF12" s="262">
        <v>243492</v>
      </c>
      <c r="GG12" s="262">
        <v>3316258</v>
      </c>
      <c r="GH12" s="262">
        <v>317112</v>
      </c>
      <c r="GI12" s="262">
        <v>4274233</v>
      </c>
      <c r="GJ12" s="187" t="s">
        <v>75</v>
      </c>
      <c r="GK12" s="181"/>
      <c r="GL12" s="182" t="s">
        <v>7</v>
      </c>
      <c r="GM12" s="188"/>
      <c r="GN12" s="262">
        <v>5373192</v>
      </c>
      <c r="GO12" s="262">
        <v>337504954</v>
      </c>
      <c r="GP12" s="262">
        <v>5663534</v>
      </c>
      <c r="GQ12" s="262">
        <v>350783621</v>
      </c>
      <c r="GR12" s="262">
        <v>4557005</v>
      </c>
      <c r="GS12" s="262">
        <v>287781396</v>
      </c>
      <c r="GT12" s="262">
        <v>3730770</v>
      </c>
      <c r="GU12" s="262">
        <v>234583434</v>
      </c>
      <c r="GV12" s="187" t="s">
        <v>75</v>
      </c>
      <c r="GW12" s="181"/>
      <c r="GX12" s="182" t="s">
        <v>7</v>
      </c>
      <c r="GY12" s="188"/>
      <c r="GZ12" s="262">
        <v>172738</v>
      </c>
      <c r="HA12" s="262">
        <v>2406636</v>
      </c>
      <c r="HB12" s="262">
        <v>201203</v>
      </c>
      <c r="HC12" s="262">
        <v>2719500</v>
      </c>
      <c r="HD12" s="262">
        <v>113295</v>
      </c>
      <c r="HE12" s="262">
        <v>1627674</v>
      </c>
      <c r="HF12" s="262">
        <v>102426</v>
      </c>
      <c r="HG12" s="262">
        <v>1377058</v>
      </c>
      <c r="HH12" s="187" t="s">
        <v>75</v>
      </c>
      <c r="HI12" s="181"/>
      <c r="HJ12" s="182" t="s">
        <v>7</v>
      </c>
      <c r="HK12" s="188"/>
      <c r="HL12" s="262">
        <v>2484783</v>
      </c>
      <c r="HM12" s="262">
        <v>156747988</v>
      </c>
      <c r="HN12" s="262">
        <v>2354913</v>
      </c>
      <c r="HO12" s="262">
        <v>148901064</v>
      </c>
      <c r="HP12" s="187" t="s">
        <v>75</v>
      </c>
      <c r="HQ12" s="181"/>
      <c r="HR12" s="257" t="s">
        <v>7</v>
      </c>
      <c r="HS12" s="266">
        <v>48786</v>
      </c>
      <c r="HT12" s="264">
        <v>704911</v>
      </c>
      <c r="HU12" s="264">
        <v>50064</v>
      </c>
      <c r="HV12" s="264">
        <v>669516</v>
      </c>
      <c r="HW12" s="187" t="s">
        <v>75</v>
      </c>
    </row>
    <row r="13" spans="1:231" s="280" customFormat="1" ht="27.95" customHeight="1">
      <c r="A13" s="189" t="s">
        <v>226</v>
      </c>
      <c r="B13" s="189"/>
      <c r="C13" s="190"/>
      <c r="D13" s="269">
        <v>46803743</v>
      </c>
      <c r="E13" s="269">
        <v>87507789265</v>
      </c>
      <c r="F13" s="269">
        <v>49376280</v>
      </c>
      <c r="G13" s="269">
        <v>82569045826</v>
      </c>
      <c r="H13" s="269">
        <v>2221280</v>
      </c>
      <c r="I13" s="269">
        <v>2287145855</v>
      </c>
      <c r="J13" s="269">
        <v>1727268</v>
      </c>
      <c r="K13" s="269">
        <v>1547219190</v>
      </c>
      <c r="L13" s="191" t="s">
        <v>227</v>
      </c>
      <c r="M13" s="189" t="s">
        <v>652</v>
      </c>
      <c r="N13" s="189"/>
      <c r="O13" s="178"/>
      <c r="P13" s="269">
        <v>355970</v>
      </c>
      <c r="Q13" s="269">
        <v>16928903306</v>
      </c>
      <c r="R13" s="269">
        <v>386829</v>
      </c>
      <c r="S13" s="269">
        <v>18340913219</v>
      </c>
      <c r="T13" s="271">
        <v>0</v>
      </c>
      <c r="U13" s="271">
        <v>0</v>
      </c>
      <c r="V13" s="271">
        <v>31</v>
      </c>
      <c r="W13" s="269">
        <v>603679</v>
      </c>
      <c r="X13" s="180" t="s">
        <v>653</v>
      </c>
      <c r="Y13" s="189" t="s">
        <v>226</v>
      </c>
      <c r="Z13" s="189"/>
      <c r="AA13" s="190"/>
      <c r="AB13" s="289">
        <v>1308655</v>
      </c>
      <c r="AC13" s="269">
        <v>1845036614</v>
      </c>
      <c r="AD13" s="269">
        <v>919053</v>
      </c>
      <c r="AE13" s="269">
        <v>1083193194</v>
      </c>
      <c r="AF13" s="269">
        <v>913788</v>
      </c>
      <c r="AG13" s="269">
        <v>1572459918</v>
      </c>
      <c r="AH13" s="269">
        <v>648933</v>
      </c>
      <c r="AI13" s="269">
        <v>843693259</v>
      </c>
      <c r="AJ13" s="191" t="s">
        <v>227</v>
      </c>
      <c r="AK13" s="189" t="s">
        <v>652</v>
      </c>
      <c r="AL13" s="189"/>
      <c r="AM13" s="178"/>
      <c r="AN13" s="293">
        <v>69</v>
      </c>
      <c r="AO13" s="269">
        <v>2442647</v>
      </c>
      <c r="AP13" s="271">
        <v>88</v>
      </c>
      <c r="AQ13" s="269">
        <v>3416758</v>
      </c>
      <c r="AR13" s="261">
        <v>161</v>
      </c>
      <c r="AS13" s="261">
        <v>6246200</v>
      </c>
      <c r="AT13" s="261">
        <v>99</v>
      </c>
      <c r="AU13" s="261">
        <v>4231450</v>
      </c>
      <c r="AV13" s="180" t="s">
        <v>653</v>
      </c>
      <c r="AW13" s="189" t="s">
        <v>226</v>
      </c>
      <c r="AX13" s="189"/>
      <c r="AY13" s="190"/>
      <c r="AZ13" s="261">
        <v>1055181</v>
      </c>
      <c r="BA13" s="261">
        <v>1801902343</v>
      </c>
      <c r="BB13" s="261">
        <v>928976</v>
      </c>
      <c r="BC13" s="261">
        <v>1198355397</v>
      </c>
      <c r="BD13" s="261">
        <v>1288279</v>
      </c>
      <c r="BE13" s="261">
        <v>2045818025</v>
      </c>
      <c r="BF13" s="261">
        <v>1339766</v>
      </c>
      <c r="BG13" s="261">
        <v>1660551892</v>
      </c>
      <c r="BH13" s="191" t="s">
        <v>227</v>
      </c>
      <c r="BI13" s="189" t="s">
        <v>652</v>
      </c>
      <c r="BJ13" s="189"/>
      <c r="BK13" s="178"/>
      <c r="BL13" s="261">
        <v>742</v>
      </c>
      <c r="BM13" s="261">
        <v>33340120</v>
      </c>
      <c r="BN13" s="261">
        <v>512</v>
      </c>
      <c r="BO13" s="261">
        <v>21965671</v>
      </c>
      <c r="BP13" s="261">
        <v>1619</v>
      </c>
      <c r="BQ13" s="261">
        <v>74604994</v>
      </c>
      <c r="BR13" s="261">
        <v>1339</v>
      </c>
      <c r="BS13" s="261">
        <v>57086404</v>
      </c>
      <c r="BT13" s="180" t="s">
        <v>653</v>
      </c>
      <c r="BU13" s="189" t="s">
        <v>226</v>
      </c>
      <c r="BV13" s="189"/>
      <c r="BW13" s="190"/>
      <c r="BX13" s="261">
        <v>1517545</v>
      </c>
      <c r="BY13" s="261">
        <v>2669610772</v>
      </c>
      <c r="BZ13" s="261">
        <v>2166685</v>
      </c>
      <c r="CA13" s="261">
        <v>2634061608</v>
      </c>
      <c r="CB13" s="261">
        <v>1809457</v>
      </c>
      <c r="CC13" s="261">
        <v>3413686480</v>
      </c>
      <c r="CD13" s="261">
        <v>2611412</v>
      </c>
      <c r="CE13" s="261">
        <v>3354321541</v>
      </c>
      <c r="CF13" s="191" t="s">
        <v>227</v>
      </c>
      <c r="CG13" s="189" t="s">
        <v>652</v>
      </c>
      <c r="CH13" s="189"/>
      <c r="CI13" s="178"/>
      <c r="CJ13" s="261">
        <v>3961</v>
      </c>
      <c r="CK13" s="261">
        <v>187427186</v>
      </c>
      <c r="CL13" s="261">
        <v>3235</v>
      </c>
      <c r="CM13" s="261">
        <v>146615676</v>
      </c>
      <c r="CN13" s="261">
        <v>7270</v>
      </c>
      <c r="CO13" s="261">
        <v>341833502</v>
      </c>
      <c r="CP13" s="261">
        <v>6554</v>
      </c>
      <c r="CQ13" s="261">
        <v>296882604</v>
      </c>
      <c r="CR13" s="180" t="s">
        <v>653</v>
      </c>
      <c r="CS13" s="189" t="s">
        <v>226</v>
      </c>
      <c r="CT13" s="189"/>
      <c r="CU13" s="190"/>
      <c r="CV13" s="261">
        <v>1980108</v>
      </c>
      <c r="CW13" s="261">
        <v>3871745818</v>
      </c>
      <c r="CX13" s="261">
        <v>2417725</v>
      </c>
      <c r="CY13" s="261">
        <v>3592230324</v>
      </c>
      <c r="CZ13" s="261">
        <v>2531784</v>
      </c>
      <c r="DA13" s="261">
        <v>5133579861</v>
      </c>
      <c r="DB13" s="261">
        <v>2843821</v>
      </c>
      <c r="DC13" s="261">
        <v>4673859012</v>
      </c>
      <c r="DD13" s="191" t="s">
        <v>227</v>
      </c>
      <c r="DE13" s="189" t="s">
        <v>652</v>
      </c>
      <c r="DF13" s="189"/>
      <c r="DG13" s="178"/>
      <c r="DH13" s="261">
        <v>11597</v>
      </c>
      <c r="DI13" s="261">
        <v>548741886</v>
      </c>
      <c r="DJ13" s="261">
        <v>8763</v>
      </c>
      <c r="DK13" s="261">
        <v>407158460</v>
      </c>
      <c r="DL13" s="261">
        <v>18857</v>
      </c>
      <c r="DM13" s="261">
        <v>895189594</v>
      </c>
      <c r="DN13" s="261">
        <v>14981</v>
      </c>
      <c r="DO13" s="261">
        <v>704245814</v>
      </c>
      <c r="DP13" s="180" t="s">
        <v>653</v>
      </c>
      <c r="DQ13" s="189" t="s">
        <v>226</v>
      </c>
      <c r="DR13" s="189"/>
      <c r="DS13" s="190"/>
      <c r="DT13" s="261">
        <v>3328715</v>
      </c>
      <c r="DU13" s="261">
        <v>6702199292</v>
      </c>
      <c r="DV13" s="261">
        <v>3745388</v>
      </c>
      <c r="DW13" s="261">
        <v>6469210279</v>
      </c>
      <c r="DX13" s="261">
        <v>3991754</v>
      </c>
      <c r="DY13" s="261">
        <v>8064175047</v>
      </c>
      <c r="DZ13" s="261">
        <v>4562469</v>
      </c>
      <c r="EA13" s="261">
        <v>8181416236</v>
      </c>
      <c r="EB13" s="191" t="s">
        <v>227</v>
      </c>
      <c r="EC13" s="189" t="s">
        <v>652</v>
      </c>
      <c r="ED13" s="189"/>
      <c r="EE13" s="178"/>
      <c r="EF13" s="261">
        <v>29290</v>
      </c>
      <c r="EG13" s="261">
        <v>1398889073</v>
      </c>
      <c r="EH13" s="261">
        <v>27287</v>
      </c>
      <c r="EI13" s="261">
        <v>1293370285</v>
      </c>
      <c r="EJ13" s="261">
        <v>41949</v>
      </c>
      <c r="EK13" s="261">
        <v>2003747640</v>
      </c>
      <c r="EL13" s="261">
        <v>41847</v>
      </c>
      <c r="EM13" s="261">
        <v>2001060060</v>
      </c>
      <c r="EN13" s="180" t="s">
        <v>653</v>
      </c>
      <c r="EO13" s="189" t="s">
        <v>226</v>
      </c>
      <c r="EP13" s="189"/>
      <c r="EQ13" s="190"/>
      <c r="ER13" s="261">
        <v>4579915</v>
      </c>
      <c r="ES13" s="261">
        <v>9425346628</v>
      </c>
      <c r="ET13" s="261">
        <v>5055752</v>
      </c>
      <c r="EU13" s="261">
        <v>9346870082</v>
      </c>
      <c r="EV13" s="261">
        <v>3788338</v>
      </c>
      <c r="EW13" s="261">
        <v>7744713017</v>
      </c>
      <c r="EX13" s="261">
        <v>4237823</v>
      </c>
      <c r="EY13" s="261">
        <v>7882362118</v>
      </c>
      <c r="EZ13" s="191" t="s">
        <v>227</v>
      </c>
      <c r="FA13" s="189" t="s">
        <v>652</v>
      </c>
      <c r="FB13" s="189"/>
      <c r="FC13" s="178"/>
      <c r="FD13" s="261">
        <v>55332</v>
      </c>
      <c r="FE13" s="261">
        <v>2658904911</v>
      </c>
      <c r="FF13" s="261">
        <v>52636</v>
      </c>
      <c r="FG13" s="261">
        <v>2527836771</v>
      </c>
      <c r="FH13" s="261">
        <v>44536</v>
      </c>
      <c r="FI13" s="261">
        <v>2134153618</v>
      </c>
      <c r="FJ13" s="261">
        <v>47092</v>
      </c>
      <c r="FK13" s="261">
        <v>2258007929</v>
      </c>
      <c r="FL13" s="180" t="s">
        <v>653</v>
      </c>
      <c r="FM13" s="189" t="s">
        <v>226</v>
      </c>
      <c r="FN13" s="189"/>
      <c r="FO13" s="190"/>
      <c r="FP13" s="261">
        <v>3609604</v>
      </c>
      <c r="FQ13" s="261">
        <v>7360086445</v>
      </c>
      <c r="FR13" s="261">
        <v>4173354</v>
      </c>
      <c r="FS13" s="261">
        <v>7792505565</v>
      </c>
      <c r="FT13" s="261">
        <v>3607780</v>
      </c>
      <c r="FU13" s="261">
        <v>7215488314</v>
      </c>
      <c r="FV13" s="261">
        <v>4233229</v>
      </c>
      <c r="FW13" s="261">
        <v>7935016276</v>
      </c>
      <c r="FX13" s="191" t="s">
        <v>227</v>
      </c>
      <c r="FY13" s="189" t="s">
        <v>652</v>
      </c>
      <c r="FZ13" s="189"/>
      <c r="GA13" s="178"/>
      <c r="GB13" s="261">
        <v>41652</v>
      </c>
      <c r="GC13" s="261">
        <v>1992876991</v>
      </c>
      <c r="GD13" s="261">
        <v>49347</v>
      </c>
      <c r="GE13" s="261">
        <v>2368603207</v>
      </c>
      <c r="GF13" s="261">
        <v>37708</v>
      </c>
      <c r="GG13" s="261">
        <v>1792846118</v>
      </c>
      <c r="GH13" s="261">
        <v>52513</v>
      </c>
      <c r="GI13" s="261">
        <v>2502924658</v>
      </c>
      <c r="GJ13" s="180" t="s">
        <v>653</v>
      </c>
      <c r="GK13" s="189" t="s">
        <v>226</v>
      </c>
      <c r="GL13" s="189"/>
      <c r="GM13" s="190"/>
      <c r="GN13" s="261">
        <v>3756257</v>
      </c>
      <c r="GO13" s="261">
        <v>7003159984</v>
      </c>
      <c r="GP13" s="261">
        <v>3559228</v>
      </c>
      <c r="GQ13" s="261">
        <v>6704186497</v>
      </c>
      <c r="GR13" s="261">
        <v>3521406</v>
      </c>
      <c r="GS13" s="261">
        <v>6006370629</v>
      </c>
      <c r="GT13" s="261">
        <v>2508715</v>
      </c>
      <c r="GU13" s="261">
        <v>4654400103</v>
      </c>
      <c r="GV13" s="191" t="s">
        <v>227</v>
      </c>
      <c r="GW13" s="189" t="s">
        <v>652</v>
      </c>
      <c r="GX13" s="189"/>
      <c r="GY13" s="178"/>
      <c r="GZ13" s="261">
        <v>30779</v>
      </c>
      <c r="HA13" s="261">
        <v>1451118655</v>
      </c>
      <c r="HB13" s="261">
        <v>42739</v>
      </c>
      <c r="HC13" s="261">
        <v>2019174631</v>
      </c>
      <c r="HD13" s="261">
        <v>20575</v>
      </c>
      <c r="HE13" s="261">
        <v>957641212</v>
      </c>
      <c r="HF13" s="261">
        <v>25160</v>
      </c>
      <c r="HG13" s="261">
        <v>1165669196</v>
      </c>
      <c r="HH13" s="180" t="s">
        <v>653</v>
      </c>
      <c r="HI13" s="189" t="s">
        <v>226</v>
      </c>
      <c r="HJ13" s="189"/>
      <c r="HK13" s="190"/>
      <c r="HL13" s="261">
        <v>1993897</v>
      </c>
      <c r="HM13" s="261">
        <v>3345264223</v>
      </c>
      <c r="HN13" s="261">
        <v>1696683</v>
      </c>
      <c r="HO13" s="261">
        <v>3015593253</v>
      </c>
      <c r="HP13" s="191" t="s">
        <v>227</v>
      </c>
      <c r="HQ13" s="189" t="s">
        <v>652</v>
      </c>
      <c r="HR13" s="268"/>
      <c r="HS13" s="263">
        <v>9873</v>
      </c>
      <c r="HT13" s="263">
        <v>448898959</v>
      </c>
      <c r="HU13" s="263">
        <v>12606</v>
      </c>
      <c r="HV13" s="263">
        <v>562059966</v>
      </c>
      <c r="HW13" s="180" t="s">
        <v>653</v>
      </c>
    </row>
    <row r="14" spans="1:231" s="279" customFormat="1" ht="27.95" customHeight="1">
      <c r="A14" s="181"/>
      <c r="B14" s="182" t="s">
        <v>4</v>
      </c>
      <c r="C14" s="183"/>
      <c r="D14" s="270">
        <v>36916064</v>
      </c>
      <c r="E14" s="270">
        <v>39746316914</v>
      </c>
      <c r="F14" s="270">
        <v>38280896</v>
      </c>
      <c r="G14" s="270">
        <v>35836080705</v>
      </c>
      <c r="H14" s="270">
        <v>1693062</v>
      </c>
      <c r="I14" s="270">
        <v>305778274</v>
      </c>
      <c r="J14" s="270">
        <v>1352338</v>
      </c>
      <c r="K14" s="270">
        <v>182197980</v>
      </c>
      <c r="L14" s="185" t="s">
        <v>42</v>
      </c>
      <c r="M14" s="181"/>
      <c r="N14" s="182" t="s">
        <v>4</v>
      </c>
      <c r="O14" s="183"/>
      <c r="P14" s="270">
        <v>31003</v>
      </c>
      <c r="Q14" s="270">
        <v>943938572</v>
      </c>
      <c r="R14" s="270">
        <v>39410</v>
      </c>
      <c r="S14" s="270">
        <v>1141116371</v>
      </c>
      <c r="T14" s="272">
        <v>0</v>
      </c>
      <c r="U14" s="272">
        <v>0</v>
      </c>
      <c r="V14" s="272">
        <v>31</v>
      </c>
      <c r="W14" s="270">
        <v>264648</v>
      </c>
      <c r="X14" s="185" t="s">
        <v>42</v>
      </c>
      <c r="Y14" s="181"/>
      <c r="Z14" s="182" t="s">
        <v>4</v>
      </c>
      <c r="AA14" s="183"/>
      <c r="AB14" s="290">
        <v>918752</v>
      </c>
      <c r="AC14" s="270">
        <v>482057984</v>
      </c>
      <c r="AD14" s="270">
        <v>695593</v>
      </c>
      <c r="AE14" s="270">
        <v>239198173</v>
      </c>
      <c r="AF14" s="270">
        <v>676496</v>
      </c>
      <c r="AG14" s="270">
        <v>753034980</v>
      </c>
      <c r="AH14" s="270">
        <v>485426</v>
      </c>
      <c r="AI14" s="270">
        <v>287275210</v>
      </c>
      <c r="AJ14" s="185" t="s">
        <v>42</v>
      </c>
      <c r="AK14" s="181"/>
      <c r="AL14" s="182" t="s">
        <v>4</v>
      </c>
      <c r="AM14" s="183"/>
      <c r="AN14" s="294">
        <v>63</v>
      </c>
      <c r="AO14" s="270">
        <v>1307929</v>
      </c>
      <c r="AP14" s="272">
        <v>85</v>
      </c>
      <c r="AQ14" s="270">
        <v>2026583</v>
      </c>
      <c r="AR14" s="262">
        <v>116</v>
      </c>
      <c r="AS14" s="262">
        <v>2833637</v>
      </c>
      <c r="AT14" s="262">
        <v>78</v>
      </c>
      <c r="AU14" s="262">
        <v>2148507</v>
      </c>
      <c r="AV14" s="185" t="s">
        <v>42</v>
      </c>
      <c r="AW14" s="181"/>
      <c r="AX14" s="182" t="s">
        <v>4</v>
      </c>
      <c r="AY14" s="183"/>
      <c r="AZ14" s="262">
        <v>782397</v>
      </c>
      <c r="BA14" s="262">
        <v>748813203</v>
      </c>
      <c r="BB14" s="262">
        <v>710214</v>
      </c>
      <c r="BC14" s="262">
        <v>335285555</v>
      </c>
      <c r="BD14" s="262">
        <v>969702</v>
      </c>
      <c r="BE14" s="262">
        <v>750333533</v>
      </c>
      <c r="BF14" s="262">
        <v>1015709</v>
      </c>
      <c r="BG14" s="262">
        <v>429349004</v>
      </c>
      <c r="BH14" s="185" t="s">
        <v>42</v>
      </c>
      <c r="BI14" s="181"/>
      <c r="BJ14" s="182" t="s">
        <v>4</v>
      </c>
      <c r="BK14" s="183"/>
      <c r="BL14" s="262">
        <v>423</v>
      </c>
      <c r="BM14" s="262">
        <v>12936784</v>
      </c>
      <c r="BN14" s="262">
        <v>276</v>
      </c>
      <c r="BO14" s="262">
        <v>7885499</v>
      </c>
      <c r="BP14" s="262">
        <v>612</v>
      </c>
      <c r="BQ14" s="262">
        <v>19353865</v>
      </c>
      <c r="BR14" s="262">
        <v>504</v>
      </c>
      <c r="BS14" s="262">
        <v>14055872</v>
      </c>
      <c r="BT14" s="185" t="s">
        <v>42</v>
      </c>
      <c r="BU14" s="181"/>
      <c r="BV14" s="182" t="s">
        <v>4</v>
      </c>
      <c r="BW14" s="183"/>
      <c r="BX14" s="262">
        <v>1159100</v>
      </c>
      <c r="BY14" s="262">
        <v>1114688076</v>
      </c>
      <c r="BZ14" s="262">
        <v>1574374</v>
      </c>
      <c r="CA14" s="262">
        <v>747600336</v>
      </c>
      <c r="CB14" s="262">
        <v>1385222</v>
      </c>
      <c r="CC14" s="262">
        <v>1473199999</v>
      </c>
      <c r="CD14" s="262">
        <v>1862528</v>
      </c>
      <c r="CE14" s="262">
        <v>1012803988</v>
      </c>
      <c r="CF14" s="185" t="s">
        <v>42</v>
      </c>
      <c r="CG14" s="181"/>
      <c r="CH14" s="182" t="s">
        <v>4</v>
      </c>
      <c r="CI14" s="183"/>
      <c r="CJ14" s="262">
        <v>882</v>
      </c>
      <c r="CK14" s="262">
        <v>29726037</v>
      </c>
      <c r="CL14" s="262">
        <v>1221</v>
      </c>
      <c r="CM14" s="262">
        <v>36474272</v>
      </c>
      <c r="CN14" s="262">
        <v>1391</v>
      </c>
      <c r="CO14" s="262">
        <v>45584601</v>
      </c>
      <c r="CP14" s="262">
        <v>2047</v>
      </c>
      <c r="CQ14" s="262">
        <v>62041574</v>
      </c>
      <c r="CR14" s="185" t="s">
        <v>42</v>
      </c>
      <c r="CS14" s="181"/>
      <c r="CT14" s="182" t="s">
        <v>4</v>
      </c>
      <c r="CU14" s="183"/>
      <c r="CV14" s="262">
        <v>1522739</v>
      </c>
      <c r="CW14" s="262">
        <v>1658374231</v>
      </c>
      <c r="CX14" s="262">
        <v>1757300</v>
      </c>
      <c r="CY14" s="262">
        <v>1232550398</v>
      </c>
      <c r="CZ14" s="262">
        <v>1953767</v>
      </c>
      <c r="DA14" s="262">
        <v>2251383315</v>
      </c>
      <c r="DB14" s="262">
        <v>2093523</v>
      </c>
      <c r="DC14" s="262">
        <v>1747370133</v>
      </c>
      <c r="DD14" s="185" t="s">
        <v>42</v>
      </c>
      <c r="DE14" s="181"/>
      <c r="DF14" s="182" t="s">
        <v>4</v>
      </c>
      <c r="DG14" s="183"/>
      <c r="DH14" s="262">
        <v>1769</v>
      </c>
      <c r="DI14" s="262">
        <v>58985180</v>
      </c>
      <c r="DJ14" s="262">
        <v>2307</v>
      </c>
      <c r="DK14" s="262">
        <v>70580531</v>
      </c>
      <c r="DL14" s="262">
        <v>2555</v>
      </c>
      <c r="DM14" s="262">
        <v>81583071</v>
      </c>
      <c r="DN14" s="262">
        <v>3263</v>
      </c>
      <c r="DO14" s="262">
        <v>99533607</v>
      </c>
      <c r="DP14" s="185" t="s">
        <v>42</v>
      </c>
      <c r="DQ14" s="181"/>
      <c r="DR14" s="182" t="s">
        <v>4</v>
      </c>
      <c r="DS14" s="183"/>
      <c r="DT14" s="262">
        <v>2578571</v>
      </c>
      <c r="DU14" s="262">
        <v>2982912332</v>
      </c>
      <c r="DV14" s="262">
        <v>2787259</v>
      </c>
      <c r="DW14" s="262">
        <v>2564343976</v>
      </c>
      <c r="DX14" s="262">
        <v>3100101</v>
      </c>
      <c r="DY14" s="262">
        <v>3664879303</v>
      </c>
      <c r="DZ14" s="262">
        <v>3441590</v>
      </c>
      <c r="EA14" s="262">
        <v>3519857998</v>
      </c>
      <c r="EB14" s="185" t="s">
        <v>42</v>
      </c>
      <c r="EC14" s="181"/>
      <c r="ED14" s="182" t="s">
        <v>4</v>
      </c>
      <c r="EE14" s="183"/>
      <c r="EF14" s="262">
        <v>3607</v>
      </c>
      <c r="EG14" s="262">
        <v>112652802</v>
      </c>
      <c r="EH14" s="262">
        <v>5015</v>
      </c>
      <c r="EI14" s="262">
        <v>153337216</v>
      </c>
      <c r="EJ14" s="262">
        <v>4563</v>
      </c>
      <c r="EK14" s="262">
        <v>141925542</v>
      </c>
      <c r="EL14" s="262">
        <v>5803</v>
      </c>
      <c r="EM14" s="262">
        <v>174259919</v>
      </c>
      <c r="EN14" s="185" t="s">
        <v>42</v>
      </c>
      <c r="EO14" s="181"/>
      <c r="EP14" s="182" t="s">
        <v>4</v>
      </c>
      <c r="EQ14" s="183"/>
      <c r="ER14" s="262">
        <v>3582832</v>
      </c>
      <c r="ES14" s="262">
        <v>4520561078</v>
      </c>
      <c r="ET14" s="262">
        <v>3889746</v>
      </c>
      <c r="EU14" s="262">
        <v>4356170461</v>
      </c>
      <c r="EV14" s="262">
        <v>2996421</v>
      </c>
      <c r="EW14" s="262">
        <v>3778251587</v>
      </c>
      <c r="EX14" s="262">
        <v>3320128</v>
      </c>
      <c r="EY14" s="262">
        <v>3839047175</v>
      </c>
      <c r="EZ14" s="185" t="s">
        <v>42</v>
      </c>
      <c r="FA14" s="181"/>
      <c r="FB14" s="182" t="s">
        <v>4</v>
      </c>
      <c r="FC14" s="183"/>
      <c r="FD14" s="262">
        <v>5151</v>
      </c>
      <c r="FE14" s="262">
        <v>156641735</v>
      </c>
      <c r="FF14" s="262">
        <v>6120</v>
      </c>
      <c r="FG14" s="262">
        <v>179851252</v>
      </c>
      <c r="FH14" s="262">
        <v>3530</v>
      </c>
      <c r="FI14" s="262">
        <v>105060703</v>
      </c>
      <c r="FJ14" s="262">
        <v>3991</v>
      </c>
      <c r="FK14" s="262">
        <v>114320057</v>
      </c>
      <c r="FL14" s="185" t="s">
        <v>42</v>
      </c>
      <c r="FM14" s="181"/>
      <c r="FN14" s="182" t="s">
        <v>4</v>
      </c>
      <c r="FO14" s="183"/>
      <c r="FP14" s="262">
        <v>2897090</v>
      </c>
      <c r="FQ14" s="262">
        <v>3642957267</v>
      </c>
      <c r="FR14" s="262">
        <v>3328862</v>
      </c>
      <c r="FS14" s="262">
        <v>3880496324</v>
      </c>
      <c r="FT14" s="262">
        <v>2953971</v>
      </c>
      <c r="FU14" s="262">
        <v>3607818003</v>
      </c>
      <c r="FV14" s="262">
        <v>3462599</v>
      </c>
      <c r="FW14" s="262">
        <v>4043740374</v>
      </c>
      <c r="FX14" s="185" t="s">
        <v>42</v>
      </c>
      <c r="FY14" s="181"/>
      <c r="FZ14" s="182" t="s">
        <v>4</v>
      </c>
      <c r="GA14" s="183"/>
      <c r="GB14" s="262">
        <v>2641</v>
      </c>
      <c r="GC14" s="262">
        <v>77114298</v>
      </c>
      <c r="GD14" s="262">
        <v>3376</v>
      </c>
      <c r="GE14" s="262">
        <v>89356716</v>
      </c>
      <c r="GF14" s="262">
        <v>1714</v>
      </c>
      <c r="GG14" s="262">
        <v>46187851</v>
      </c>
      <c r="GH14" s="262">
        <v>2422</v>
      </c>
      <c r="GI14" s="262">
        <v>64722354</v>
      </c>
      <c r="GJ14" s="185" t="s">
        <v>42</v>
      </c>
      <c r="GK14" s="181"/>
      <c r="GL14" s="182" t="s">
        <v>4</v>
      </c>
      <c r="GM14" s="183"/>
      <c r="GN14" s="262">
        <v>3113316</v>
      </c>
      <c r="GO14" s="262">
        <v>3469786282</v>
      </c>
      <c r="GP14" s="262">
        <v>2955108</v>
      </c>
      <c r="GQ14" s="262">
        <v>3465258885</v>
      </c>
      <c r="GR14" s="262">
        <v>2948789</v>
      </c>
      <c r="GS14" s="262">
        <v>2928572304</v>
      </c>
      <c r="GT14" s="262">
        <v>2107643</v>
      </c>
      <c r="GU14" s="262">
        <v>2427188731</v>
      </c>
      <c r="GV14" s="185" t="s">
        <v>42</v>
      </c>
      <c r="GW14" s="181"/>
      <c r="GX14" s="182" t="s">
        <v>4</v>
      </c>
      <c r="GY14" s="183"/>
      <c r="GZ14" s="262">
        <v>1110</v>
      </c>
      <c r="HA14" s="262">
        <v>29106366</v>
      </c>
      <c r="HB14" s="262">
        <v>1756</v>
      </c>
      <c r="HC14" s="262">
        <v>43393045</v>
      </c>
      <c r="HD14" s="262">
        <v>557</v>
      </c>
      <c r="HE14" s="262">
        <v>14796830</v>
      </c>
      <c r="HF14" s="262">
        <v>794</v>
      </c>
      <c r="HG14" s="262">
        <v>19708589</v>
      </c>
      <c r="HH14" s="185" t="s">
        <v>42</v>
      </c>
      <c r="HI14" s="181"/>
      <c r="HJ14" s="182" t="s">
        <v>4</v>
      </c>
      <c r="HK14" s="183"/>
      <c r="HL14" s="262">
        <v>1683736</v>
      </c>
      <c r="HM14" s="262">
        <v>1612915163</v>
      </c>
      <c r="HN14" s="262">
        <v>1440956</v>
      </c>
      <c r="HO14" s="262">
        <v>1526346004</v>
      </c>
      <c r="HP14" s="185" t="s">
        <v>42</v>
      </c>
      <c r="HQ14" s="181"/>
      <c r="HR14" s="257" t="s">
        <v>4</v>
      </c>
      <c r="HS14" s="264">
        <v>319</v>
      </c>
      <c r="HT14" s="264">
        <v>8141341</v>
      </c>
      <c r="HU14" s="264">
        <v>321</v>
      </c>
      <c r="HV14" s="264">
        <v>7156130</v>
      </c>
      <c r="HW14" s="185" t="s">
        <v>42</v>
      </c>
    </row>
    <row r="15" spans="1:231" s="279" customFormat="1" ht="27.95" customHeight="1">
      <c r="A15" s="181"/>
      <c r="B15" s="182" t="s">
        <v>5</v>
      </c>
      <c r="C15" s="186"/>
      <c r="D15" s="270">
        <v>23019948</v>
      </c>
      <c r="E15" s="270">
        <v>34310702618</v>
      </c>
      <c r="F15" s="270">
        <v>25352490</v>
      </c>
      <c r="G15" s="270">
        <v>32801345327</v>
      </c>
      <c r="H15" s="270">
        <v>808814</v>
      </c>
      <c r="I15" s="270">
        <v>1152551375</v>
      </c>
      <c r="J15" s="270">
        <v>575242</v>
      </c>
      <c r="K15" s="270">
        <v>709594340</v>
      </c>
      <c r="L15" s="187" t="s">
        <v>40</v>
      </c>
      <c r="M15" s="181"/>
      <c r="N15" s="182" t="s">
        <v>5</v>
      </c>
      <c r="O15" s="186"/>
      <c r="P15" s="270">
        <v>355961</v>
      </c>
      <c r="Q15" s="270">
        <v>15983384303</v>
      </c>
      <c r="R15" s="270">
        <v>386832</v>
      </c>
      <c r="S15" s="270">
        <v>17197741489</v>
      </c>
      <c r="T15" s="272">
        <v>0</v>
      </c>
      <c r="U15" s="272">
        <v>0</v>
      </c>
      <c r="V15" s="272">
        <v>31</v>
      </c>
      <c r="W15" s="270">
        <v>338134</v>
      </c>
      <c r="X15" s="187" t="s">
        <v>40</v>
      </c>
      <c r="Y15" s="181"/>
      <c r="Z15" s="182" t="s">
        <v>5</v>
      </c>
      <c r="AA15" s="186"/>
      <c r="AB15" s="290">
        <v>695664</v>
      </c>
      <c r="AC15" s="270">
        <v>957831420</v>
      </c>
      <c r="AD15" s="270">
        <v>443889</v>
      </c>
      <c r="AE15" s="270">
        <v>551102300</v>
      </c>
      <c r="AF15" s="270">
        <v>524338</v>
      </c>
      <c r="AG15" s="270">
        <v>531381445</v>
      </c>
      <c r="AH15" s="270">
        <v>348417</v>
      </c>
      <c r="AI15" s="270">
        <v>357300735</v>
      </c>
      <c r="AJ15" s="187" t="s">
        <v>40</v>
      </c>
      <c r="AK15" s="181"/>
      <c r="AL15" s="182" t="s">
        <v>5</v>
      </c>
      <c r="AM15" s="186"/>
      <c r="AN15" s="294">
        <v>72</v>
      </c>
      <c r="AO15" s="270">
        <v>1130763</v>
      </c>
      <c r="AP15" s="272">
        <v>93</v>
      </c>
      <c r="AQ15" s="270">
        <v>1385082</v>
      </c>
      <c r="AR15" s="262">
        <v>161</v>
      </c>
      <c r="AS15" s="262">
        <v>3406922</v>
      </c>
      <c r="AT15" s="262">
        <v>101</v>
      </c>
      <c r="AU15" s="262">
        <v>2079752</v>
      </c>
      <c r="AV15" s="187" t="s">
        <v>40</v>
      </c>
      <c r="AW15" s="181"/>
      <c r="AX15" s="182" t="s">
        <v>5</v>
      </c>
      <c r="AY15" s="186"/>
      <c r="AZ15" s="262">
        <v>703249</v>
      </c>
      <c r="BA15" s="262">
        <v>707763649</v>
      </c>
      <c r="BB15" s="262">
        <v>580722</v>
      </c>
      <c r="BC15" s="262">
        <v>565006084</v>
      </c>
      <c r="BD15" s="262">
        <v>844865</v>
      </c>
      <c r="BE15" s="262">
        <v>883321936</v>
      </c>
      <c r="BF15" s="262">
        <v>862892</v>
      </c>
      <c r="BG15" s="262">
        <v>807259739</v>
      </c>
      <c r="BH15" s="187" t="s">
        <v>40</v>
      </c>
      <c r="BI15" s="181"/>
      <c r="BJ15" s="182" t="s">
        <v>5</v>
      </c>
      <c r="BK15" s="186"/>
      <c r="BL15" s="262">
        <v>752</v>
      </c>
      <c r="BM15" s="262">
        <v>20376543</v>
      </c>
      <c r="BN15" s="262">
        <v>511</v>
      </c>
      <c r="BO15" s="262">
        <v>14064828</v>
      </c>
      <c r="BP15" s="262">
        <v>1622</v>
      </c>
      <c r="BQ15" s="262">
        <v>55211755</v>
      </c>
      <c r="BR15" s="262">
        <v>1337</v>
      </c>
      <c r="BS15" s="262">
        <v>43002199</v>
      </c>
      <c r="BT15" s="187" t="s">
        <v>40</v>
      </c>
      <c r="BU15" s="181"/>
      <c r="BV15" s="182" t="s">
        <v>5</v>
      </c>
      <c r="BW15" s="186"/>
      <c r="BX15" s="262">
        <v>959152</v>
      </c>
      <c r="BY15" s="262">
        <v>1085394372</v>
      </c>
      <c r="BZ15" s="262">
        <v>1347278</v>
      </c>
      <c r="CA15" s="262">
        <v>1245675090</v>
      </c>
      <c r="CB15" s="262">
        <v>1097194</v>
      </c>
      <c r="CC15" s="262">
        <v>1399448081</v>
      </c>
      <c r="CD15" s="262">
        <v>1576029</v>
      </c>
      <c r="CE15" s="262">
        <v>1597809730</v>
      </c>
      <c r="CF15" s="187" t="s">
        <v>40</v>
      </c>
      <c r="CG15" s="181"/>
      <c r="CH15" s="182" t="s">
        <v>5</v>
      </c>
      <c r="CI15" s="186"/>
      <c r="CJ15" s="262">
        <v>3959</v>
      </c>
      <c r="CK15" s="262">
        <v>157648208</v>
      </c>
      <c r="CL15" s="262">
        <v>3225</v>
      </c>
      <c r="CM15" s="262">
        <v>110077949</v>
      </c>
      <c r="CN15" s="262">
        <v>7273</v>
      </c>
      <c r="CO15" s="262">
        <v>296168838</v>
      </c>
      <c r="CP15" s="262">
        <v>6539</v>
      </c>
      <c r="CQ15" s="262">
        <v>234735439</v>
      </c>
      <c r="CR15" s="187" t="s">
        <v>40</v>
      </c>
      <c r="CS15" s="181"/>
      <c r="CT15" s="182" t="s">
        <v>5</v>
      </c>
      <c r="CU15" s="186"/>
      <c r="CV15" s="262">
        <v>1143664</v>
      </c>
      <c r="CW15" s="262">
        <v>1637591413</v>
      </c>
      <c r="CX15" s="262">
        <v>1445722</v>
      </c>
      <c r="CY15" s="262">
        <v>1684825243</v>
      </c>
      <c r="CZ15" s="262">
        <v>1394068</v>
      </c>
      <c r="DA15" s="262">
        <v>2163610417</v>
      </c>
      <c r="DB15" s="262">
        <v>1656584</v>
      </c>
      <c r="DC15" s="262">
        <v>2148139357</v>
      </c>
      <c r="DD15" s="187" t="s">
        <v>40</v>
      </c>
      <c r="DE15" s="181"/>
      <c r="DF15" s="182" t="s">
        <v>5</v>
      </c>
      <c r="DG15" s="186"/>
      <c r="DH15" s="262">
        <v>11590</v>
      </c>
      <c r="DI15" s="262">
        <v>489664501</v>
      </c>
      <c r="DJ15" s="262">
        <v>8772</v>
      </c>
      <c r="DK15" s="262">
        <v>336437342</v>
      </c>
      <c r="DL15" s="262">
        <v>18847</v>
      </c>
      <c r="DM15" s="262">
        <v>813452377</v>
      </c>
      <c r="DN15" s="262">
        <v>14991</v>
      </c>
      <c r="DO15" s="262">
        <v>604520833</v>
      </c>
      <c r="DP15" s="187" t="s">
        <v>40</v>
      </c>
      <c r="DQ15" s="181"/>
      <c r="DR15" s="182" t="s">
        <v>5</v>
      </c>
      <c r="DS15" s="186"/>
      <c r="DT15" s="262">
        <v>1748424</v>
      </c>
      <c r="DU15" s="262">
        <v>2795995710</v>
      </c>
      <c r="DV15" s="262">
        <v>2094298</v>
      </c>
      <c r="DW15" s="262">
        <v>2893851402</v>
      </c>
      <c r="DX15" s="262">
        <v>2015546</v>
      </c>
      <c r="DY15" s="262">
        <v>3311052419</v>
      </c>
      <c r="DZ15" s="262">
        <v>2452565</v>
      </c>
      <c r="EA15" s="262">
        <v>3439269549</v>
      </c>
      <c r="EB15" s="187" t="s">
        <v>40</v>
      </c>
      <c r="EC15" s="181"/>
      <c r="ED15" s="182" t="s">
        <v>5</v>
      </c>
      <c r="EE15" s="186"/>
      <c r="EF15" s="262">
        <v>29278</v>
      </c>
      <c r="EG15" s="262">
        <v>1286055501</v>
      </c>
      <c r="EH15" s="262">
        <v>27290</v>
      </c>
      <c r="EI15" s="262">
        <v>1139758615</v>
      </c>
      <c r="EJ15" s="262">
        <v>41942</v>
      </c>
      <c r="EK15" s="262">
        <v>1861587961</v>
      </c>
      <c r="EL15" s="262">
        <v>41842</v>
      </c>
      <c r="EM15" s="262">
        <v>1826491959</v>
      </c>
      <c r="EN15" s="187" t="s">
        <v>40</v>
      </c>
      <c r="EO15" s="181"/>
      <c r="EP15" s="182" t="s">
        <v>5</v>
      </c>
      <c r="EQ15" s="186"/>
      <c r="ER15" s="262">
        <v>2242930</v>
      </c>
      <c r="ES15" s="262">
        <v>3666061120</v>
      </c>
      <c r="ET15" s="262">
        <v>2614703</v>
      </c>
      <c r="EU15" s="262">
        <v>3635991872</v>
      </c>
      <c r="EV15" s="262">
        <v>1804738</v>
      </c>
      <c r="EW15" s="262">
        <v>2941073414</v>
      </c>
      <c r="EX15" s="262">
        <v>2115109</v>
      </c>
      <c r="EY15" s="262">
        <v>2905686603</v>
      </c>
      <c r="EZ15" s="187" t="s">
        <v>40</v>
      </c>
      <c r="FA15" s="181"/>
      <c r="FB15" s="182" t="s">
        <v>5</v>
      </c>
      <c r="FC15" s="186"/>
      <c r="FD15" s="262">
        <v>55318</v>
      </c>
      <c r="FE15" s="262">
        <v>2502017012</v>
      </c>
      <c r="FF15" s="262">
        <v>52632</v>
      </c>
      <c r="FG15" s="262">
        <v>2347657266</v>
      </c>
      <c r="FH15" s="262">
        <v>44536</v>
      </c>
      <c r="FI15" s="262">
        <v>2028912001</v>
      </c>
      <c r="FJ15" s="262">
        <v>47096</v>
      </c>
      <c r="FK15" s="262">
        <v>2143485601</v>
      </c>
      <c r="FL15" s="187" t="s">
        <v>40</v>
      </c>
      <c r="FM15" s="181"/>
      <c r="FN15" s="182" t="s">
        <v>5</v>
      </c>
      <c r="FO15" s="186"/>
      <c r="FP15" s="262">
        <v>1667127</v>
      </c>
      <c r="FQ15" s="262">
        <v>2735136173</v>
      </c>
      <c r="FR15" s="262">
        <v>2014773</v>
      </c>
      <c r="FS15" s="262">
        <v>2788924649</v>
      </c>
      <c r="FT15" s="262">
        <v>1601147</v>
      </c>
      <c r="FU15" s="262">
        <v>2615327072</v>
      </c>
      <c r="FV15" s="262">
        <v>1944511</v>
      </c>
      <c r="FW15" s="262">
        <v>2733840432</v>
      </c>
      <c r="FX15" s="187" t="s">
        <v>40</v>
      </c>
      <c r="FY15" s="181"/>
      <c r="FZ15" s="182" t="s">
        <v>5</v>
      </c>
      <c r="GA15" s="186"/>
      <c r="GB15" s="262">
        <v>41652</v>
      </c>
      <c r="GC15" s="262">
        <v>1915637251</v>
      </c>
      <c r="GD15" s="262">
        <v>49341</v>
      </c>
      <c r="GE15" s="262">
        <v>2279088769</v>
      </c>
      <c r="GF15" s="262">
        <v>37722</v>
      </c>
      <c r="GG15" s="262">
        <v>1746580889</v>
      </c>
      <c r="GH15" s="262">
        <v>52510</v>
      </c>
      <c r="GI15" s="262">
        <v>2438092412</v>
      </c>
      <c r="GJ15" s="187" t="s">
        <v>40</v>
      </c>
      <c r="GK15" s="181"/>
      <c r="GL15" s="182" t="s">
        <v>5</v>
      </c>
      <c r="GM15" s="186"/>
      <c r="GN15" s="262">
        <v>1580035</v>
      </c>
      <c r="GO15" s="262">
        <v>2489195537</v>
      </c>
      <c r="GP15" s="262">
        <v>1566062</v>
      </c>
      <c r="GQ15" s="262">
        <v>2246531660</v>
      </c>
      <c r="GR15" s="262">
        <v>1411598</v>
      </c>
      <c r="GS15" s="262">
        <v>2085961695</v>
      </c>
      <c r="GT15" s="262">
        <v>1047121</v>
      </c>
      <c r="GU15" s="262">
        <v>1507882948</v>
      </c>
      <c r="GV15" s="187" t="s">
        <v>40</v>
      </c>
      <c r="GW15" s="181"/>
      <c r="GX15" s="182" t="s">
        <v>5</v>
      </c>
      <c r="GY15" s="186"/>
      <c r="GZ15" s="262">
        <v>30789</v>
      </c>
      <c r="HA15" s="262">
        <v>1421964827</v>
      </c>
      <c r="HB15" s="262">
        <v>42747</v>
      </c>
      <c r="HC15" s="262">
        <v>1975702125</v>
      </c>
      <c r="HD15" s="262">
        <v>20576</v>
      </c>
      <c r="HE15" s="262">
        <v>942825508</v>
      </c>
      <c r="HF15" s="262">
        <v>25161</v>
      </c>
      <c r="HG15" s="262">
        <v>1145928168</v>
      </c>
      <c r="HH15" s="187" t="s">
        <v>40</v>
      </c>
      <c r="HI15" s="181"/>
      <c r="HJ15" s="182" t="s">
        <v>5</v>
      </c>
      <c r="HK15" s="186"/>
      <c r="HL15" s="262">
        <v>777395</v>
      </c>
      <c r="HM15" s="262">
        <v>1152005370</v>
      </c>
      <c r="HN15" s="262">
        <v>666573</v>
      </c>
      <c r="HO15" s="262">
        <v>982653594</v>
      </c>
      <c r="HP15" s="187" t="s">
        <v>40</v>
      </c>
      <c r="HQ15" s="181"/>
      <c r="HR15" s="257" t="s">
        <v>5</v>
      </c>
      <c r="HS15" s="266">
        <v>9872</v>
      </c>
      <c r="HT15" s="264">
        <v>440743446</v>
      </c>
      <c r="HU15" s="264">
        <v>12613</v>
      </c>
      <c r="HV15" s="264">
        <v>554895016</v>
      </c>
      <c r="HW15" s="187" t="s">
        <v>40</v>
      </c>
    </row>
    <row r="16" spans="1:231" s="279" customFormat="1" ht="27.95" customHeight="1">
      <c r="A16" s="181"/>
      <c r="B16" s="182" t="s">
        <v>6</v>
      </c>
      <c r="C16" s="183"/>
      <c r="D16" s="270">
        <v>37046550</v>
      </c>
      <c r="E16" s="270">
        <v>10980618222</v>
      </c>
      <c r="F16" s="270">
        <v>39992239</v>
      </c>
      <c r="G16" s="270">
        <v>11416015604</v>
      </c>
      <c r="H16" s="270">
        <v>2098572</v>
      </c>
      <c r="I16" s="270">
        <v>727579451</v>
      </c>
      <c r="J16" s="270">
        <v>1655675</v>
      </c>
      <c r="K16" s="270">
        <v>574955530</v>
      </c>
      <c r="L16" s="185" t="s">
        <v>654</v>
      </c>
      <c r="M16" s="181"/>
      <c r="N16" s="182" t="s">
        <v>6</v>
      </c>
      <c r="O16" s="183"/>
      <c r="P16" s="272">
        <v>331</v>
      </c>
      <c r="Q16" s="270">
        <v>75064</v>
      </c>
      <c r="R16" s="272">
        <v>436</v>
      </c>
      <c r="S16" s="270">
        <v>96792</v>
      </c>
      <c r="T16" s="272">
        <v>0</v>
      </c>
      <c r="U16" s="272">
        <v>0</v>
      </c>
      <c r="V16" s="272">
        <v>0</v>
      </c>
      <c r="W16" s="272">
        <v>0</v>
      </c>
      <c r="X16" s="185" t="s">
        <v>654</v>
      </c>
      <c r="Y16" s="181"/>
      <c r="Z16" s="182" t="s">
        <v>6</v>
      </c>
      <c r="AA16" s="183"/>
      <c r="AB16" s="290">
        <v>1174600</v>
      </c>
      <c r="AC16" s="270">
        <v>354083612</v>
      </c>
      <c r="AD16" s="270">
        <v>847676</v>
      </c>
      <c r="AE16" s="270">
        <v>254948526</v>
      </c>
      <c r="AF16" s="270">
        <v>842346</v>
      </c>
      <c r="AG16" s="270">
        <v>250861591</v>
      </c>
      <c r="AH16" s="270">
        <v>597727</v>
      </c>
      <c r="AI16" s="270">
        <v>172984572</v>
      </c>
      <c r="AJ16" s="185" t="s">
        <v>654</v>
      </c>
      <c r="AK16" s="181"/>
      <c r="AL16" s="182" t="s">
        <v>6</v>
      </c>
      <c r="AM16" s="183"/>
      <c r="AN16" s="294">
        <v>0</v>
      </c>
      <c r="AO16" s="272">
        <v>0</v>
      </c>
      <c r="AP16" s="272">
        <v>0</v>
      </c>
      <c r="AQ16" s="272">
        <v>0</v>
      </c>
      <c r="AR16" s="262">
        <v>0</v>
      </c>
      <c r="AS16" s="262">
        <v>0</v>
      </c>
      <c r="AT16" s="262">
        <v>0</v>
      </c>
      <c r="AU16" s="262">
        <v>0</v>
      </c>
      <c r="AV16" s="185" t="s">
        <v>654</v>
      </c>
      <c r="AW16" s="181"/>
      <c r="AX16" s="182" t="s">
        <v>6</v>
      </c>
      <c r="AY16" s="183"/>
      <c r="AZ16" s="262">
        <v>986578</v>
      </c>
      <c r="BA16" s="262">
        <v>304145803</v>
      </c>
      <c r="BB16" s="262">
        <v>865013</v>
      </c>
      <c r="BC16" s="262">
        <v>261112462</v>
      </c>
      <c r="BD16" s="262">
        <v>1202063</v>
      </c>
      <c r="BE16" s="262">
        <v>361179770</v>
      </c>
      <c r="BF16" s="262">
        <v>1248963</v>
      </c>
      <c r="BG16" s="262">
        <v>371481166</v>
      </c>
      <c r="BH16" s="185" t="s">
        <v>654</v>
      </c>
      <c r="BI16" s="181"/>
      <c r="BJ16" s="182" t="s">
        <v>6</v>
      </c>
      <c r="BK16" s="183"/>
      <c r="BL16" s="262">
        <v>0</v>
      </c>
      <c r="BM16" s="262">
        <v>0</v>
      </c>
      <c r="BN16" s="262">
        <v>0</v>
      </c>
      <c r="BO16" s="262">
        <v>0</v>
      </c>
      <c r="BP16" s="262">
        <v>0</v>
      </c>
      <c r="BQ16" s="262">
        <v>0</v>
      </c>
      <c r="BR16" s="262">
        <v>3</v>
      </c>
      <c r="BS16" s="262">
        <v>666</v>
      </c>
      <c r="BT16" s="185" t="s">
        <v>654</v>
      </c>
      <c r="BU16" s="181"/>
      <c r="BV16" s="182" t="s">
        <v>6</v>
      </c>
      <c r="BW16" s="183"/>
      <c r="BX16" s="262">
        <v>1380347</v>
      </c>
      <c r="BY16" s="262">
        <v>406183397</v>
      </c>
      <c r="BZ16" s="262">
        <v>2001876</v>
      </c>
      <c r="CA16" s="262">
        <v>558070930</v>
      </c>
      <c r="CB16" s="262">
        <v>1593644</v>
      </c>
      <c r="CC16" s="262">
        <v>461564470</v>
      </c>
      <c r="CD16" s="262">
        <v>2385577</v>
      </c>
      <c r="CE16" s="262">
        <v>641967789</v>
      </c>
      <c r="CF16" s="185" t="s">
        <v>654</v>
      </c>
      <c r="CG16" s="181"/>
      <c r="CH16" s="182" t="s">
        <v>6</v>
      </c>
      <c r="CI16" s="183"/>
      <c r="CJ16" s="262">
        <v>0</v>
      </c>
      <c r="CK16" s="262">
        <v>0</v>
      </c>
      <c r="CL16" s="262">
        <v>0</v>
      </c>
      <c r="CM16" s="262">
        <v>0</v>
      </c>
      <c r="CN16" s="262">
        <v>11</v>
      </c>
      <c r="CO16" s="262">
        <v>2442</v>
      </c>
      <c r="CP16" s="262">
        <v>5</v>
      </c>
      <c r="CQ16" s="262">
        <v>1110</v>
      </c>
      <c r="CR16" s="185" t="s">
        <v>654</v>
      </c>
      <c r="CS16" s="181"/>
      <c r="CT16" s="182" t="s">
        <v>6</v>
      </c>
      <c r="CU16" s="183"/>
      <c r="CV16" s="262">
        <v>1674802</v>
      </c>
      <c r="CW16" s="262">
        <v>482984498</v>
      </c>
      <c r="CX16" s="262">
        <v>2139593</v>
      </c>
      <c r="CY16" s="262">
        <v>572775090</v>
      </c>
      <c r="CZ16" s="262">
        <v>2053318</v>
      </c>
      <c r="DA16" s="262">
        <v>592943747</v>
      </c>
      <c r="DB16" s="262">
        <v>2418463</v>
      </c>
      <c r="DC16" s="262">
        <v>648909329</v>
      </c>
      <c r="DD16" s="185" t="s">
        <v>654</v>
      </c>
      <c r="DE16" s="181"/>
      <c r="DF16" s="182" t="s">
        <v>6</v>
      </c>
      <c r="DG16" s="183"/>
      <c r="DH16" s="262">
        <v>0</v>
      </c>
      <c r="DI16" s="262">
        <v>0</v>
      </c>
      <c r="DJ16" s="262">
        <v>58</v>
      </c>
      <c r="DK16" s="262">
        <v>12876</v>
      </c>
      <c r="DL16" s="262">
        <v>73</v>
      </c>
      <c r="DM16" s="262">
        <v>16648</v>
      </c>
      <c r="DN16" s="262">
        <v>51</v>
      </c>
      <c r="DO16" s="262">
        <v>11322</v>
      </c>
      <c r="DP16" s="185" t="s">
        <v>654</v>
      </c>
      <c r="DQ16" s="181"/>
      <c r="DR16" s="182" t="s">
        <v>6</v>
      </c>
      <c r="DS16" s="183"/>
      <c r="DT16" s="262">
        <v>2592622</v>
      </c>
      <c r="DU16" s="262">
        <v>750029485</v>
      </c>
      <c r="DV16" s="262">
        <v>3080394</v>
      </c>
      <c r="DW16" s="262">
        <v>830732908</v>
      </c>
      <c r="DX16" s="262">
        <v>3006608</v>
      </c>
      <c r="DY16" s="262">
        <v>872919219</v>
      </c>
      <c r="DZ16" s="262">
        <v>3614792</v>
      </c>
      <c r="EA16" s="262">
        <v>990657504</v>
      </c>
      <c r="EB16" s="185" t="s">
        <v>654</v>
      </c>
      <c r="EC16" s="181"/>
      <c r="ED16" s="182" t="s">
        <v>6</v>
      </c>
      <c r="EE16" s="183"/>
      <c r="EF16" s="262">
        <v>58</v>
      </c>
      <c r="EG16" s="262">
        <v>12876</v>
      </c>
      <c r="EH16" s="262">
        <v>36</v>
      </c>
      <c r="EI16" s="262">
        <v>7992</v>
      </c>
      <c r="EJ16" s="262">
        <v>17</v>
      </c>
      <c r="EK16" s="262">
        <v>3774</v>
      </c>
      <c r="EL16" s="262">
        <v>73</v>
      </c>
      <c r="EM16" s="262">
        <v>16206</v>
      </c>
      <c r="EN16" s="185" t="s">
        <v>654</v>
      </c>
      <c r="EO16" s="181"/>
      <c r="EP16" s="182" t="s">
        <v>6</v>
      </c>
      <c r="EQ16" s="183"/>
      <c r="ER16" s="262">
        <v>3369336</v>
      </c>
      <c r="ES16" s="262">
        <v>983434299</v>
      </c>
      <c r="ET16" s="262">
        <v>3876070</v>
      </c>
      <c r="EU16" s="262">
        <v>1083755653</v>
      </c>
      <c r="EV16" s="262">
        <v>2752590</v>
      </c>
      <c r="EW16" s="262">
        <v>807997511</v>
      </c>
      <c r="EX16" s="262">
        <v>3175469</v>
      </c>
      <c r="EY16" s="262">
        <v>901141418</v>
      </c>
      <c r="EZ16" s="185" t="s">
        <v>654</v>
      </c>
      <c r="FA16" s="181"/>
      <c r="FB16" s="182" t="s">
        <v>6</v>
      </c>
      <c r="FC16" s="183"/>
      <c r="FD16" s="262">
        <v>73</v>
      </c>
      <c r="FE16" s="262">
        <v>16462</v>
      </c>
      <c r="FF16" s="262">
        <v>48</v>
      </c>
      <c r="FG16" s="262">
        <v>10656</v>
      </c>
      <c r="FH16" s="262">
        <v>21</v>
      </c>
      <c r="FI16" s="262">
        <v>5546</v>
      </c>
      <c r="FJ16" s="262">
        <v>40</v>
      </c>
      <c r="FK16" s="262">
        <v>8880</v>
      </c>
      <c r="FL16" s="185" t="s">
        <v>654</v>
      </c>
      <c r="FM16" s="181"/>
      <c r="FN16" s="182" t="s">
        <v>6</v>
      </c>
      <c r="FO16" s="183"/>
      <c r="FP16" s="262">
        <v>2618467</v>
      </c>
      <c r="FQ16" s="262">
        <v>771154005</v>
      </c>
      <c r="FR16" s="262">
        <v>3092374</v>
      </c>
      <c r="FS16" s="262">
        <v>885016637</v>
      </c>
      <c r="FT16" s="262">
        <v>2639763</v>
      </c>
      <c r="FU16" s="262">
        <v>780174488</v>
      </c>
      <c r="FV16" s="262">
        <v>3134406</v>
      </c>
      <c r="FW16" s="262">
        <v>910874683</v>
      </c>
      <c r="FX16" s="185" t="s">
        <v>654</v>
      </c>
      <c r="FY16" s="181"/>
      <c r="FZ16" s="182" t="s">
        <v>6</v>
      </c>
      <c r="GA16" s="183"/>
      <c r="GB16" s="262">
        <v>15</v>
      </c>
      <c r="GC16" s="262">
        <v>3330</v>
      </c>
      <c r="GD16" s="262">
        <v>22</v>
      </c>
      <c r="GE16" s="262">
        <v>4884</v>
      </c>
      <c r="GF16" s="262">
        <v>33</v>
      </c>
      <c r="GG16" s="262">
        <v>7326</v>
      </c>
      <c r="GH16" s="262">
        <v>46</v>
      </c>
      <c r="GI16" s="262">
        <v>10212</v>
      </c>
      <c r="GJ16" s="185" t="s">
        <v>654</v>
      </c>
      <c r="GK16" s="181"/>
      <c r="GL16" s="182" t="s">
        <v>6</v>
      </c>
      <c r="GM16" s="183"/>
      <c r="GN16" s="262">
        <v>2799165</v>
      </c>
      <c r="GO16" s="262">
        <v>823159037</v>
      </c>
      <c r="GP16" s="262">
        <v>2640987</v>
      </c>
      <c r="GQ16" s="262">
        <v>782000783</v>
      </c>
      <c r="GR16" s="262">
        <v>2697726</v>
      </c>
      <c r="GS16" s="262">
        <v>786397109</v>
      </c>
      <c r="GT16" s="262">
        <v>1894248</v>
      </c>
      <c r="GU16" s="262">
        <v>569256612</v>
      </c>
      <c r="GV16" s="185" t="s">
        <v>654</v>
      </c>
      <c r="GW16" s="181"/>
      <c r="GX16" s="182" t="s">
        <v>6</v>
      </c>
      <c r="GY16" s="183"/>
      <c r="GZ16" s="262">
        <v>19</v>
      </c>
      <c r="HA16" s="262">
        <v>4218</v>
      </c>
      <c r="HB16" s="262">
        <v>39</v>
      </c>
      <c r="HC16" s="262">
        <v>8658</v>
      </c>
      <c r="HD16" s="262">
        <v>0</v>
      </c>
      <c r="HE16" s="262">
        <v>0</v>
      </c>
      <c r="HF16" s="262">
        <v>13</v>
      </c>
      <c r="HG16" s="262">
        <v>2886</v>
      </c>
      <c r="HH16" s="185" t="s">
        <v>654</v>
      </c>
      <c r="HI16" s="181"/>
      <c r="HJ16" s="182" t="s">
        <v>6</v>
      </c>
      <c r="HK16" s="183"/>
      <c r="HL16" s="262">
        <v>1564003</v>
      </c>
      <c r="HM16" s="262">
        <v>463826730</v>
      </c>
      <c r="HN16" s="262">
        <v>1322936</v>
      </c>
      <c r="HO16" s="262">
        <v>405374012</v>
      </c>
      <c r="HP16" s="185" t="s">
        <v>654</v>
      </c>
      <c r="HQ16" s="181"/>
      <c r="HR16" s="257" t="s">
        <v>6</v>
      </c>
      <c r="HS16" s="264">
        <v>11</v>
      </c>
      <c r="HT16" s="264">
        <v>2442</v>
      </c>
      <c r="HU16" s="264">
        <v>2</v>
      </c>
      <c r="HV16" s="264">
        <v>444</v>
      </c>
      <c r="HW16" s="185" t="s">
        <v>654</v>
      </c>
    </row>
    <row r="17" spans="1:231" s="279" customFormat="1" ht="27.95" customHeight="1">
      <c r="A17" s="181"/>
      <c r="B17" s="182" t="s">
        <v>7</v>
      </c>
      <c r="C17" s="188"/>
      <c r="D17" s="270">
        <v>36916834</v>
      </c>
      <c r="E17" s="270">
        <v>2470151511</v>
      </c>
      <c r="F17" s="270">
        <v>38279814</v>
      </c>
      <c r="G17" s="270">
        <v>2515604190</v>
      </c>
      <c r="H17" s="270">
        <v>1689834</v>
      </c>
      <c r="I17" s="270">
        <v>101236755</v>
      </c>
      <c r="J17" s="270">
        <v>1349906</v>
      </c>
      <c r="K17" s="270">
        <v>80471340</v>
      </c>
      <c r="L17" s="187" t="s">
        <v>655</v>
      </c>
      <c r="M17" s="181"/>
      <c r="N17" s="182" t="s">
        <v>7</v>
      </c>
      <c r="O17" s="188"/>
      <c r="P17" s="270">
        <v>20811</v>
      </c>
      <c r="Q17" s="270">
        <v>1505367</v>
      </c>
      <c r="R17" s="270">
        <v>26558</v>
      </c>
      <c r="S17" s="270">
        <v>1958567</v>
      </c>
      <c r="T17" s="272">
        <v>0</v>
      </c>
      <c r="U17" s="272">
        <v>0</v>
      </c>
      <c r="V17" s="272">
        <v>12</v>
      </c>
      <c r="W17" s="272">
        <v>897</v>
      </c>
      <c r="X17" s="187" t="s">
        <v>655</v>
      </c>
      <c r="Y17" s="181"/>
      <c r="Z17" s="182" t="s">
        <v>7</v>
      </c>
      <c r="AA17" s="188"/>
      <c r="AB17" s="290">
        <v>918095</v>
      </c>
      <c r="AC17" s="270">
        <v>51063598</v>
      </c>
      <c r="AD17" s="270">
        <v>694934</v>
      </c>
      <c r="AE17" s="270">
        <v>37944195</v>
      </c>
      <c r="AF17" s="270">
        <v>676203</v>
      </c>
      <c r="AG17" s="270">
        <v>37181902</v>
      </c>
      <c r="AH17" s="270">
        <v>485263</v>
      </c>
      <c r="AI17" s="270">
        <v>26132742</v>
      </c>
      <c r="AJ17" s="187" t="s">
        <v>655</v>
      </c>
      <c r="AK17" s="181"/>
      <c r="AL17" s="182" t="s">
        <v>7</v>
      </c>
      <c r="AM17" s="188"/>
      <c r="AN17" s="294">
        <v>57</v>
      </c>
      <c r="AO17" s="270">
        <v>3955</v>
      </c>
      <c r="AP17" s="272">
        <v>74</v>
      </c>
      <c r="AQ17" s="270">
        <v>5093</v>
      </c>
      <c r="AR17" s="262">
        <v>83</v>
      </c>
      <c r="AS17" s="262">
        <v>5641</v>
      </c>
      <c r="AT17" s="262">
        <v>44</v>
      </c>
      <c r="AU17" s="262">
        <v>3191</v>
      </c>
      <c r="AV17" s="187" t="s">
        <v>655</v>
      </c>
      <c r="AW17" s="181"/>
      <c r="AX17" s="182" t="s">
        <v>7</v>
      </c>
      <c r="AY17" s="188"/>
      <c r="AZ17" s="262">
        <v>782580</v>
      </c>
      <c r="BA17" s="262">
        <v>41179688</v>
      </c>
      <c r="BB17" s="262">
        <v>710155</v>
      </c>
      <c r="BC17" s="262">
        <v>36951296</v>
      </c>
      <c r="BD17" s="262">
        <v>970910</v>
      </c>
      <c r="BE17" s="262">
        <v>50982786</v>
      </c>
      <c r="BF17" s="262">
        <v>1015766</v>
      </c>
      <c r="BG17" s="262">
        <v>52461983</v>
      </c>
      <c r="BH17" s="187" t="s">
        <v>655</v>
      </c>
      <c r="BI17" s="181"/>
      <c r="BJ17" s="182" t="s">
        <v>7</v>
      </c>
      <c r="BK17" s="188"/>
      <c r="BL17" s="262">
        <v>361</v>
      </c>
      <c r="BM17" s="262">
        <v>26793</v>
      </c>
      <c r="BN17" s="262">
        <v>206</v>
      </c>
      <c r="BO17" s="262">
        <v>15344</v>
      </c>
      <c r="BP17" s="262">
        <v>503</v>
      </c>
      <c r="BQ17" s="262">
        <v>39374</v>
      </c>
      <c r="BR17" s="262">
        <v>369</v>
      </c>
      <c r="BS17" s="262">
        <v>27667</v>
      </c>
      <c r="BT17" s="187" t="s">
        <v>655</v>
      </c>
      <c r="BU17" s="181"/>
      <c r="BV17" s="182" t="s">
        <v>7</v>
      </c>
      <c r="BW17" s="188"/>
      <c r="BX17" s="262">
        <v>1159261</v>
      </c>
      <c r="BY17" s="262">
        <v>63344927</v>
      </c>
      <c r="BZ17" s="262">
        <v>1574540</v>
      </c>
      <c r="CA17" s="262">
        <v>82715252</v>
      </c>
      <c r="CB17" s="262">
        <v>1384625</v>
      </c>
      <c r="CC17" s="262">
        <v>79473930</v>
      </c>
      <c r="CD17" s="262">
        <v>1862721</v>
      </c>
      <c r="CE17" s="262">
        <v>101740034</v>
      </c>
      <c r="CF17" s="187" t="s">
        <v>655</v>
      </c>
      <c r="CG17" s="181"/>
      <c r="CH17" s="182" t="s">
        <v>7</v>
      </c>
      <c r="CI17" s="188"/>
      <c r="CJ17" s="262">
        <v>755</v>
      </c>
      <c r="CK17" s="262">
        <v>52941</v>
      </c>
      <c r="CL17" s="262">
        <v>821</v>
      </c>
      <c r="CM17" s="262">
        <v>63455</v>
      </c>
      <c r="CN17" s="262">
        <v>1037</v>
      </c>
      <c r="CO17" s="262">
        <v>77621</v>
      </c>
      <c r="CP17" s="262">
        <v>1368</v>
      </c>
      <c r="CQ17" s="262">
        <v>104481</v>
      </c>
      <c r="CR17" s="187" t="s">
        <v>655</v>
      </c>
      <c r="CS17" s="181"/>
      <c r="CT17" s="182" t="s">
        <v>7</v>
      </c>
      <c r="CU17" s="188"/>
      <c r="CV17" s="262">
        <v>1522153</v>
      </c>
      <c r="CW17" s="262">
        <v>92795676</v>
      </c>
      <c r="CX17" s="262">
        <v>1757480</v>
      </c>
      <c r="CY17" s="262">
        <v>102079593</v>
      </c>
      <c r="CZ17" s="262">
        <v>1953167</v>
      </c>
      <c r="DA17" s="262">
        <v>125642382</v>
      </c>
      <c r="DB17" s="262">
        <v>2093333</v>
      </c>
      <c r="DC17" s="262">
        <v>129440193</v>
      </c>
      <c r="DD17" s="187" t="s">
        <v>655</v>
      </c>
      <c r="DE17" s="181"/>
      <c r="DF17" s="182" t="s">
        <v>7</v>
      </c>
      <c r="DG17" s="188"/>
      <c r="DH17" s="262">
        <v>1232</v>
      </c>
      <c r="DI17" s="262">
        <v>92205</v>
      </c>
      <c r="DJ17" s="262">
        <v>1659</v>
      </c>
      <c r="DK17" s="262">
        <v>127711</v>
      </c>
      <c r="DL17" s="262">
        <v>1872</v>
      </c>
      <c r="DM17" s="262">
        <v>137498</v>
      </c>
      <c r="DN17" s="262">
        <v>2364</v>
      </c>
      <c r="DO17" s="262">
        <v>180052</v>
      </c>
      <c r="DP17" s="187" t="s">
        <v>655</v>
      </c>
      <c r="DQ17" s="181"/>
      <c r="DR17" s="182" t="s">
        <v>7</v>
      </c>
      <c r="DS17" s="188"/>
      <c r="DT17" s="262">
        <v>2578248</v>
      </c>
      <c r="DU17" s="262">
        <v>173261765</v>
      </c>
      <c r="DV17" s="262">
        <v>2787124</v>
      </c>
      <c r="DW17" s="262">
        <v>180281993</v>
      </c>
      <c r="DX17" s="262">
        <v>3100171</v>
      </c>
      <c r="DY17" s="262">
        <v>215324106</v>
      </c>
      <c r="DZ17" s="262">
        <v>3441625</v>
      </c>
      <c r="EA17" s="262">
        <v>231631185</v>
      </c>
      <c r="EB17" s="187" t="s">
        <v>655</v>
      </c>
      <c r="EC17" s="181"/>
      <c r="ED17" s="182" t="s">
        <v>7</v>
      </c>
      <c r="EE17" s="188"/>
      <c r="EF17" s="262">
        <v>2339</v>
      </c>
      <c r="EG17" s="262">
        <v>167894</v>
      </c>
      <c r="EH17" s="262">
        <v>3599</v>
      </c>
      <c r="EI17" s="262">
        <v>266462</v>
      </c>
      <c r="EJ17" s="262">
        <v>3150</v>
      </c>
      <c r="EK17" s="262">
        <v>230363</v>
      </c>
      <c r="EL17" s="262">
        <v>4061</v>
      </c>
      <c r="EM17" s="262">
        <v>291976</v>
      </c>
      <c r="EN17" s="187" t="s">
        <v>655</v>
      </c>
      <c r="EO17" s="181"/>
      <c r="EP17" s="182" t="s">
        <v>7</v>
      </c>
      <c r="EQ17" s="188"/>
      <c r="ER17" s="262">
        <v>3583725</v>
      </c>
      <c r="ES17" s="262">
        <v>255290131</v>
      </c>
      <c r="ET17" s="262">
        <v>3890436</v>
      </c>
      <c r="EU17" s="262">
        <v>270952096</v>
      </c>
      <c r="EV17" s="262">
        <v>2997016</v>
      </c>
      <c r="EW17" s="262">
        <v>217390505</v>
      </c>
      <c r="EX17" s="262">
        <v>3321305</v>
      </c>
      <c r="EY17" s="262">
        <v>236486922</v>
      </c>
      <c r="EZ17" s="187" t="s">
        <v>655</v>
      </c>
      <c r="FA17" s="181"/>
      <c r="FB17" s="182" t="s">
        <v>7</v>
      </c>
      <c r="FC17" s="188"/>
      <c r="FD17" s="262">
        <v>3225</v>
      </c>
      <c r="FE17" s="262">
        <v>229702</v>
      </c>
      <c r="FF17" s="262">
        <v>4308</v>
      </c>
      <c r="FG17" s="262">
        <v>317597</v>
      </c>
      <c r="FH17" s="262">
        <v>2439</v>
      </c>
      <c r="FI17" s="262">
        <v>175368</v>
      </c>
      <c r="FJ17" s="262">
        <v>2597</v>
      </c>
      <c r="FK17" s="262">
        <v>193391</v>
      </c>
      <c r="FL17" s="187" t="s">
        <v>655</v>
      </c>
      <c r="FM17" s="181"/>
      <c r="FN17" s="182" t="s">
        <v>7</v>
      </c>
      <c r="FO17" s="188"/>
      <c r="FP17" s="262">
        <v>2898156</v>
      </c>
      <c r="FQ17" s="262">
        <v>210839000</v>
      </c>
      <c r="FR17" s="262">
        <v>3329776</v>
      </c>
      <c r="FS17" s="262">
        <v>238067955</v>
      </c>
      <c r="FT17" s="262">
        <v>2954680</v>
      </c>
      <c r="FU17" s="262">
        <v>212168751</v>
      </c>
      <c r="FV17" s="262">
        <v>3462695</v>
      </c>
      <c r="FW17" s="262">
        <v>246560787</v>
      </c>
      <c r="FX17" s="187" t="s">
        <v>655</v>
      </c>
      <c r="FY17" s="181"/>
      <c r="FZ17" s="182" t="s">
        <v>7</v>
      </c>
      <c r="GA17" s="188"/>
      <c r="GB17" s="262">
        <v>1699</v>
      </c>
      <c r="GC17" s="262">
        <v>122112</v>
      </c>
      <c r="GD17" s="262">
        <v>2081</v>
      </c>
      <c r="GE17" s="262">
        <v>152838</v>
      </c>
      <c r="GF17" s="262">
        <v>1007</v>
      </c>
      <c r="GG17" s="262">
        <v>70052</v>
      </c>
      <c r="GH17" s="262">
        <v>1427</v>
      </c>
      <c r="GI17" s="262">
        <v>99680</v>
      </c>
      <c r="GJ17" s="187" t="s">
        <v>655</v>
      </c>
      <c r="GK17" s="181"/>
      <c r="GL17" s="182" t="s">
        <v>7</v>
      </c>
      <c r="GM17" s="188"/>
      <c r="GN17" s="262">
        <v>3114180</v>
      </c>
      <c r="GO17" s="262">
        <v>221019128</v>
      </c>
      <c r="GP17" s="262">
        <v>2955142</v>
      </c>
      <c r="GQ17" s="262">
        <v>210395169</v>
      </c>
      <c r="GR17" s="262">
        <v>2949988</v>
      </c>
      <c r="GS17" s="262">
        <v>205439521</v>
      </c>
      <c r="GT17" s="262">
        <v>2107345</v>
      </c>
      <c r="GU17" s="262">
        <v>150071812</v>
      </c>
      <c r="GV17" s="187" t="s">
        <v>655</v>
      </c>
      <c r="GW17" s="181"/>
      <c r="GX17" s="182" t="s">
        <v>7</v>
      </c>
      <c r="GY17" s="188"/>
      <c r="GZ17" s="262">
        <v>614</v>
      </c>
      <c r="HA17" s="262">
        <v>43244</v>
      </c>
      <c r="HB17" s="262">
        <v>1018</v>
      </c>
      <c r="HC17" s="262">
        <v>70803</v>
      </c>
      <c r="HD17" s="262">
        <v>268</v>
      </c>
      <c r="HE17" s="262">
        <v>18874</v>
      </c>
      <c r="HF17" s="262">
        <v>424</v>
      </c>
      <c r="HG17" s="262">
        <v>29553</v>
      </c>
      <c r="HH17" s="187" t="s">
        <v>655</v>
      </c>
      <c r="HI17" s="181"/>
      <c r="HJ17" s="182" t="s">
        <v>7</v>
      </c>
      <c r="HK17" s="188"/>
      <c r="HL17" s="262">
        <v>1683842</v>
      </c>
      <c r="HM17" s="262">
        <v>116516960</v>
      </c>
      <c r="HN17" s="262">
        <v>1440268</v>
      </c>
      <c r="HO17" s="262">
        <v>101219643</v>
      </c>
      <c r="HP17" s="187" t="s">
        <v>655</v>
      </c>
      <c r="HQ17" s="181"/>
      <c r="HR17" s="257" t="s">
        <v>7</v>
      </c>
      <c r="HS17" s="266">
        <v>170</v>
      </c>
      <c r="HT17" s="264">
        <v>11730</v>
      </c>
      <c r="HU17" s="264">
        <v>126</v>
      </c>
      <c r="HV17" s="264">
        <v>8376</v>
      </c>
      <c r="HW17" s="187" t="s">
        <v>655</v>
      </c>
    </row>
    <row r="18" spans="1:231" s="280" customFormat="1" ht="27.95" customHeight="1">
      <c r="A18" s="189" t="s">
        <v>228</v>
      </c>
      <c r="B18" s="189"/>
      <c r="C18" s="190"/>
      <c r="D18" s="269">
        <v>81151028</v>
      </c>
      <c r="E18" s="269">
        <v>42056253301</v>
      </c>
      <c r="F18" s="269">
        <v>101418438</v>
      </c>
      <c r="G18" s="269">
        <v>51177921918</v>
      </c>
      <c r="H18" s="269">
        <v>9216523</v>
      </c>
      <c r="I18" s="269">
        <v>4580637689</v>
      </c>
      <c r="J18" s="269">
        <v>7802995</v>
      </c>
      <c r="K18" s="269">
        <v>3812108073</v>
      </c>
      <c r="L18" s="191" t="s">
        <v>229</v>
      </c>
      <c r="M18" s="189" t="s">
        <v>235</v>
      </c>
      <c r="N18" s="189"/>
      <c r="O18" s="178"/>
      <c r="P18" s="269">
        <v>327123</v>
      </c>
      <c r="Q18" s="269">
        <v>1240127504</v>
      </c>
      <c r="R18" s="269">
        <v>331618</v>
      </c>
      <c r="S18" s="269">
        <v>1125947833</v>
      </c>
      <c r="T18" s="271">
        <v>518</v>
      </c>
      <c r="U18" s="269">
        <v>7604681</v>
      </c>
      <c r="V18" s="271">
        <v>349</v>
      </c>
      <c r="W18" s="269">
        <v>5466520</v>
      </c>
      <c r="X18" s="180" t="s">
        <v>236</v>
      </c>
      <c r="Y18" s="189" t="s">
        <v>228</v>
      </c>
      <c r="Z18" s="189"/>
      <c r="AA18" s="190"/>
      <c r="AB18" s="289">
        <v>7699690</v>
      </c>
      <c r="AC18" s="269">
        <v>3297613501</v>
      </c>
      <c r="AD18" s="269">
        <v>6688100</v>
      </c>
      <c r="AE18" s="269">
        <v>2743078572</v>
      </c>
      <c r="AF18" s="269">
        <v>5159933</v>
      </c>
      <c r="AG18" s="269">
        <v>2158708328</v>
      </c>
      <c r="AH18" s="269">
        <v>4584248</v>
      </c>
      <c r="AI18" s="269">
        <v>1856895465</v>
      </c>
      <c r="AJ18" s="191" t="s">
        <v>229</v>
      </c>
      <c r="AK18" s="189" t="s">
        <v>235</v>
      </c>
      <c r="AL18" s="189"/>
      <c r="AM18" s="178"/>
      <c r="AN18" s="293">
        <v>490</v>
      </c>
      <c r="AO18" s="269">
        <v>8070738</v>
      </c>
      <c r="AP18" s="271">
        <v>437</v>
      </c>
      <c r="AQ18" s="269">
        <v>5546255</v>
      </c>
      <c r="AR18" s="261">
        <v>485</v>
      </c>
      <c r="AS18" s="261">
        <v>5991949</v>
      </c>
      <c r="AT18" s="261">
        <v>483</v>
      </c>
      <c r="AU18" s="261">
        <v>5969852</v>
      </c>
      <c r="AV18" s="180" t="s">
        <v>236</v>
      </c>
      <c r="AW18" s="189" t="s">
        <v>228</v>
      </c>
      <c r="AX18" s="189"/>
      <c r="AY18" s="190"/>
      <c r="AZ18" s="261">
        <v>3955555</v>
      </c>
      <c r="BA18" s="261">
        <v>1693142227</v>
      </c>
      <c r="BB18" s="261">
        <v>4286556</v>
      </c>
      <c r="BC18" s="261">
        <v>1811027446</v>
      </c>
      <c r="BD18" s="261">
        <v>3171196</v>
      </c>
      <c r="BE18" s="261">
        <v>1402279011</v>
      </c>
      <c r="BF18" s="261">
        <v>4767336</v>
      </c>
      <c r="BG18" s="261">
        <v>2105719074</v>
      </c>
      <c r="BH18" s="191" t="s">
        <v>229</v>
      </c>
      <c r="BI18" s="189" t="s">
        <v>235</v>
      </c>
      <c r="BJ18" s="189"/>
      <c r="BK18" s="178"/>
      <c r="BL18" s="261">
        <v>1214</v>
      </c>
      <c r="BM18" s="261">
        <v>11426395</v>
      </c>
      <c r="BN18" s="261">
        <v>745</v>
      </c>
      <c r="BO18" s="261">
        <v>5983958</v>
      </c>
      <c r="BP18" s="261">
        <v>3260</v>
      </c>
      <c r="BQ18" s="261">
        <v>21140692</v>
      </c>
      <c r="BR18" s="261">
        <v>2289</v>
      </c>
      <c r="BS18" s="261">
        <v>17605401</v>
      </c>
      <c r="BT18" s="180" t="s">
        <v>236</v>
      </c>
      <c r="BU18" s="189" t="s">
        <v>228</v>
      </c>
      <c r="BV18" s="189"/>
      <c r="BW18" s="190"/>
      <c r="BX18" s="261">
        <v>3760233</v>
      </c>
      <c r="BY18" s="261">
        <v>1695599604</v>
      </c>
      <c r="BZ18" s="261">
        <v>6780566</v>
      </c>
      <c r="CA18" s="261">
        <v>3039516728</v>
      </c>
      <c r="CB18" s="261">
        <v>4237655</v>
      </c>
      <c r="CC18" s="261">
        <v>1945902642</v>
      </c>
      <c r="CD18" s="261">
        <v>7447275</v>
      </c>
      <c r="CE18" s="261">
        <v>3337992566</v>
      </c>
      <c r="CF18" s="191" t="s">
        <v>229</v>
      </c>
      <c r="CG18" s="189" t="s">
        <v>235</v>
      </c>
      <c r="CH18" s="189"/>
      <c r="CI18" s="178"/>
      <c r="CJ18" s="261">
        <v>7780</v>
      </c>
      <c r="CK18" s="261">
        <v>48793005</v>
      </c>
      <c r="CL18" s="261">
        <v>4560</v>
      </c>
      <c r="CM18" s="261">
        <v>33893283</v>
      </c>
      <c r="CN18" s="261">
        <v>12312</v>
      </c>
      <c r="CO18" s="261">
        <v>71271991</v>
      </c>
      <c r="CP18" s="261">
        <v>7137</v>
      </c>
      <c r="CQ18" s="261">
        <v>43198008</v>
      </c>
      <c r="CR18" s="180" t="s">
        <v>236</v>
      </c>
      <c r="CS18" s="189" t="s">
        <v>228</v>
      </c>
      <c r="CT18" s="189"/>
      <c r="CU18" s="190"/>
      <c r="CV18" s="261">
        <v>4170926</v>
      </c>
      <c r="CW18" s="261">
        <v>1982423908</v>
      </c>
      <c r="CX18" s="261">
        <v>6432408</v>
      </c>
      <c r="CY18" s="261">
        <v>2919247788</v>
      </c>
      <c r="CZ18" s="261">
        <v>4689822</v>
      </c>
      <c r="DA18" s="261">
        <v>2382213959</v>
      </c>
      <c r="DB18" s="261">
        <v>6503391</v>
      </c>
      <c r="DC18" s="261">
        <v>3080694261</v>
      </c>
      <c r="DD18" s="191" t="s">
        <v>229</v>
      </c>
      <c r="DE18" s="189" t="s">
        <v>235</v>
      </c>
      <c r="DF18" s="189"/>
      <c r="DG18" s="178"/>
      <c r="DH18" s="261">
        <v>15715</v>
      </c>
      <c r="DI18" s="261">
        <v>92386678</v>
      </c>
      <c r="DJ18" s="261">
        <v>8266</v>
      </c>
      <c r="DK18" s="261">
        <v>52040423</v>
      </c>
      <c r="DL18" s="261">
        <v>19025</v>
      </c>
      <c r="DM18" s="261">
        <v>107019490</v>
      </c>
      <c r="DN18" s="261">
        <v>10278</v>
      </c>
      <c r="DO18" s="261">
        <v>62539725</v>
      </c>
      <c r="DP18" s="180" t="s">
        <v>236</v>
      </c>
      <c r="DQ18" s="189" t="s">
        <v>228</v>
      </c>
      <c r="DR18" s="189"/>
      <c r="DS18" s="190"/>
      <c r="DT18" s="261">
        <v>5418116</v>
      </c>
      <c r="DU18" s="261">
        <v>2932707617</v>
      </c>
      <c r="DV18" s="261">
        <v>7343219</v>
      </c>
      <c r="DW18" s="261">
        <v>3659510310</v>
      </c>
      <c r="DX18" s="261">
        <v>5553518</v>
      </c>
      <c r="DY18" s="261">
        <v>3173749726</v>
      </c>
      <c r="DZ18" s="261">
        <v>7696603</v>
      </c>
      <c r="EA18" s="261">
        <v>4058612016</v>
      </c>
      <c r="EB18" s="191" t="s">
        <v>229</v>
      </c>
      <c r="EC18" s="189" t="s">
        <v>235</v>
      </c>
      <c r="ED18" s="189"/>
      <c r="EE18" s="178"/>
      <c r="EF18" s="261">
        <v>21541</v>
      </c>
      <c r="EG18" s="261">
        <v>113074657</v>
      </c>
      <c r="EH18" s="261">
        <v>12604</v>
      </c>
      <c r="EI18" s="261">
        <v>75614138</v>
      </c>
      <c r="EJ18" s="261">
        <v>20300</v>
      </c>
      <c r="EK18" s="261">
        <v>98644065</v>
      </c>
      <c r="EL18" s="261">
        <v>13103</v>
      </c>
      <c r="EM18" s="261">
        <v>76197061</v>
      </c>
      <c r="EN18" s="180" t="s">
        <v>236</v>
      </c>
      <c r="EO18" s="189" t="s">
        <v>228</v>
      </c>
      <c r="EP18" s="189"/>
      <c r="EQ18" s="190"/>
      <c r="ER18" s="261">
        <v>5619119</v>
      </c>
      <c r="ES18" s="261">
        <v>3365906966</v>
      </c>
      <c r="ET18" s="261">
        <v>7713580</v>
      </c>
      <c r="EU18" s="261">
        <v>4312144818</v>
      </c>
      <c r="EV18" s="261">
        <v>4157794</v>
      </c>
      <c r="EW18" s="261">
        <v>2571398554</v>
      </c>
      <c r="EX18" s="261">
        <v>5647479</v>
      </c>
      <c r="EY18" s="261">
        <v>3357440629</v>
      </c>
      <c r="EZ18" s="191" t="s">
        <v>229</v>
      </c>
      <c r="FA18" s="189" t="s">
        <v>235</v>
      </c>
      <c r="FB18" s="189"/>
      <c r="FC18" s="178"/>
      <c r="FD18" s="261">
        <v>21703</v>
      </c>
      <c r="FE18" s="261">
        <v>96829469</v>
      </c>
      <c r="FF18" s="261">
        <v>14315</v>
      </c>
      <c r="FG18" s="261">
        <v>72446611</v>
      </c>
      <c r="FH18" s="261">
        <v>17681</v>
      </c>
      <c r="FI18" s="261">
        <v>67499208</v>
      </c>
      <c r="FJ18" s="261">
        <v>13717</v>
      </c>
      <c r="FK18" s="261">
        <v>57920581</v>
      </c>
      <c r="FL18" s="180" t="s">
        <v>236</v>
      </c>
      <c r="FM18" s="189" t="s">
        <v>228</v>
      </c>
      <c r="FN18" s="189"/>
      <c r="FO18" s="190"/>
      <c r="FP18" s="261">
        <v>3950799</v>
      </c>
      <c r="FQ18" s="261">
        <v>2454888631</v>
      </c>
      <c r="FR18" s="261">
        <v>5218691</v>
      </c>
      <c r="FS18" s="261">
        <v>3248078605</v>
      </c>
      <c r="FT18" s="261">
        <v>3825984</v>
      </c>
      <c r="FU18" s="261">
        <v>2370061527</v>
      </c>
      <c r="FV18" s="261">
        <v>5068537</v>
      </c>
      <c r="FW18" s="261">
        <v>3215163541</v>
      </c>
      <c r="FX18" s="191" t="s">
        <v>229</v>
      </c>
      <c r="FY18" s="189" t="s">
        <v>235</v>
      </c>
      <c r="FZ18" s="189"/>
      <c r="GA18" s="178"/>
      <c r="GB18" s="261">
        <v>21008</v>
      </c>
      <c r="GC18" s="261">
        <v>67119594</v>
      </c>
      <c r="GD18" s="261">
        <v>18263</v>
      </c>
      <c r="GE18" s="261">
        <v>59900090</v>
      </c>
      <c r="GF18" s="261">
        <v>27919</v>
      </c>
      <c r="GG18" s="261">
        <v>83481889</v>
      </c>
      <c r="GH18" s="261">
        <v>31578</v>
      </c>
      <c r="GI18" s="261">
        <v>92046330</v>
      </c>
      <c r="GJ18" s="180" t="s">
        <v>236</v>
      </c>
      <c r="GK18" s="189" t="s">
        <v>228</v>
      </c>
      <c r="GL18" s="189"/>
      <c r="GM18" s="190"/>
      <c r="GN18" s="261">
        <v>3173214</v>
      </c>
      <c r="GO18" s="261">
        <v>1964350890</v>
      </c>
      <c r="GP18" s="261">
        <v>3810939</v>
      </c>
      <c r="GQ18" s="261">
        <v>2416045528</v>
      </c>
      <c r="GR18" s="261">
        <v>2267967</v>
      </c>
      <c r="GS18" s="261">
        <v>1405097666</v>
      </c>
      <c r="GT18" s="261">
        <v>2313031</v>
      </c>
      <c r="GU18" s="261">
        <v>1430634998</v>
      </c>
      <c r="GV18" s="191" t="s">
        <v>229</v>
      </c>
      <c r="GW18" s="189" t="s">
        <v>235</v>
      </c>
      <c r="GX18" s="189"/>
      <c r="GY18" s="178"/>
      <c r="GZ18" s="261">
        <v>39096</v>
      </c>
      <c r="HA18" s="261">
        <v>99350839</v>
      </c>
      <c r="HB18" s="261">
        <v>48568</v>
      </c>
      <c r="HC18" s="261">
        <v>119333421</v>
      </c>
      <c r="HD18" s="261">
        <v>48843</v>
      </c>
      <c r="HE18" s="261">
        <v>124584095</v>
      </c>
      <c r="HF18" s="261">
        <v>60899</v>
      </c>
      <c r="HG18" s="261">
        <v>145967867</v>
      </c>
      <c r="HH18" s="180" t="s">
        <v>236</v>
      </c>
      <c r="HI18" s="189" t="s">
        <v>228</v>
      </c>
      <c r="HJ18" s="189"/>
      <c r="HK18" s="190"/>
      <c r="HL18" s="261">
        <v>1122984</v>
      </c>
      <c r="HM18" s="261">
        <v>679570855</v>
      </c>
      <c r="HN18" s="261">
        <v>1313484</v>
      </c>
      <c r="HO18" s="261">
        <v>774011500</v>
      </c>
      <c r="HP18" s="191" t="s">
        <v>229</v>
      </c>
      <c r="HQ18" s="189" t="s">
        <v>235</v>
      </c>
      <c r="HR18" s="268"/>
      <c r="HS18" s="263">
        <v>48233</v>
      </c>
      <c r="HT18" s="263">
        <v>115838069</v>
      </c>
      <c r="HU18" s="263">
        <v>84027</v>
      </c>
      <c r="HV18" s="263">
        <v>194278309</v>
      </c>
      <c r="HW18" s="180" t="s">
        <v>236</v>
      </c>
    </row>
    <row r="19" spans="1:231" s="279" customFormat="1" ht="27.95" customHeight="1">
      <c r="A19" s="181"/>
      <c r="B19" s="182" t="s">
        <v>4</v>
      </c>
      <c r="C19" s="183"/>
      <c r="D19" s="270">
        <v>53784361</v>
      </c>
      <c r="E19" s="270">
        <v>11377605022</v>
      </c>
      <c r="F19" s="270">
        <v>67542287</v>
      </c>
      <c r="G19" s="270">
        <v>12985195632</v>
      </c>
      <c r="H19" s="270">
        <v>5930149</v>
      </c>
      <c r="I19" s="270">
        <v>804152000</v>
      </c>
      <c r="J19" s="270">
        <v>5037733</v>
      </c>
      <c r="K19" s="270">
        <v>676345613</v>
      </c>
      <c r="L19" s="185" t="s">
        <v>42</v>
      </c>
      <c r="M19" s="181"/>
      <c r="N19" s="182" t="s">
        <v>4</v>
      </c>
      <c r="O19" s="183"/>
      <c r="P19" s="270">
        <v>20313</v>
      </c>
      <c r="Q19" s="270">
        <v>93414479</v>
      </c>
      <c r="R19" s="270">
        <v>18994</v>
      </c>
      <c r="S19" s="270">
        <v>83996077</v>
      </c>
      <c r="T19" s="272">
        <v>0</v>
      </c>
      <c r="U19" s="270">
        <v>11055</v>
      </c>
      <c r="V19" s="272">
        <v>0</v>
      </c>
      <c r="W19" s="270">
        <v>10285</v>
      </c>
      <c r="X19" s="185" t="s">
        <v>42</v>
      </c>
      <c r="Y19" s="181"/>
      <c r="Z19" s="182" t="s">
        <v>4</v>
      </c>
      <c r="AA19" s="183"/>
      <c r="AB19" s="290">
        <v>4979182</v>
      </c>
      <c r="AC19" s="270">
        <v>688823327</v>
      </c>
      <c r="AD19" s="270">
        <v>4377335</v>
      </c>
      <c r="AE19" s="270">
        <v>580058760</v>
      </c>
      <c r="AF19" s="270">
        <v>3419784</v>
      </c>
      <c r="AG19" s="270">
        <v>437784240</v>
      </c>
      <c r="AH19" s="270">
        <v>3066265</v>
      </c>
      <c r="AI19" s="270">
        <v>364029916</v>
      </c>
      <c r="AJ19" s="185" t="s">
        <v>42</v>
      </c>
      <c r="AK19" s="181"/>
      <c r="AL19" s="182" t="s">
        <v>4</v>
      </c>
      <c r="AM19" s="183"/>
      <c r="AN19" s="262">
        <v>0</v>
      </c>
      <c r="AO19" s="270">
        <v>9091</v>
      </c>
      <c r="AP19" s="262">
        <v>0</v>
      </c>
      <c r="AQ19" s="270">
        <v>7285</v>
      </c>
      <c r="AR19" s="262">
        <v>7</v>
      </c>
      <c r="AS19" s="262">
        <v>67287</v>
      </c>
      <c r="AT19" s="262">
        <v>11</v>
      </c>
      <c r="AU19" s="262">
        <v>113031</v>
      </c>
      <c r="AV19" s="185" t="s">
        <v>42</v>
      </c>
      <c r="AW19" s="181"/>
      <c r="AX19" s="182" t="s">
        <v>4</v>
      </c>
      <c r="AY19" s="183"/>
      <c r="AZ19" s="262">
        <v>2619315</v>
      </c>
      <c r="BA19" s="262">
        <v>319338509</v>
      </c>
      <c r="BB19" s="262">
        <v>2861017</v>
      </c>
      <c r="BC19" s="262">
        <v>333801669</v>
      </c>
      <c r="BD19" s="262">
        <v>2089637</v>
      </c>
      <c r="BE19" s="262">
        <v>262759538</v>
      </c>
      <c r="BF19" s="262">
        <v>3172988</v>
      </c>
      <c r="BG19" s="262">
        <v>372207686</v>
      </c>
      <c r="BH19" s="185" t="s">
        <v>42</v>
      </c>
      <c r="BI19" s="181"/>
      <c r="BJ19" s="182" t="s">
        <v>4</v>
      </c>
      <c r="BK19" s="183"/>
      <c r="BL19" s="262">
        <v>109</v>
      </c>
      <c r="BM19" s="262">
        <v>427832</v>
      </c>
      <c r="BN19" s="262">
        <v>65</v>
      </c>
      <c r="BO19" s="262">
        <v>191363</v>
      </c>
      <c r="BP19" s="262">
        <v>298</v>
      </c>
      <c r="BQ19" s="262">
        <v>1533333</v>
      </c>
      <c r="BR19" s="262">
        <v>268</v>
      </c>
      <c r="BS19" s="262">
        <v>1082063</v>
      </c>
      <c r="BT19" s="185" t="s">
        <v>42</v>
      </c>
      <c r="BU19" s="181"/>
      <c r="BV19" s="182" t="s">
        <v>4</v>
      </c>
      <c r="BW19" s="183"/>
      <c r="BX19" s="262">
        <v>2473113</v>
      </c>
      <c r="BY19" s="262">
        <v>338697022</v>
      </c>
      <c r="BZ19" s="262">
        <v>4452431</v>
      </c>
      <c r="CA19" s="262">
        <v>548910282</v>
      </c>
      <c r="CB19" s="262">
        <v>2770890</v>
      </c>
      <c r="CC19" s="262">
        <v>427779527</v>
      </c>
      <c r="CD19" s="262">
        <v>4862614</v>
      </c>
      <c r="CE19" s="262">
        <v>640684941</v>
      </c>
      <c r="CF19" s="185" t="s">
        <v>42</v>
      </c>
      <c r="CG19" s="181"/>
      <c r="CH19" s="182" t="s">
        <v>4</v>
      </c>
      <c r="CI19" s="183"/>
      <c r="CJ19" s="262">
        <v>873</v>
      </c>
      <c r="CK19" s="262">
        <v>4089229</v>
      </c>
      <c r="CL19" s="262">
        <v>512</v>
      </c>
      <c r="CM19" s="262">
        <v>2570329</v>
      </c>
      <c r="CN19" s="262">
        <v>1834</v>
      </c>
      <c r="CO19" s="262">
        <v>7736107</v>
      </c>
      <c r="CP19" s="262">
        <v>1102</v>
      </c>
      <c r="CQ19" s="262">
        <v>4279606</v>
      </c>
      <c r="CR19" s="185" t="s">
        <v>42</v>
      </c>
      <c r="CS19" s="181"/>
      <c r="CT19" s="182" t="s">
        <v>4</v>
      </c>
      <c r="CU19" s="183"/>
      <c r="CV19" s="262">
        <v>2733044</v>
      </c>
      <c r="CW19" s="262">
        <v>489610030</v>
      </c>
      <c r="CX19" s="262">
        <v>4253382</v>
      </c>
      <c r="CY19" s="262">
        <v>612584452</v>
      </c>
      <c r="CZ19" s="262">
        <v>3106469</v>
      </c>
      <c r="DA19" s="262">
        <v>667183851</v>
      </c>
      <c r="DB19" s="262">
        <v>4352075</v>
      </c>
      <c r="DC19" s="262">
        <v>708192060</v>
      </c>
      <c r="DD19" s="185" t="s">
        <v>42</v>
      </c>
      <c r="DE19" s="181"/>
      <c r="DF19" s="182" t="s">
        <v>4</v>
      </c>
      <c r="DG19" s="183"/>
      <c r="DH19" s="262">
        <v>2415</v>
      </c>
      <c r="DI19" s="262">
        <v>9705432</v>
      </c>
      <c r="DJ19" s="262">
        <v>1544</v>
      </c>
      <c r="DK19" s="262">
        <v>6169119</v>
      </c>
      <c r="DL19" s="262">
        <v>3164</v>
      </c>
      <c r="DM19" s="262">
        <v>12846571</v>
      </c>
      <c r="DN19" s="262">
        <v>2217</v>
      </c>
      <c r="DO19" s="262">
        <v>8758701</v>
      </c>
      <c r="DP19" s="185" t="s">
        <v>42</v>
      </c>
      <c r="DQ19" s="181"/>
      <c r="DR19" s="182" t="s">
        <v>4</v>
      </c>
      <c r="DS19" s="183"/>
      <c r="DT19" s="262">
        <v>3622550</v>
      </c>
      <c r="DU19" s="262">
        <v>900518974</v>
      </c>
      <c r="DV19" s="262">
        <v>4933663</v>
      </c>
      <c r="DW19" s="262">
        <v>925213314</v>
      </c>
      <c r="DX19" s="262">
        <v>3741213</v>
      </c>
      <c r="DY19" s="262">
        <v>1050516305</v>
      </c>
      <c r="DZ19" s="262">
        <v>5183355</v>
      </c>
      <c r="EA19" s="262">
        <v>1148566947</v>
      </c>
      <c r="EB19" s="185" t="s">
        <v>42</v>
      </c>
      <c r="EC19" s="181"/>
      <c r="ED19" s="182" t="s">
        <v>4</v>
      </c>
      <c r="EE19" s="183"/>
      <c r="EF19" s="262">
        <v>3275</v>
      </c>
      <c r="EG19" s="262">
        <v>13234550</v>
      </c>
      <c r="EH19" s="262">
        <v>2786</v>
      </c>
      <c r="EI19" s="262">
        <v>11611233</v>
      </c>
      <c r="EJ19" s="262">
        <v>2410</v>
      </c>
      <c r="EK19" s="262">
        <v>10961692</v>
      </c>
      <c r="EL19" s="262">
        <v>2241</v>
      </c>
      <c r="EM19" s="262">
        <v>10788258</v>
      </c>
      <c r="EN19" s="185" t="s">
        <v>42</v>
      </c>
      <c r="EO19" s="181"/>
      <c r="EP19" s="182" t="s">
        <v>4</v>
      </c>
      <c r="EQ19" s="183"/>
      <c r="ER19" s="262">
        <v>3815620</v>
      </c>
      <c r="ES19" s="262">
        <v>1159132525</v>
      </c>
      <c r="ET19" s="262">
        <v>5206355</v>
      </c>
      <c r="EU19" s="262">
        <v>1333860867</v>
      </c>
      <c r="EV19" s="262">
        <v>2817879</v>
      </c>
      <c r="EW19" s="262">
        <v>902699913</v>
      </c>
      <c r="EX19" s="262">
        <v>3814320</v>
      </c>
      <c r="EY19" s="262">
        <v>1094113755</v>
      </c>
      <c r="EZ19" s="185" t="s">
        <v>42</v>
      </c>
      <c r="FA19" s="181"/>
      <c r="FB19" s="182" t="s">
        <v>4</v>
      </c>
      <c r="FC19" s="183"/>
      <c r="FD19" s="262">
        <v>1783</v>
      </c>
      <c r="FE19" s="262">
        <v>9318747</v>
      </c>
      <c r="FF19" s="262">
        <v>2069</v>
      </c>
      <c r="FG19" s="262">
        <v>10234863</v>
      </c>
      <c r="FH19" s="262">
        <v>950</v>
      </c>
      <c r="FI19" s="262">
        <v>6801207</v>
      </c>
      <c r="FJ19" s="262">
        <v>1344</v>
      </c>
      <c r="FK19" s="262">
        <v>7955841</v>
      </c>
      <c r="FL19" s="185" t="s">
        <v>42</v>
      </c>
      <c r="FM19" s="181"/>
      <c r="FN19" s="182" t="s">
        <v>4</v>
      </c>
      <c r="FO19" s="183"/>
      <c r="FP19" s="262">
        <v>2671714</v>
      </c>
      <c r="FQ19" s="262">
        <v>841278660</v>
      </c>
      <c r="FR19" s="262">
        <v>3522111</v>
      </c>
      <c r="FS19" s="262">
        <v>1073895500</v>
      </c>
      <c r="FT19" s="262">
        <v>2579881</v>
      </c>
      <c r="FU19" s="262">
        <v>788414631</v>
      </c>
      <c r="FV19" s="262">
        <v>3421496</v>
      </c>
      <c r="FW19" s="262">
        <v>1054126452</v>
      </c>
      <c r="FX19" s="185" t="s">
        <v>42</v>
      </c>
      <c r="FY19" s="181"/>
      <c r="FZ19" s="182" t="s">
        <v>4</v>
      </c>
      <c r="GA19" s="183"/>
      <c r="GB19" s="262">
        <v>734</v>
      </c>
      <c r="GC19" s="262">
        <v>5147306</v>
      </c>
      <c r="GD19" s="262">
        <v>1167</v>
      </c>
      <c r="GE19" s="262">
        <v>6336200</v>
      </c>
      <c r="GF19" s="262">
        <v>634</v>
      </c>
      <c r="GG19" s="262">
        <v>4064223</v>
      </c>
      <c r="GH19" s="262">
        <v>840</v>
      </c>
      <c r="GI19" s="262">
        <v>4780703</v>
      </c>
      <c r="GJ19" s="185" t="s">
        <v>42</v>
      </c>
      <c r="GK19" s="181"/>
      <c r="GL19" s="182" t="s">
        <v>4</v>
      </c>
      <c r="GM19" s="183"/>
      <c r="GN19" s="262">
        <v>2134774</v>
      </c>
      <c r="GO19" s="262">
        <v>636234839</v>
      </c>
      <c r="GP19" s="262">
        <v>2578169</v>
      </c>
      <c r="GQ19" s="262">
        <v>792097197</v>
      </c>
      <c r="GR19" s="262">
        <v>1516934</v>
      </c>
      <c r="GS19" s="262">
        <v>445814481</v>
      </c>
      <c r="GT19" s="262">
        <v>1561348</v>
      </c>
      <c r="GU19" s="262">
        <v>471160853</v>
      </c>
      <c r="GV19" s="185" t="s">
        <v>42</v>
      </c>
      <c r="GW19" s="181"/>
      <c r="GX19" s="182" t="s">
        <v>4</v>
      </c>
      <c r="GY19" s="183"/>
      <c r="GZ19" s="262">
        <v>615</v>
      </c>
      <c r="HA19" s="262">
        <v>3378902</v>
      </c>
      <c r="HB19" s="262">
        <v>985</v>
      </c>
      <c r="HC19" s="262">
        <v>4019429</v>
      </c>
      <c r="HD19" s="262">
        <v>624</v>
      </c>
      <c r="HE19" s="262">
        <v>2398622</v>
      </c>
      <c r="HF19" s="262">
        <v>916</v>
      </c>
      <c r="HG19" s="262">
        <v>2918291</v>
      </c>
      <c r="HH19" s="185" t="s">
        <v>42</v>
      </c>
      <c r="HI19" s="181"/>
      <c r="HJ19" s="182" t="s">
        <v>4</v>
      </c>
      <c r="HK19" s="183"/>
      <c r="HL19" s="262">
        <v>762213</v>
      </c>
      <c r="HM19" s="262">
        <v>216866650</v>
      </c>
      <c r="HN19" s="262">
        <v>885630</v>
      </c>
      <c r="HO19" s="262">
        <v>255345368</v>
      </c>
      <c r="HP19" s="185" t="s">
        <v>42</v>
      </c>
      <c r="HQ19" s="181"/>
      <c r="HR19" s="257" t="s">
        <v>4</v>
      </c>
      <c r="HS19" s="264">
        <v>588</v>
      </c>
      <c r="HT19" s="264">
        <v>1683293</v>
      </c>
      <c r="HU19" s="264">
        <v>927</v>
      </c>
      <c r="HV19" s="264">
        <v>2169477</v>
      </c>
      <c r="HW19" s="185" t="s">
        <v>42</v>
      </c>
    </row>
    <row r="20" spans="1:231" s="279" customFormat="1" ht="27.95" customHeight="1">
      <c r="A20" s="181"/>
      <c r="B20" s="182" t="s">
        <v>5</v>
      </c>
      <c r="C20" s="186"/>
      <c r="D20" s="270">
        <v>13413949</v>
      </c>
      <c r="E20" s="270">
        <v>6163649197</v>
      </c>
      <c r="F20" s="270">
        <v>19294141</v>
      </c>
      <c r="G20" s="270">
        <v>7939193462</v>
      </c>
      <c r="H20" s="270">
        <v>483970</v>
      </c>
      <c r="I20" s="270">
        <v>226078664</v>
      </c>
      <c r="J20" s="270">
        <v>358401</v>
      </c>
      <c r="K20" s="270">
        <v>132404552</v>
      </c>
      <c r="L20" s="187" t="s">
        <v>40</v>
      </c>
      <c r="M20" s="181"/>
      <c r="N20" s="182" t="s">
        <v>5</v>
      </c>
      <c r="O20" s="186"/>
      <c r="P20" s="270">
        <v>326064</v>
      </c>
      <c r="Q20" s="270">
        <v>1135158132</v>
      </c>
      <c r="R20" s="270">
        <v>381727</v>
      </c>
      <c r="S20" s="270">
        <v>1030795624</v>
      </c>
      <c r="T20" s="272">
        <v>514</v>
      </c>
      <c r="U20" s="270">
        <v>7548300</v>
      </c>
      <c r="V20" s="272">
        <v>346</v>
      </c>
      <c r="W20" s="270">
        <v>5437207</v>
      </c>
      <c r="X20" s="187" t="s">
        <v>40</v>
      </c>
      <c r="Y20" s="181"/>
      <c r="Z20" s="182" t="s">
        <v>5</v>
      </c>
      <c r="AA20" s="186"/>
      <c r="AB20" s="290">
        <v>678823</v>
      </c>
      <c r="AC20" s="270">
        <v>315264583</v>
      </c>
      <c r="AD20" s="270">
        <v>486034</v>
      </c>
      <c r="AE20" s="270">
        <v>169568458</v>
      </c>
      <c r="AF20" s="270">
        <v>658789</v>
      </c>
      <c r="AG20" s="270">
        <v>183903238</v>
      </c>
      <c r="AH20" s="270">
        <v>512000</v>
      </c>
      <c r="AI20" s="270">
        <v>127309993</v>
      </c>
      <c r="AJ20" s="187" t="s">
        <v>40</v>
      </c>
      <c r="AK20" s="181"/>
      <c r="AL20" s="182" t="s">
        <v>5</v>
      </c>
      <c r="AM20" s="186"/>
      <c r="AN20" s="294">
        <v>490</v>
      </c>
      <c r="AO20" s="270">
        <v>8038076</v>
      </c>
      <c r="AP20" s="272">
        <v>437</v>
      </c>
      <c r="AQ20" s="270">
        <v>5535636</v>
      </c>
      <c r="AR20" s="262">
        <v>485</v>
      </c>
      <c r="AS20" s="262">
        <v>5905112</v>
      </c>
      <c r="AT20" s="262">
        <v>502</v>
      </c>
      <c r="AU20" s="262">
        <v>5846331</v>
      </c>
      <c r="AV20" s="187" t="s">
        <v>40</v>
      </c>
      <c r="AW20" s="181"/>
      <c r="AX20" s="182" t="s">
        <v>5</v>
      </c>
      <c r="AY20" s="186"/>
      <c r="AZ20" s="262">
        <v>722404</v>
      </c>
      <c r="BA20" s="262">
        <v>186596653</v>
      </c>
      <c r="BB20" s="262">
        <v>769692</v>
      </c>
      <c r="BC20" s="262">
        <v>185245543</v>
      </c>
      <c r="BD20" s="262">
        <v>673508</v>
      </c>
      <c r="BE20" s="262">
        <v>191197757</v>
      </c>
      <c r="BF20" s="262">
        <v>1168304</v>
      </c>
      <c r="BG20" s="262">
        <v>293363692</v>
      </c>
      <c r="BH20" s="187" t="s">
        <v>40</v>
      </c>
      <c r="BI20" s="181"/>
      <c r="BJ20" s="182" t="s">
        <v>5</v>
      </c>
      <c r="BK20" s="186"/>
      <c r="BL20" s="262">
        <v>1199</v>
      </c>
      <c r="BM20" s="262">
        <v>10931024</v>
      </c>
      <c r="BN20" s="262">
        <v>1984</v>
      </c>
      <c r="BO20" s="262">
        <v>5740054</v>
      </c>
      <c r="BP20" s="262">
        <v>3255</v>
      </c>
      <c r="BQ20" s="262">
        <v>19523265</v>
      </c>
      <c r="BR20" s="262">
        <v>9393</v>
      </c>
      <c r="BS20" s="262">
        <v>16470603</v>
      </c>
      <c r="BT20" s="187" t="s">
        <v>40</v>
      </c>
      <c r="BU20" s="181"/>
      <c r="BV20" s="182" t="s">
        <v>5</v>
      </c>
      <c r="BW20" s="186"/>
      <c r="BX20" s="262">
        <v>811739</v>
      </c>
      <c r="BY20" s="262">
        <v>244951607</v>
      </c>
      <c r="BZ20" s="262">
        <v>1770794</v>
      </c>
      <c r="CA20" s="262">
        <v>470257466</v>
      </c>
      <c r="CB20" s="262">
        <v>916861</v>
      </c>
      <c r="CC20" s="262">
        <v>289637771</v>
      </c>
      <c r="CD20" s="262">
        <v>1888023</v>
      </c>
      <c r="CE20" s="262">
        <v>529691813</v>
      </c>
      <c r="CF20" s="187" t="s">
        <v>40</v>
      </c>
      <c r="CG20" s="181"/>
      <c r="CH20" s="182" t="s">
        <v>5</v>
      </c>
      <c r="CI20" s="186"/>
      <c r="CJ20" s="262">
        <v>7765</v>
      </c>
      <c r="CK20" s="262">
        <v>44519489</v>
      </c>
      <c r="CL20" s="262">
        <v>21279</v>
      </c>
      <c r="CM20" s="262">
        <v>31121795</v>
      </c>
      <c r="CN20" s="262">
        <v>12251</v>
      </c>
      <c r="CO20" s="262">
        <v>63198914</v>
      </c>
      <c r="CP20" s="262">
        <v>11778</v>
      </c>
      <c r="CQ20" s="262">
        <v>38682216</v>
      </c>
      <c r="CR20" s="187" t="s">
        <v>40</v>
      </c>
      <c r="CS20" s="181"/>
      <c r="CT20" s="182" t="s">
        <v>5</v>
      </c>
      <c r="CU20" s="186"/>
      <c r="CV20" s="262">
        <v>880358</v>
      </c>
      <c r="CW20" s="262">
        <v>298779092</v>
      </c>
      <c r="CX20" s="262">
        <v>1526988</v>
      </c>
      <c r="CY20" s="262">
        <v>458675472</v>
      </c>
      <c r="CZ20" s="262">
        <v>949425</v>
      </c>
      <c r="DA20" s="262">
        <v>362683368</v>
      </c>
      <c r="DB20" s="262">
        <v>1481691</v>
      </c>
      <c r="DC20" s="262">
        <v>493954124</v>
      </c>
      <c r="DD20" s="187" t="s">
        <v>40</v>
      </c>
      <c r="DE20" s="181"/>
      <c r="DF20" s="182" t="s">
        <v>5</v>
      </c>
      <c r="DG20" s="186"/>
      <c r="DH20" s="262">
        <v>15657</v>
      </c>
      <c r="DI20" s="262">
        <v>82247930</v>
      </c>
      <c r="DJ20" s="262">
        <v>12452</v>
      </c>
      <c r="DK20" s="262">
        <v>45593311</v>
      </c>
      <c r="DL20" s="262">
        <v>18975</v>
      </c>
      <c r="DM20" s="262">
        <v>93568386</v>
      </c>
      <c r="DN20" s="262">
        <v>14481</v>
      </c>
      <c r="DO20" s="262">
        <v>53357727</v>
      </c>
      <c r="DP20" s="187" t="s">
        <v>40</v>
      </c>
      <c r="DQ20" s="181"/>
      <c r="DR20" s="182" t="s">
        <v>5</v>
      </c>
      <c r="DS20" s="186"/>
      <c r="DT20" s="262">
        <v>1064962</v>
      </c>
      <c r="DU20" s="262">
        <v>457601043</v>
      </c>
      <c r="DV20" s="262">
        <v>1619620</v>
      </c>
      <c r="DW20" s="262">
        <v>602738970</v>
      </c>
      <c r="DX20" s="262">
        <v>1071273</v>
      </c>
      <c r="DY20" s="262">
        <v>504180245</v>
      </c>
      <c r="DZ20" s="262">
        <v>1617922</v>
      </c>
      <c r="EA20" s="262">
        <v>679252830</v>
      </c>
      <c r="EB20" s="187" t="s">
        <v>40</v>
      </c>
      <c r="EC20" s="181"/>
      <c r="ED20" s="182" t="s">
        <v>5</v>
      </c>
      <c r="EE20" s="186"/>
      <c r="EF20" s="262">
        <v>21431</v>
      </c>
      <c r="EG20" s="262">
        <v>99101826</v>
      </c>
      <c r="EH20" s="262">
        <v>17136</v>
      </c>
      <c r="EI20" s="262">
        <v>63477676</v>
      </c>
      <c r="EJ20" s="262">
        <v>20259</v>
      </c>
      <c r="EK20" s="262">
        <v>86996750</v>
      </c>
      <c r="EL20" s="262">
        <v>16582</v>
      </c>
      <c r="EM20" s="262">
        <v>64724977</v>
      </c>
      <c r="EN20" s="187" t="s">
        <v>40</v>
      </c>
      <c r="EO20" s="181"/>
      <c r="EP20" s="182" t="s">
        <v>5</v>
      </c>
      <c r="EQ20" s="186"/>
      <c r="ER20" s="262">
        <v>1079452</v>
      </c>
      <c r="ES20" s="262">
        <v>574359850</v>
      </c>
      <c r="ET20" s="262">
        <v>1565543</v>
      </c>
      <c r="EU20" s="262">
        <v>756221824</v>
      </c>
      <c r="EV20" s="262">
        <v>801420</v>
      </c>
      <c r="EW20" s="262">
        <v>464869988</v>
      </c>
      <c r="EX20" s="262">
        <v>1156828</v>
      </c>
      <c r="EY20" s="262">
        <v>644870333</v>
      </c>
      <c r="EZ20" s="187" t="s">
        <v>40</v>
      </c>
      <c r="FA20" s="181"/>
      <c r="FB20" s="182" t="s">
        <v>5</v>
      </c>
      <c r="FC20" s="186"/>
      <c r="FD20" s="262">
        <v>21673</v>
      </c>
      <c r="FE20" s="262">
        <v>86649883</v>
      </c>
      <c r="FF20" s="262">
        <v>16473</v>
      </c>
      <c r="FG20" s="262">
        <v>61230768</v>
      </c>
      <c r="FH20" s="262">
        <v>17659</v>
      </c>
      <c r="FI20" s="262">
        <v>59924365</v>
      </c>
      <c r="FJ20" s="262">
        <v>14896</v>
      </c>
      <c r="FK20" s="262">
        <v>49168455</v>
      </c>
      <c r="FL20" s="187" t="s">
        <v>40</v>
      </c>
      <c r="FM20" s="181"/>
      <c r="FN20" s="182" t="s">
        <v>5</v>
      </c>
      <c r="FO20" s="186"/>
      <c r="FP20" s="262">
        <v>733350</v>
      </c>
      <c r="FQ20" s="262">
        <v>479019573</v>
      </c>
      <c r="FR20" s="262">
        <v>1052260</v>
      </c>
      <c r="FS20" s="262">
        <v>682365606</v>
      </c>
      <c r="FT20" s="262">
        <v>685903</v>
      </c>
      <c r="FU20" s="262">
        <v>491125745</v>
      </c>
      <c r="FV20" s="262">
        <v>978997</v>
      </c>
      <c r="FW20" s="262">
        <v>719781024</v>
      </c>
      <c r="FX20" s="187" t="s">
        <v>40</v>
      </c>
      <c r="FY20" s="181"/>
      <c r="FZ20" s="182" t="s">
        <v>5</v>
      </c>
      <c r="GA20" s="186"/>
      <c r="GB20" s="262">
        <v>20933</v>
      </c>
      <c r="GC20" s="262">
        <v>60962146</v>
      </c>
      <c r="GD20" s="262">
        <v>18978</v>
      </c>
      <c r="GE20" s="262">
        <v>52748325</v>
      </c>
      <c r="GF20" s="262">
        <v>27793</v>
      </c>
      <c r="GG20" s="262">
        <v>78271746</v>
      </c>
      <c r="GH20" s="262">
        <v>31934</v>
      </c>
      <c r="GI20" s="262">
        <v>86195421</v>
      </c>
      <c r="GJ20" s="187" t="s">
        <v>40</v>
      </c>
      <c r="GK20" s="181"/>
      <c r="GL20" s="182" t="s">
        <v>5</v>
      </c>
      <c r="GM20" s="186"/>
      <c r="GN20" s="262">
        <v>575850</v>
      </c>
      <c r="GO20" s="262">
        <v>430014652</v>
      </c>
      <c r="GP20" s="262">
        <v>710651</v>
      </c>
      <c r="GQ20" s="262">
        <v>544098679</v>
      </c>
      <c r="GR20" s="262">
        <v>423702</v>
      </c>
      <c r="GS20" s="262">
        <v>319974459</v>
      </c>
      <c r="GT20" s="262">
        <v>416556</v>
      </c>
      <c r="GU20" s="262">
        <v>305457307</v>
      </c>
      <c r="GV20" s="187" t="s">
        <v>40</v>
      </c>
      <c r="GW20" s="181"/>
      <c r="GX20" s="182" t="s">
        <v>5</v>
      </c>
      <c r="GY20" s="186"/>
      <c r="GZ20" s="262">
        <v>39029</v>
      </c>
      <c r="HA20" s="262">
        <v>94600467</v>
      </c>
      <c r="HB20" s="262">
        <v>48626</v>
      </c>
      <c r="HC20" s="262">
        <v>114145320</v>
      </c>
      <c r="HD20" s="262">
        <v>48706</v>
      </c>
      <c r="HE20" s="262">
        <v>120631329</v>
      </c>
      <c r="HF20" s="262">
        <v>60756</v>
      </c>
      <c r="HG20" s="262">
        <v>141518011</v>
      </c>
      <c r="HH20" s="187" t="s">
        <v>40</v>
      </c>
      <c r="HI20" s="181"/>
      <c r="HJ20" s="182" t="s">
        <v>5</v>
      </c>
      <c r="HK20" s="186"/>
      <c r="HL20" s="262">
        <v>202160</v>
      </c>
      <c r="HM20" s="262">
        <v>143410909</v>
      </c>
      <c r="HN20" s="262">
        <v>213837</v>
      </c>
      <c r="HO20" s="262">
        <v>143935776</v>
      </c>
      <c r="HP20" s="187" t="s">
        <v>40</v>
      </c>
      <c r="HQ20" s="181"/>
      <c r="HR20" s="257" t="s">
        <v>5</v>
      </c>
      <c r="HS20" s="266">
        <v>47990</v>
      </c>
      <c r="HT20" s="264">
        <v>112539124</v>
      </c>
      <c r="HU20" s="264">
        <v>83694</v>
      </c>
      <c r="HV20" s="264">
        <v>189801791</v>
      </c>
      <c r="HW20" s="187" t="s">
        <v>40</v>
      </c>
    </row>
    <row r="21" spans="1:231" s="279" customFormat="1" ht="27.95" customHeight="1">
      <c r="A21" s="181"/>
      <c r="B21" s="182" t="s">
        <v>6</v>
      </c>
      <c r="C21" s="183"/>
      <c r="D21" s="270">
        <v>79132895</v>
      </c>
      <c r="E21" s="270">
        <v>21807524870</v>
      </c>
      <c r="F21" s="270">
        <v>99143685</v>
      </c>
      <c r="G21" s="270">
        <v>26918685081</v>
      </c>
      <c r="H21" s="270">
        <v>9184096</v>
      </c>
      <c r="I21" s="270">
        <v>3225963373</v>
      </c>
      <c r="J21" s="270">
        <v>7786801</v>
      </c>
      <c r="K21" s="270">
        <v>2728295949</v>
      </c>
      <c r="L21" s="185" t="s">
        <v>654</v>
      </c>
      <c r="M21" s="181"/>
      <c r="N21" s="182" t="s">
        <v>6</v>
      </c>
      <c r="O21" s="183"/>
      <c r="P21" s="270">
        <v>4480</v>
      </c>
      <c r="Q21" s="270">
        <v>5013198</v>
      </c>
      <c r="R21" s="270">
        <v>4054</v>
      </c>
      <c r="S21" s="270">
        <v>5487882</v>
      </c>
      <c r="T21" s="272">
        <v>4</v>
      </c>
      <c r="U21" s="270">
        <v>5345</v>
      </c>
      <c r="V21" s="272">
        <v>3</v>
      </c>
      <c r="W21" s="270">
        <v>3835</v>
      </c>
      <c r="X21" s="185" t="s">
        <v>654</v>
      </c>
      <c r="Y21" s="181"/>
      <c r="Z21" s="182" t="s">
        <v>6</v>
      </c>
      <c r="AA21" s="183"/>
      <c r="AB21" s="290">
        <v>7641451</v>
      </c>
      <c r="AC21" s="270">
        <v>2044307326</v>
      </c>
      <c r="AD21" s="270">
        <v>6662204</v>
      </c>
      <c r="AE21" s="270">
        <v>1776647726</v>
      </c>
      <c r="AF21" s="270">
        <v>5139334</v>
      </c>
      <c r="AG21" s="270">
        <v>1376110886</v>
      </c>
      <c r="AH21" s="270">
        <v>4572082</v>
      </c>
      <c r="AI21" s="270">
        <v>1223253256</v>
      </c>
      <c r="AJ21" s="185" t="s">
        <v>654</v>
      </c>
      <c r="AK21" s="181"/>
      <c r="AL21" s="182" t="s">
        <v>6</v>
      </c>
      <c r="AM21" s="183"/>
      <c r="AN21" s="262">
        <v>0</v>
      </c>
      <c r="AO21" s="262">
        <v>0</v>
      </c>
      <c r="AP21" s="262">
        <v>0</v>
      </c>
      <c r="AQ21" s="262">
        <v>0</v>
      </c>
      <c r="AR21" s="262">
        <v>9</v>
      </c>
      <c r="AS21" s="262">
        <v>10735</v>
      </c>
      <c r="AT21" s="262">
        <v>1</v>
      </c>
      <c r="AU21" s="262">
        <v>320</v>
      </c>
      <c r="AV21" s="185" t="s">
        <v>654</v>
      </c>
      <c r="AW21" s="181"/>
      <c r="AX21" s="182" t="s">
        <v>6</v>
      </c>
      <c r="AY21" s="183"/>
      <c r="AZ21" s="262">
        <v>3939670</v>
      </c>
      <c r="BA21" s="262">
        <v>1065503807</v>
      </c>
      <c r="BB21" s="262">
        <v>4273178</v>
      </c>
      <c r="BC21" s="262">
        <v>1160352229</v>
      </c>
      <c r="BD21" s="262">
        <v>3152332</v>
      </c>
      <c r="BE21" s="262">
        <v>852200741</v>
      </c>
      <c r="BF21" s="262">
        <v>4749612</v>
      </c>
      <c r="BG21" s="262">
        <v>1296600676</v>
      </c>
      <c r="BH21" s="185" t="s">
        <v>654</v>
      </c>
      <c r="BI21" s="181"/>
      <c r="BJ21" s="182" t="s">
        <v>6</v>
      </c>
      <c r="BK21" s="183"/>
      <c r="BL21" s="262">
        <v>17</v>
      </c>
      <c r="BM21" s="262">
        <v>29747</v>
      </c>
      <c r="BN21" s="262">
        <v>24</v>
      </c>
      <c r="BO21" s="262">
        <v>30480</v>
      </c>
      <c r="BP21" s="262">
        <v>26</v>
      </c>
      <c r="BQ21" s="262">
        <v>22590</v>
      </c>
      <c r="BR21" s="262">
        <v>7</v>
      </c>
      <c r="BS21" s="262">
        <v>5145</v>
      </c>
      <c r="BT21" s="185" t="s">
        <v>654</v>
      </c>
      <c r="BU21" s="181"/>
      <c r="BV21" s="182" t="s">
        <v>6</v>
      </c>
      <c r="BW21" s="183"/>
      <c r="BX21" s="262">
        <v>3731483</v>
      </c>
      <c r="BY21" s="262">
        <v>996508206</v>
      </c>
      <c r="BZ21" s="262">
        <v>6748721</v>
      </c>
      <c r="CA21" s="262">
        <v>1816904834</v>
      </c>
      <c r="CB21" s="262">
        <v>4191960</v>
      </c>
      <c r="CC21" s="262">
        <v>1096049776</v>
      </c>
      <c r="CD21" s="262">
        <v>7407109</v>
      </c>
      <c r="CE21" s="262">
        <v>1941793062</v>
      </c>
      <c r="CF21" s="185" t="s">
        <v>654</v>
      </c>
      <c r="CG21" s="181"/>
      <c r="CH21" s="182" t="s">
        <v>6</v>
      </c>
      <c r="CI21" s="183"/>
      <c r="CJ21" s="262">
        <v>106</v>
      </c>
      <c r="CK21" s="262">
        <v>69585</v>
      </c>
      <c r="CL21" s="262">
        <v>75</v>
      </c>
      <c r="CM21" s="262">
        <v>40445</v>
      </c>
      <c r="CN21" s="262">
        <v>266</v>
      </c>
      <c r="CO21" s="262">
        <v>94242</v>
      </c>
      <c r="CP21" s="262">
        <v>120</v>
      </c>
      <c r="CQ21" s="262">
        <v>39732</v>
      </c>
      <c r="CR21" s="185" t="s">
        <v>654</v>
      </c>
      <c r="CS21" s="181"/>
      <c r="CT21" s="182" t="s">
        <v>6</v>
      </c>
      <c r="CU21" s="183"/>
      <c r="CV21" s="262">
        <v>4102277</v>
      </c>
      <c r="CW21" s="262">
        <v>1060750687</v>
      </c>
      <c r="CX21" s="262">
        <v>6372942</v>
      </c>
      <c r="CY21" s="262">
        <v>1648461184</v>
      </c>
      <c r="CZ21" s="262">
        <v>4570019</v>
      </c>
      <c r="DA21" s="262">
        <v>1198064625</v>
      </c>
      <c r="DB21" s="262">
        <v>6398620</v>
      </c>
      <c r="DC21" s="262">
        <v>1671173700</v>
      </c>
      <c r="DD21" s="185" t="s">
        <v>654</v>
      </c>
      <c r="DE21" s="181"/>
      <c r="DF21" s="182" t="s">
        <v>6</v>
      </c>
      <c r="DG21" s="183"/>
      <c r="DH21" s="262">
        <v>285</v>
      </c>
      <c r="DI21" s="262">
        <v>94019</v>
      </c>
      <c r="DJ21" s="262">
        <v>54</v>
      </c>
      <c r="DK21" s="262">
        <v>27362</v>
      </c>
      <c r="DL21" s="262">
        <v>235</v>
      </c>
      <c r="DM21" s="262">
        <v>81264</v>
      </c>
      <c r="DN21" s="262">
        <v>42</v>
      </c>
      <c r="DO21" s="262">
        <v>35840</v>
      </c>
      <c r="DP21" s="185" t="s">
        <v>654</v>
      </c>
      <c r="DQ21" s="181"/>
      <c r="DR21" s="182" t="s">
        <v>6</v>
      </c>
      <c r="DS21" s="183"/>
      <c r="DT21" s="262">
        <v>5227569</v>
      </c>
      <c r="DU21" s="262">
        <v>1391671825</v>
      </c>
      <c r="DV21" s="262">
        <v>7157675</v>
      </c>
      <c r="DW21" s="262">
        <v>1891232159</v>
      </c>
      <c r="DX21" s="262">
        <v>5310777</v>
      </c>
      <c r="DY21" s="262">
        <v>1427293818</v>
      </c>
      <c r="DZ21" s="262">
        <v>7426240</v>
      </c>
      <c r="EA21" s="262">
        <v>1971932337</v>
      </c>
      <c r="EB21" s="185" t="s">
        <v>654</v>
      </c>
      <c r="EC21" s="181"/>
      <c r="ED21" s="182" t="s">
        <v>6</v>
      </c>
      <c r="EE21" s="183"/>
      <c r="EF21" s="262">
        <v>249</v>
      </c>
      <c r="EG21" s="262">
        <v>150807</v>
      </c>
      <c r="EH21" s="262">
        <v>46</v>
      </c>
      <c r="EI21" s="262">
        <v>12964</v>
      </c>
      <c r="EJ21" s="262">
        <v>171</v>
      </c>
      <c r="EK21" s="262">
        <v>143659</v>
      </c>
      <c r="EL21" s="262">
        <v>62</v>
      </c>
      <c r="EM21" s="262">
        <v>57773</v>
      </c>
      <c r="EN21" s="185" t="s">
        <v>654</v>
      </c>
      <c r="EO21" s="181"/>
      <c r="EP21" s="182" t="s">
        <v>6</v>
      </c>
      <c r="EQ21" s="183"/>
      <c r="ER21" s="262">
        <v>5343472</v>
      </c>
      <c r="ES21" s="262">
        <v>1435978333</v>
      </c>
      <c r="ET21" s="262">
        <v>7388455</v>
      </c>
      <c r="EU21" s="262">
        <v>1956434435</v>
      </c>
      <c r="EV21" s="262">
        <v>3942030</v>
      </c>
      <c r="EW21" s="262">
        <v>1056762130</v>
      </c>
      <c r="EX21" s="262">
        <v>5375536</v>
      </c>
      <c r="EY21" s="262">
        <v>1420620598</v>
      </c>
      <c r="EZ21" s="185" t="s">
        <v>654</v>
      </c>
      <c r="FA21" s="181"/>
      <c r="FB21" s="182" t="s">
        <v>6</v>
      </c>
      <c r="FC21" s="183"/>
      <c r="FD21" s="262">
        <v>149</v>
      </c>
      <c r="FE21" s="262">
        <v>163447</v>
      </c>
      <c r="FF21" s="262">
        <v>198</v>
      </c>
      <c r="FG21" s="262">
        <v>296385</v>
      </c>
      <c r="FH21" s="262">
        <v>131</v>
      </c>
      <c r="FI21" s="262">
        <v>166782</v>
      </c>
      <c r="FJ21" s="262">
        <v>84</v>
      </c>
      <c r="FK21" s="262">
        <v>142370</v>
      </c>
      <c r="FL21" s="185" t="s">
        <v>654</v>
      </c>
      <c r="FM21" s="181"/>
      <c r="FN21" s="182" t="s">
        <v>6</v>
      </c>
      <c r="FO21" s="183"/>
      <c r="FP21" s="262">
        <v>3750664</v>
      </c>
      <c r="FQ21" s="262">
        <v>994470021</v>
      </c>
      <c r="FR21" s="262">
        <v>4950111</v>
      </c>
      <c r="FS21" s="262">
        <v>1306807270</v>
      </c>
      <c r="FT21" s="262">
        <v>3642218</v>
      </c>
      <c r="FU21" s="262">
        <v>955815077</v>
      </c>
      <c r="FV21" s="262">
        <v>4808562</v>
      </c>
      <c r="FW21" s="262">
        <v>1261588720</v>
      </c>
      <c r="FX21" s="185" t="s">
        <v>654</v>
      </c>
      <c r="FY21" s="181"/>
      <c r="FZ21" s="182" t="s">
        <v>6</v>
      </c>
      <c r="GA21" s="183"/>
      <c r="GB21" s="262">
        <v>297</v>
      </c>
      <c r="GC21" s="262">
        <v>391880</v>
      </c>
      <c r="GD21" s="262">
        <v>176</v>
      </c>
      <c r="GE21" s="262">
        <v>223541</v>
      </c>
      <c r="GF21" s="262">
        <v>361</v>
      </c>
      <c r="GG21" s="262">
        <v>501870</v>
      </c>
      <c r="GH21" s="262">
        <v>343</v>
      </c>
      <c r="GI21" s="262">
        <v>481645</v>
      </c>
      <c r="GJ21" s="185" t="s">
        <v>654</v>
      </c>
      <c r="GK21" s="181"/>
      <c r="GL21" s="182" t="s">
        <v>6</v>
      </c>
      <c r="GM21" s="183"/>
      <c r="GN21" s="262">
        <v>3024874</v>
      </c>
      <c r="GO21" s="262">
        <v>787668858</v>
      </c>
      <c r="GP21" s="262">
        <v>3616924</v>
      </c>
      <c r="GQ21" s="262">
        <v>945343278</v>
      </c>
      <c r="GR21" s="262">
        <v>2164476</v>
      </c>
      <c r="GS21" s="262">
        <v>561397540</v>
      </c>
      <c r="GT21" s="262">
        <v>2197217</v>
      </c>
      <c r="GU21" s="262">
        <v>572661152</v>
      </c>
      <c r="GV21" s="185" t="s">
        <v>654</v>
      </c>
      <c r="GW21" s="181"/>
      <c r="GX21" s="182" t="s">
        <v>6</v>
      </c>
      <c r="GY21" s="183"/>
      <c r="GZ21" s="262">
        <v>513</v>
      </c>
      <c r="HA21" s="262">
        <v>703217</v>
      </c>
      <c r="HB21" s="262">
        <v>555</v>
      </c>
      <c r="HC21" s="262">
        <v>737140</v>
      </c>
      <c r="HD21" s="262">
        <v>735</v>
      </c>
      <c r="HE21" s="262">
        <v>1010265</v>
      </c>
      <c r="HF21" s="262">
        <v>893</v>
      </c>
      <c r="HG21" s="262">
        <v>1245525</v>
      </c>
      <c r="HH21" s="185" t="s">
        <v>654</v>
      </c>
      <c r="HI21" s="181"/>
      <c r="HJ21" s="182" t="s">
        <v>6</v>
      </c>
      <c r="HK21" s="183"/>
      <c r="HL21" s="262">
        <v>1074193</v>
      </c>
      <c r="HM21" s="262">
        <v>281007841</v>
      </c>
      <c r="HN21" s="262">
        <v>1251696</v>
      </c>
      <c r="HO21" s="262">
        <v>328582516</v>
      </c>
      <c r="HP21" s="185" t="s">
        <v>654</v>
      </c>
      <c r="HQ21" s="181"/>
      <c r="HR21" s="257" t="s">
        <v>6</v>
      </c>
      <c r="HS21" s="264">
        <v>926</v>
      </c>
      <c r="HT21" s="264">
        <v>1373744</v>
      </c>
      <c r="HU21" s="264">
        <v>1371</v>
      </c>
      <c r="HV21" s="264">
        <v>2107380</v>
      </c>
      <c r="HW21" s="185" t="s">
        <v>654</v>
      </c>
    </row>
    <row r="22" spans="1:231" s="279" customFormat="1" ht="27.95" customHeight="1">
      <c r="A22" s="181"/>
      <c r="B22" s="182" t="s">
        <v>7</v>
      </c>
      <c r="C22" s="188"/>
      <c r="D22" s="270">
        <v>51350091</v>
      </c>
      <c r="E22" s="270">
        <v>2707474212</v>
      </c>
      <c r="F22" s="270">
        <v>64557838</v>
      </c>
      <c r="G22" s="270">
        <v>3334847743</v>
      </c>
      <c r="H22" s="270">
        <v>5478186</v>
      </c>
      <c r="I22" s="270">
        <v>324443652</v>
      </c>
      <c r="J22" s="270">
        <v>4654589</v>
      </c>
      <c r="K22" s="270">
        <v>275061959</v>
      </c>
      <c r="L22" s="187" t="s">
        <v>655</v>
      </c>
      <c r="M22" s="181"/>
      <c r="N22" s="182" t="s">
        <v>7</v>
      </c>
      <c r="O22" s="188"/>
      <c r="P22" s="270">
        <v>20315</v>
      </c>
      <c r="Q22" s="270">
        <v>6541695</v>
      </c>
      <c r="R22" s="270">
        <v>18594</v>
      </c>
      <c r="S22" s="270">
        <v>5668250</v>
      </c>
      <c r="T22" s="272">
        <v>0</v>
      </c>
      <c r="U22" s="270">
        <v>39981</v>
      </c>
      <c r="V22" s="272">
        <v>0</v>
      </c>
      <c r="W22" s="270">
        <v>15193</v>
      </c>
      <c r="X22" s="187" t="s">
        <v>655</v>
      </c>
      <c r="Y22" s="181"/>
      <c r="Z22" s="182" t="s">
        <v>7</v>
      </c>
      <c r="AA22" s="188"/>
      <c r="AB22" s="290">
        <v>4701244</v>
      </c>
      <c r="AC22" s="270">
        <v>249218265</v>
      </c>
      <c r="AD22" s="270">
        <v>4130548</v>
      </c>
      <c r="AE22" s="270">
        <v>216803628</v>
      </c>
      <c r="AF22" s="270">
        <v>3267031</v>
      </c>
      <c r="AG22" s="270">
        <v>160909964</v>
      </c>
      <c r="AH22" s="270">
        <v>2928914</v>
      </c>
      <c r="AI22" s="270">
        <v>142302300</v>
      </c>
      <c r="AJ22" s="187" t="s">
        <v>655</v>
      </c>
      <c r="AK22" s="181"/>
      <c r="AL22" s="182" t="s">
        <v>7</v>
      </c>
      <c r="AM22" s="188"/>
      <c r="AN22" s="262">
        <v>0</v>
      </c>
      <c r="AO22" s="270">
        <v>23571</v>
      </c>
      <c r="AP22" s="262">
        <v>0</v>
      </c>
      <c r="AQ22" s="270">
        <v>3334</v>
      </c>
      <c r="AR22" s="262">
        <v>7</v>
      </c>
      <c r="AS22" s="262">
        <v>8815</v>
      </c>
      <c r="AT22" s="262">
        <v>11</v>
      </c>
      <c r="AU22" s="262">
        <v>10170</v>
      </c>
      <c r="AV22" s="187" t="s">
        <v>655</v>
      </c>
      <c r="AW22" s="181"/>
      <c r="AX22" s="182" t="s">
        <v>7</v>
      </c>
      <c r="AY22" s="188"/>
      <c r="AZ22" s="262">
        <v>2501303</v>
      </c>
      <c r="BA22" s="262">
        <v>121703258</v>
      </c>
      <c r="BB22" s="262">
        <v>2729008</v>
      </c>
      <c r="BC22" s="262">
        <v>131628005</v>
      </c>
      <c r="BD22" s="262">
        <v>1980812</v>
      </c>
      <c r="BE22" s="262">
        <v>96120975</v>
      </c>
      <c r="BF22" s="262">
        <v>3013915</v>
      </c>
      <c r="BG22" s="262">
        <v>143547020</v>
      </c>
      <c r="BH22" s="187" t="s">
        <v>655</v>
      </c>
      <c r="BI22" s="181"/>
      <c r="BJ22" s="182" t="s">
        <v>7</v>
      </c>
      <c r="BK22" s="188"/>
      <c r="BL22" s="262">
        <v>109</v>
      </c>
      <c r="BM22" s="262">
        <v>37792</v>
      </c>
      <c r="BN22" s="262">
        <v>61</v>
      </c>
      <c r="BO22" s="262">
        <v>22061</v>
      </c>
      <c r="BP22" s="262">
        <v>305</v>
      </c>
      <c r="BQ22" s="262">
        <v>61504</v>
      </c>
      <c r="BR22" s="262">
        <v>259</v>
      </c>
      <c r="BS22" s="262">
        <v>47590</v>
      </c>
      <c r="BT22" s="187" t="s">
        <v>655</v>
      </c>
      <c r="BU22" s="181"/>
      <c r="BV22" s="182" t="s">
        <v>7</v>
      </c>
      <c r="BW22" s="188"/>
      <c r="BX22" s="262">
        <v>2347417</v>
      </c>
      <c r="BY22" s="262">
        <v>115442769</v>
      </c>
      <c r="BZ22" s="262">
        <v>4238897</v>
      </c>
      <c r="CA22" s="262">
        <v>203444146</v>
      </c>
      <c r="CB22" s="262">
        <v>2639649</v>
      </c>
      <c r="CC22" s="262">
        <v>132435568</v>
      </c>
      <c r="CD22" s="262">
        <v>4641954</v>
      </c>
      <c r="CE22" s="262">
        <v>225822750</v>
      </c>
      <c r="CF22" s="187" t="s">
        <v>655</v>
      </c>
      <c r="CG22" s="181"/>
      <c r="CH22" s="182" t="s">
        <v>7</v>
      </c>
      <c r="CI22" s="188"/>
      <c r="CJ22" s="262">
        <v>874</v>
      </c>
      <c r="CK22" s="262">
        <v>114702</v>
      </c>
      <c r="CL22" s="262">
        <v>515</v>
      </c>
      <c r="CM22" s="262">
        <v>160714</v>
      </c>
      <c r="CN22" s="262">
        <v>1930</v>
      </c>
      <c r="CO22" s="262">
        <v>242728</v>
      </c>
      <c r="CP22" s="262">
        <v>1116</v>
      </c>
      <c r="CQ22" s="262">
        <v>196454</v>
      </c>
      <c r="CR22" s="187" t="s">
        <v>655</v>
      </c>
      <c r="CS22" s="181"/>
      <c r="CT22" s="182" t="s">
        <v>7</v>
      </c>
      <c r="CU22" s="188"/>
      <c r="CV22" s="262">
        <v>2615824</v>
      </c>
      <c r="CW22" s="262">
        <v>133284099</v>
      </c>
      <c r="CX22" s="262">
        <v>4074880</v>
      </c>
      <c r="CY22" s="262">
        <v>199526680</v>
      </c>
      <c r="CZ22" s="262">
        <v>2987077</v>
      </c>
      <c r="DA22" s="262">
        <v>154282115</v>
      </c>
      <c r="DB22" s="262">
        <v>4184906</v>
      </c>
      <c r="DC22" s="262">
        <v>207374377</v>
      </c>
      <c r="DD22" s="187" t="s">
        <v>655</v>
      </c>
      <c r="DE22" s="181"/>
      <c r="DF22" s="182" t="s">
        <v>7</v>
      </c>
      <c r="DG22" s="188"/>
      <c r="DH22" s="262">
        <v>2503</v>
      </c>
      <c r="DI22" s="262">
        <v>339297</v>
      </c>
      <c r="DJ22" s="262">
        <v>1524</v>
      </c>
      <c r="DK22" s="262">
        <v>250631</v>
      </c>
      <c r="DL22" s="262">
        <v>3190</v>
      </c>
      <c r="DM22" s="262">
        <v>523269</v>
      </c>
      <c r="DN22" s="262">
        <v>2202</v>
      </c>
      <c r="DO22" s="262">
        <v>387457</v>
      </c>
      <c r="DP22" s="187" t="s">
        <v>655</v>
      </c>
      <c r="DQ22" s="181"/>
      <c r="DR22" s="182" t="s">
        <v>7</v>
      </c>
      <c r="DS22" s="188"/>
      <c r="DT22" s="262">
        <v>3495912</v>
      </c>
      <c r="DU22" s="262">
        <v>182915775</v>
      </c>
      <c r="DV22" s="262">
        <v>4753882</v>
      </c>
      <c r="DW22" s="262">
        <v>240325867</v>
      </c>
      <c r="DX22" s="262">
        <v>3618268</v>
      </c>
      <c r="DY22" s="262">
        <v>191759358</v>
      </c>
      <c r="DZ22" s="262">
        <v>4994223</v>
      </c>
      <c r="EA22" s="262">
        <v>258859902</v>
      </c>
      <c r="EB22" s="187" t="s">
        <v>655</v>
      </c>
      <c r="EC22" s="181"/>
      <c r="ED22" s="182" t="s">
        <v>7</v>
      </c>
      <c r="EE22" s="188"/>
      <c r="EF22" s="262">
        <v>3303</v>
      </c>
      <c r="EG22" s="262">
        <v>587474</v>
      </c>
      <c r="EH22" s="262">
        <v>2693</v>
      </c>
      <c r="EI22" s="262">
        <v>512265</v>
      </c>
      <c r="EJ22" s="262">
        <v>2395</v>
      </c>
      <c r="EK22" s="262">
        <v>541964</v>
      </c>
      <c r="EL22" s="262">
        <v>2203</v>
      </c>
      <c r="EM22" s="262">
        <v>626053</v>
      </c>
      <c r="EN22" s="187" t="s">
        <v>655</v>
      </c>
      <c r="EO22" s="181"/>
      <c r="EP22" s="182" t="s">
        <v>7</v>
      </c>
      <c r="EQ22" s="188"/>
      <c r="ER22" s="262">
        <v>3689719</v>
      </c>
      <c r="ES22" s="262">
        <v>196436258</v>
      </c>
      <c r="ET22" s="262">
        <v>5014034</v>
      </c>
      <c r="EU22" s="262">
        <v>265627692</v>
      </c>
      <c r="EV22" s="262">
        <v>2721259</v>
      </c>
      <c r="EW22" s="262">
        <v>147066523</v>
      </c>
      <c r="EX22" s="262">
        <v>3672614</v>
      </c>
      <c r="EY22" s="262">
        <v>197835943</v>
      </c>
      <c r="EZ22" s="187" t="s">
        <v>655</v>
      </c>
      <c r="FA22" s="181"/>
      <c r="FB22" s="182" t="s">
        <v>7</v>
      </c>
      <c r="FC22" s="188"/>
      <c r="FD22" s="262">
        <v>1743</v>
      </c>
      <c r="FE22" s="262">
        <v>697392</v>
      </c>
      <c r="FF22" s="262">
        <v>2051</v>
      </c>
      <c r="FG22" s="262">
        <v>684595</v>
      </c>
      <c r="FH22" s="262">
        <v>921</v>
      </c>
      <c r="FI22" s="262">
        <v>606854</v>
      </c>
      <c r="FJ22" s="262">
        <v>1307</v>
      </c>
      <c r="FK22" s="262">
        <v>653915</v>
      </c>
      <c r="FL22" s="187" t="s">
        <v>655</v>
      </c>
      <c r="FM22" s="181"/>
      <c r="FN22" s="182" t="s">
        <v>7</v>
      </c>
      <c r="FO22" s="188"/>
      <c r="FP22" s="262">
        <v>2573822</v>
      </c>
      <c r="FQ22" s="262">
        <v>140120377</v>
      </c>
      <c r="FR22" s="262">
        <v>3389200</v>
      </c>
      <c r="FS22" s="262">
        <v>185010229</v>
      </c>
      <c r="FT22" s="262">
        <v>2481255</v>
      </c>
      <c r="FU22" s="262">
        <v>134706074</v>
      </c>
      <c r="FV22" s="262">
        <v>3291500</v>
      </c>
      <c r="FW22" s="262">
        <v>179667345</v>
      </c>
      <c r="FX22" s="187" t="s">
        <v>655</v>
      </c>
      <c r="FY22" s="181"/>
      <c r="FZ22" s="182" t="s">
        <v>7</v>
      </c>
      <c r="GA22" s="188"/>
      <c r="GB22" s="262">
        <v>718</v>
      </c>
      <c r="GC22" s="262">
        <v>618262</v>
      </c>
      <c r="GD22" s="262">
        <v>1109</v>
      </c>
      <c r="GE22" s="262">
        <v>592024</v>
      </c>
      <c r="GF22" s="262">
        <v>596</v>
      </c>
      <c r="GG22" s="262">
        <v>644050</v>
      </c>
      <c r="GH22" s="262">
        <v>831</v>
      </c>
      <c r="GI22" s="262">
        <v>588561</v>
      </c>
      <c r="GJ22" s="187" t="s">
        <v>655</v>
      </c>
      <c r="GK22" s="181"/>
      <c r="GL22" s="182" t="s">
        <v>7</v>
      </c>
      <c r="GM22" s="188"/>
      <c r="GN22" s="262">
        <v>2053216</v>
      </c>
      <c r="GO22" s="262">
        <v>110432541</v>
      </c>
      <c r="GP22" s="262">
        <v>2482896</v>
      </c>
      <c r="GQ22" s="262">
        <v>134506374</v>
      </c>
      <c r="GR22" s="262">
        <v>1461586</v>
      </c>
      <c r="GS22" s="262">
        <v>77911186</v>
      </c>
      <c r="GT22" s="262">
        <v>1505303</v>
      </c>
      <c r="GU22" s="262">
        <v>81355686</v>
      </c>
      <c r="GV22" s="187" t="s">
        <v>655</v>
      </c>
      <c r="GW22" s="181"/>
      <c r="GX22" s="182" t="s">
        <v>7</v>
      </c>
      <c r="GY22" s="188"/>
      <c r="GZ22" s="262">
        <v>585</v>
      </c>
      <c r="HA22" s="262">
        <v>668253</v>
      </c>
      <c r="HB22" s="262">
        <v>952</v>
      </c>
      <c r="HC22" s="262">
        <v>431532</v>
      </c>
      <c r="HD22" s="262">
        <v>598</v>
      </c>
      <c r="HE22" s="262">
        <v>543879</v>
      </c>
      <c r="HF22" s="262">
        <v>874</v>
      </c>
      <c r="HG22" s="262">
        <v>286040</v>
      </c>
      <c r="HH22" s="187" t="s">
        <v>655</v>
      </c>
      <c r="HI22" s="181"/>
      <c r="HJ22" s="182" t="s">
        <v>7</v>
      </c>
      <c r="HK22" s="188"/>
      <c r="HL22" s="262">
        <v>736511</v>
      </c>
      <c r="HM22" s="262">
        <v>38285455</v>
      </c>
      <c r="HN22" s="262">
        <v>856575</v>
      </c>
      <c r="HO22" s="262">
        <v>46147840</v>
      </c>
      <c r="HP22" s="187" t="s">
        <v>655</v>
      </c>
      <c r="HQ22" s="181"/>
      <c r="HR22" s="257" t="s">
        <v>7</v>
      </c>
      <c r="HS22" s="266">
        <v>538</v>
      </c>
      <c r="HT22" s="264">
        <v>241908</v>
      </c>
      <c r="HU22" s="264">
        <v>886</v>
      </c>
      <c r="HV22" s="264">
        <v>199661</v>
      </c>
      <c r="HW22" s="187" t="s">
        <v>655</v>
      </c>
    </row>
    <row r="23" spans="1:231" s="280" customFormat="1" ht="27.95" customHeight="1">
      <c r="A23" s="189" t="s">
        <v>9</v>
      </c>
      <c r="B23" s="189"/>
      <c r="C23" s="281"/>
      <c r="D23" s="269">
        <v>14165141</v>
      </c>
      <c r="E23" s="269">
        <v>16507063682</v>
      </c>
      <c r="F23" s="269">
        <v>16457274</v>
      </c>
      <c r="G23" s="269">
        <v>19118396739</v>
      </c>
      <c r="H23" s="269">
        <v>370017</v>
      </c>
      <c r="I23" s="269">
        <v>517263883</v>
      </c>
      <c r="J23" s="269">
        <v>343552</v>
      </c>
      <c r="K23" s="269">
        <v>474160820</v>
      </c>
      <c r="L23" s="180" t="s">
        <v>234</v>
      </c>
      <c r="M23" s="189" t="s">
        <v>656</v>
      </c>
      <c r="N23" s="189"/>
      <c r="O23" s="281"/>
      <c r="P23" s="269">
        <v>4250648</v>
      </c>
      <c r="Q23" s="269">
        <v>3551219098</v>
      </c>
      <c r="R23" s="269">
        <v>8738298</v>
      </c>
      <c r="S23" s="269">
        <v>3634063913</v>
      </c>
      <c r="T23" s="269">
        <v>706664</v>
      </c>
      <c r="U23" s="269">
        <v>228796163</v>
      </c>
      <c r="V23" s="269">
        <v>655047</v>
      </c>
      <c r="W23" s="269">
        <v>212826498</v>
      </c>
      <c r="X23" s="180" t="s">
        <v>657</v>
      </c>
      <c r="Y23" s="189" t="s">
        <v>9</v>
      </c>
      <c r="Z23" s="189"/>
      <c r="AA23" s="281"/>
      <c r="AB23" s="289">
        <v>1471121</v>
      </c>
      <c r="AC23" s="269">
        <v>1492245330</v>
      </c>
      <c r="AD23" s="269">
        <v>1434237</v>
      </c>
      <c r="AE23" s="269">
        <v>1434351108</v>
      </c>
      <c r="AF23" s="269">
        <v>746790</v>
      </c>
      <c r="AG23" s="269">
        <v>793271401</v>
      </c>
      <c r="AH23" s="269">
        <v>801815</v>
      </c>
      <c r="AI23" s="269">
        <v>907151531</v>
      </c>
      <c r="AJ23" s="180" t="s">
        <v>234</v>
      </c>
      <c r="AK23" s="189" t="s">
        <v>656</v>
      </c>
      <c r="AL23" s="189"/>
      <c r="AM23" s="281"/>
      <c r="AN23" s="289">
        <v>58299</v>
      </c>
      <c r="AO23" s="269">
        <v>21402519</v>
      </c>
      <c r="AP23" s="269">
        <v>54751</v>
      </c>
      <c r="AQ23" s="269">
        <v>19437515</v>
      </c>
      <c r="AR23" s="282">
        <v>11838</v>
      </c>
      <c r="AS23" s="282">
        <v>6386366</v>
      </c>
      <c r="AT23" s="282">
        <v>10395</v>
      </c>
      <c r="AU23" s="282">
        <v>4603465</v>
      </c>
      <c r="AV23" s="180" t="s">
        <v>657</v>
      </c>
      <c r="AW23" s="189" t="s">
        <v>9</v>
      </c>
      <c r="AX23" s="189"/>
      <c r="AY23" s="281"/>
      <c r="AZ23" s="282">
        <v>792613</v>
      </c>
      <c r="BA23" s="282">
        <v>1090016208</v>
      </c>
      <c r="BB23" s="282">
        <v>1048838</v>
      </c>
      <c r="BC23" s="282">
        <v>1417573854</v>
      </c>
      <c r="BD23" s="282">
        <v>983832</v>
      </c>
      <c r="BE23" s="282">
        <v>1343813852</v>
      </c>
      <c r="BF23" s="282">
        <v>1315715</v>
      </c>
      <c r="BG23" s="282">
        <v>1734899270</v>
      </c>
      <c r="BH23" s="180" t="s">
        <v>234</v>
      </c>
      <c r="BI23" s="189" t="s">
        <v>656</v>
      </c>
      <c r="BJ23" s="189"/>
      <c r="BK23" s="281"/>
      <c r="BL23" s="282">
        <v>25913</v>
      </c>
      <c r="BM23" s="282">
        <v>26085818</v>
      </c>
      <c r="BN23" s="282">
        <v>45234</v>
      </c>
      <c r="BO23" s="282">
        <v>19948959</v>
      </c>
      <c r="BP23" s="282">
        <v>67485</v>
      </c>
      <c r="BQ23" s="282">
        <v>152567542</v>
      </c>
      <c r="BR23" s="282">
        <v>223233</v>
      </c>
      <c r="BS23" s="282">
        <v>98870035</v>
      </c>
      <c r="BT23" s="180" t="s">
        <v>657</v>
      </c>
      <c r="BU23" s="189" t="s">
        <v>9</v>
      </c>
      <c r="BV23" s="189"/>
      <c r="BW23" s="281"/>
      <c r="BX23" s="282">
        <v>1125796</v>
      </c>
      <c r="BY23" s="282">
        <v>1470345913</v>
      </c>
      <c r="BZ23" s="282">
        <v>1477394</v>
      </c>
      <c r="CA23" s="282">
        <v>1858417520</v>
      </c>
      <c r="CB23" s="282">
        <v>1076932</v>
      </c>
      <c r="CC23" s="282">
        <v>1348447212</v>
      </c>
      <c r="CD23" s="282">
        <v>1378359</v>
      </c>
      <c r="CE23" s="282">
        <v>1684292564</v>
      </c>
      <c r="CF23" s="180" t="s">
        <v>234</v>
      </c>
      <c r="CG23" s="189" t="s">
        <v>656</v>
      </c>
      <c r="CH23" s="189"/>
      <c r="CI23" s="281"/>
      <c r="CJ23" s="282">
        <v>125846</v>
      </c>
      <c r="CK23" s="282">
        <v>359926991</v>
      </c>
      <c r="CL23" s="282">
        <v>652018</v>
      </c>
      <c r="CM23" s="282">
        <v>267390548</v>
      </c>
      <c r="CN23" s="282">
        <v>205995</v>
      </c>
      <c r="CO23" s="282">
        <v>479341189</v>
      </c>
      <c r="CP23" s="282">
        <v>1171603</v>
      </c>
      <c r="CQ23" s="282">
        <v>443016361</v>
      </c>
      <c r="CR23" s="180" t="s">
        <v>657</v>
      </c>
      <c r="CS23" s="189" t="s">
        <v>9</v>
      </c>
      <c r="CT23" s="189"/>
      <c r="CU23" s="281"/>
      <c r="CV23" s="282">
        <v>960404</v>
      </c>
      <c r="CW23" s="282">
        <v>1150159870</v>
      </c>
      <c r="CX23" s="282">
        <v>1182489</v>
      </c>
      <c r="CY23" s="282">
        <v>1414295460</v>
      </c>
      <c r="CZ23" s="282">
        <v>1048221</v>
      </c>
      <c r="DA23" s="282">
        <v>1214185290</v>
      </c>
      <c r="DB23" s="282">
        <v>1228388</v>
      </c>
      <c r="DC23" s="282">
        <v>1435790642</v>
      </c>
      <c r="DD23" s="180" t="s">
        <v>234</v>
      </c>
      <c r="DE23" s="189" t="s">
        <v>656</v>
      </c>
      <c r="DF23" s="189"/>
      <c r="DG23" s="281"/>
      <c r="DH23" s="282">
        <v>202061</v>
      </c>
      <c r="DI23" s="282">
        <v>488748764</v>
      </c>
      <c r="DJ23" s="282">
        <v>701522</v>
      </c>
      <c r="DK23" s="282">
        <v>274795853</v>
      </c>
      <c r="DL23" s="282">
        <v>291207</v>
      </c>
      <c r="DM23" s="282">
        <v>463696425</v>
      </c>
      <c r="DN23" s="282">
        <v>645144</v>
      </c>
      <c r="DO23" s="282">
        <v>275921002</v>
      </c>
      <c r="DP23" s="180" t="s">
        <v>657</v>
      </c>
      <c r="DQ23" s="189" t="s">
        <v>9</v>
      </c>
      <c r="DR23" s="189"/>
      <c r="DS23" s="281"/>
      <c r="DT23" s="282">
        <v>1162795</v>
      </c>
      <c r="DU23" s="282">
        <v>1308634070</v>
      </c>
      <c r="DV23" s="282">
        <v>1343523</v>
      </c>
      <c r="DW23" s="282">
        <v>1538379258</v>
      </c>
      <c r="DX23" s="282">
        <v>1159004</v>
      </c>
      <c r="DY23" s="282">
        <v>1289485459</v>
      </c>
      <c r="DZ23" s="282">
        <v>1349727</v>
      </c>
      <c r="EA23" s="282">
        <v>1505606047</v>
      </c>
      <c r="EB23" s="180" t="s">
        <v>234</v>
      </c>
      <c r="EC23" s="189" t="s">
        <v>656</v>
      </c>
      <c r="ED23" s="189"/>
      <c r="EE23" s="281"/>
      <c r="EF23" s="282">
        <v>325227</v>
      </c>
      <c r="EG23" s="282">
        <v>395085709</v>
      </c>
      <c r="EH23" s="282">
        <v>832046</v>
      </c>
      <c r="EI23" s="282">
        <v>478732800</v>
      </c>
      <c r="EJ23" s="282">
        <v>423092</v>
      </c>
      <c r="EK23" s="282">
        <v>276131053</v>
      </c>
      <c r="EL23" s="282">
        <v>946758</v>
      </c>
      <c r="EM23" s="282">
        <v>459181682</v>
      </c>
      <c r="EN23" s="180" t="s">
        <v>657</v>
      </c>
      <c r="EO23" s="189" t="s">
        <v>9</v>
      </c>
      <c r="EP23" s="189"/>
      <c r="EQ23" s="281"/>
      <c r="ER23" s="282">
        <v>1061453</v>
      </c>
      <c r="ES23" s="282">
        <v>1161662588</v>
      </c>
      <c r="ET23" s="282">
        <v>1210516</v>
      </c>
      <c r="EU23" s="282">
        <v>1314696070</v>
      </c>
      <c r="EV23" s="282">
        <v>682973</v>
      </c>
      <c r="EW23" s="282">
        <v>737641492</v>
      </c>
      <c r="EX23" s="282">
        <v>766354</v>
      </c>
      <c r="EY23" s="282">
        <v>812664883</v>
      </c>
      <c r="EZ23" s="180" t="s">
        <v>234</v>
      </c>
      <c r="FA23" s="189" t="s">
        <v>656</v>
      </c>
      <c r="FB23" s="189"/>
      <c r="FC23" s="281"/>
      <c r="FD23" s="282">
        <v>389262</v>
      </c>
      <c r="FE23" s="282">
        <v>205125648</v>
      </c>
      <c r="FF23" s="282">
        <v>821438</v>
      </c>
      <c r="FG23" s="282">
        <v>390725184</v>
      </c>
      <c r="FH23" s="282">
        <v>266851</v>
      </c>
      <c r="FI23" s="282">
        <v>121176465</v>
      </c>
      <c r="FJ23" s="282">
        <v>522002</v>
      </c>
      <c r="FK23" s="282">
        <v>232203039</v>
      </c>
      <c r="FL23" s="180" t="s">
        <v>657</v>
      </c>
      <c r="FM23" s="189" t="s">
        <v>9</v>
      </c>
      <c r="FN23" s="189"/>
      <c r="FO23" s="281"/>
      <c r="FP23" s="282">
        <v>517881</v>
      </c>
      <c r="FQ23" s="282">
        <v>569009822</v>
      </c>
      <c r="FR23" s="282">
        <v>593849</v>
      </c>
      <c r="FS23" s="282">
        <v>626732015</v>
      </c>
      <c r="FT23" s="282">
        <v>398240</v>
      </c>
      <c r="FU23" s="282">
        <v>422949392</v>
      </c>
      <c r="FV23" s="282">
        <v>475969</v>
      </c>
      <c r="FW23" s="282">
        <v>484799002</v>
      </c>
      <c r="FX23" s="180" t="s">
        <v>234</v>
      </c>
      <c r="FY23" s="189" t="s">
        <v>656</v>
      </c>
      <c r="FZ23" s="189"/>
      <c r="GA23" s="281"/>
      <c r="GB23" s="282">
        <v>369347</v>
      </c>
      <c r="GC23" s="282">
        <v>109105753</v>
      </c>
      <c r="GD23" s="282">
        <v>589765</v>
      </c>
      <c r="GE23" s="282">
        <v>210751528</v>
      </c>
      <c r="GF23" s="282">
        <v>276923</v>
      </c>
      <c r="GG23" s="282">
        <v>85873919</v>
      </c>
      <c r="GH23" s="282">
        <v>381522</v>
      </c>
      <c r="GI23" s="282">
        <v>112893947</v>
      </c>
      <c r="GJ23" s="180" t="s">
        <v>657</v>
      </c>
      <c r="GK23" s="189" t="s">
        <v>9</v>
      </c>
      <c r="GL23" s="189"/>
      <c r="GM23" s="281"/>
      <c r="GN23" s="282">
        <v>298898</v>
      </c>
      <c r="GO23" s="282">
        <v>302130472</v>
      </c>
      <c r="GP23" s="282">
        <v>292107</v>
      </c>
      <c r="GQ23" s="282">
        <v>281438124</v>
      </c>
      <c r="GR23" s="282">
        <v>214527</v>
      </c>
      <c r="GS23" s="282">
        <v>208761927</v>
      </c>
      <c r="GT23" s="282">
        <v>151379</v>
      </c>
      <c r="GU23" s="282">
        <v>138846014</v>
      </c>
      <c r="GV23" s="180" t="s">
        <v>234</v>
      </c>
      <c r="GW23" s="189" t="s">
        <v>656</v>
      </c>
      <c r="GX23" s="189"/>
      <c r="GY23" s="281"/>
      <c r="GZ23" s="282">
        <v>239743</v>
      </c>
      <c r="HA23" s="282">
        <v>65352150</v>
      </c>
      <c r="HB23" s="282">
        <v>265425</v>
      </c>
      <c r="HC23" s="282">
        <v>73939049</v>
      </c>
      <c r="HD23" s="282">
        <v>179653</v>
      </c>
      <c r="HE23" s="282">
        <v>45467668</v>
      </c>
      <c r="HF23" s="282">
        <v>144250</v>
      </c>
      <c r="HG23" s="282">
        <v>39139705</v>
      </c>
      <c r="HH23" s="180" t="s">
        <v>657</v>
      </c>
      <c r="HI23" s="189" t="s">
        <v>9</v>
      </c>
      <c r="HJ23" s="189"/>
      <c r="HK23" s="281"/>
      <c r="HL23" s="282">
        <v>93644</v>
      </c>
      <c r="HM23" s="282">
        <v>87039501</v>
      </c>
      <c r="HN23" s="282">
        <v>63063</v>
      </c>
      <c r="HO23" s="282">
        <v>54302557</v>
      </c>
      <c r="HP23" s="180" t="s">
        <v>234</v>
      </c>
      <c r="HQ23" s="189" t="s">
        <v>656</v>
      </c>
      <c r="HR23" s="268"/>
      <c r="HS23" s="283">
        <v>85242</v>
      </c>
      <c r="HT23" s="283">
        <v>20948956</v>
      </c>
      <c r="HU23" s="283">
        <v>76145</v>
      </c>
      <c r="HV23" s="283">
        <v>19686743</v>
      </c>
      <c r="HW23" s="180" t="s">
        <v>657</v>
      </c>
    </row>
    <row r="24" spans="1:231" s="279" customFormat="1" ht="27.95" customHeight="1">
      <c r="A24" s="181"/>
      <c r="B24" s="182" t="s">
        <v>4</v>
      </c>
      <c r="C24" s="254"/>
      <c r="D24" s="270">
        <v>536281</v>
      </c>
      <c r="E24" s="270">
        <v>164343412</v>
      </c>
      <c r="F24" s="270">
        <v>461602</v>
      </c>
      <c r="G24" s="270">
        <v>143658195</v>
      </c>
      <c r="H24" s="270">
        <v>7616</v>
      </c>
      <c r="I24" s="270">
        <v>1740494</v>
      </c>
      <c r="J24" s="270">
        <v>5875</v>
      </c>
      <c r="K24" s="270">
        <v>1448139</v>
      </c>
      <c r="L24" s="185" t="s">
        <v>42</v>
      </c>
      <c r="M24" s="181"/>
      <c r="N24" s="182" t="s">
        <v>4</v>
      </c>
      <c r="O24" s="254"/>
      <c r="P24" s="270">
        <v>383864</v>
      </c>
      <c r="Q24" s="270">
        <v>1843843809</v>
      </c>
      <c r="R24" s="270">
        <v>367081</v>
      </c>
      <c r="S24" s="270">
        <v>176484466</v>
      </c>
      <c r="T24" s="270">
        <v>33616</v>
      </c>
      <c r="U24" s="270">
        <v>3127702</v>
      </c>
      <c r="V24" s="270">
        <v>30369</v>
      </c>
      <c r="W24" s="270">
        <v>2694333</v>
      </c>
      <c r="X24" s="185" t="s">
        <v>42</v>
      </c>
      <c r="Y24" s="181"/>
      <c r="Z24" s="182" t="s">
        <v>4</v>
      </c>
      <c r="AA24" s="254"/>
      <c r="AB24" s="290">
        <v>15661</v>
      </c>
      <c r="AC24" s="270">
        <v>5461714</v>
      </c>
      <c r="AD24" s="270">
        <v>13178</v>
      </c>
      <c r="AE24" s="270">
        <v>5034021</v>
      </c>
      <c r="AF24" s="270">
        <v>7140</v>
      </c>
      <c r="AG24" s="270">
        <v>2218873</v>
      </c>
      <c r="AH24" s="270">
        <v>7219</v>
      </c>
      <c r="AI24" s="270">
        <v>2505589</v>
      </c>
      <c r="AJ24" s="185" t="s">
        <v>42</v>
      </c>
      <c r="AK24" s="181"/>
      <c r="AL24" s="182" t="s">
        <v>4</v>
      </c>
      <c r="AM24" s="254"/>
      <c r="AN24" s="290">
        <v>2072</v>
      </c>
      <c r="AO24" s="270">
        <v>2642177</v>
      </c>
      <c r="AP24" s="270">
        <v>1877</v>
      </c>
      <c r="AQ24" s="270">
        <v>2052881</v>
      </c>
      <c r="AR24" s="273">
        <v>1153</v>
      </c>
      <c r="AS24" s="273">
        <v>2806600</v>
      </c>
      <c r="AT24" s="273">
        <v>873</v>
      </c>
      <c r="AU24" s="273">
        <v>1508467</v>
      </c>
      <c r="AV24" s="185" t="s">
        <v>42</v>
      </c>
      <c r="AW24" s="181"/>
      <c r="AX24" s="182" t="s">
        <v>4</v>
      </c>
      <c r="AY24" s="254"/>
      <c r="AZ24" s="273">
        <v>17603</v>
      </c>
      <c r="BA24" s="273">
        <v>5567473</v>
      </c>
      <c r="BB24" s="273">
        <v>19010</v>
      </c>
      <c r="BC24" s="273">
        <v>7394814</v>
      </c>
      <c r="BD24" s="273">
        <v>29899</v>
      </c>
      <c r="BE24" s="273">
        <v>9870127</v>
      </c>
      <c r="BF24" s="273">
        <v>32975</v>
      </c>
      <c r="BG24" s="273">
        <v>13316779</v>
      </c>
      <c r="BH24" s="185" t="s">
        <v>42</v>
      </c>
      <c r="BI24" s="181"/>
      <c r="BJ24" s="182" t="s">
        <v>4</v>
      </c>
      <c r="BK24" s="254"/>
      <c r="BL24" s="273">
        <v>6267</v>
      </c>
      <c r="BM24" s="273">
        <v>10047856</v>
      </c>
      <c r="BN24" s="273">
        <v>5155</v>
      </c>
      <c r="BO24" s="273">
        <v>1910077</v>
      </c>
      <c r="BP24" s="273">
        <v>23114</v>
      </c>
      <c r="BQ24" s="273">
        <v>91841640</v>
      </c>
      <c r="BR24" s="273">
        <v>28332</v>
      </c>
      <c r="BS24" s="273">
        <v>7344496</v>
      </c>
      <c r="BT24" s="185" t="s">
        <v>42</v>
      </c>
      <c r="BU24" s="181"/>
      <c r="BV24" s="182" t="s">
        <v>4</v>
      </c>
      <c r="BW24" s="254"/>
      <c r="BX24" s="273">
        <v>28307</v>
      </c>
      <c r="BY24" s="273">
        <v>10864228</v>
      </c>
      <c r="BZ24" s="273">
        <v>34757</v>
      </c>
      <c r="CA24" s="273">
        <v>13547006</v>
      </c>
      <c r="CB24" s="273">
        <v>27298</v>
      </c>
      <c r="CC24" s="273">
        <v>10472235</v>
      </c>
      <c r="CD24" s="273">
        <v>30028</v>
      </c>
      <c r="CE24" s="273">
        <v>11527146</v>
      </c>
      <c r="CF24" s="185" t="s">
        <v>42</v>
      </c>
      <c r="CG24" s="181"/>
      <c r="CH24" s="182" t="s">
        <v>4</v>
      </c>
      <c r="CI24" s="254"/>
      <c r="CJ24" s="273">
        <v>45145</v>
      </c>
      <c r="CK24" s="273">
        <v>237632018</v>
      </c>
      <c r="CL24" s="273">
        <v>72526</v>
      </c>
      <c r="CM24" s="273">
        <v>17563891</v>
      </c>
      <c r="CN24" s="273">
        <v>49656</v>
      </c>
      <c r="CO24" s="273">
        <v>338140862</v>
      </c>
      <c r="CP24" s="273">
        <v>85531</v>
      </c>
      <c r="CQ24" s="273">
        <v>29144765</v>
      </c>
      <c r="CR24" s="185" t="s">
        <v>42</v>
      </c>
      <c r="CS24" s="181"/>
      <c r="CT24" s="182" t="s">
        <v>4</v>
      </c>
      <c r="CU24" s="254"/>
      <c r="CV24" s="273">
        <v>29948</v>
      </c>
      <c r="CW24" s="273">
        <v>10711796</v>
      </c>
      <c r="CX24" s="273">
        <v>26619</v>
      </c>
      <c r="CY24" s="273">
        <v>9686690</v>
      </c>
      <c r="CZ24" s="273">
        <v>39601</v>
      </c>
      <c r="DA24" s="273">
        <v>15078285</v>
      </c>
      <c r="DB24" s="273">
        <v>30477</v>
      </c>
      <c r="DC24" s="273">
        <v>10500936</v>
      </c>
      <c r="DD24" s="185" t="s">
        <v>42</v>
      </c>
      <c r="DE24" s="181"/>
      <c r="DF24" s="182" t="s">
        <v>4</v>
      </c>
      <c r="DG24" s="254"/>
      <c r="DH24" s="273">
        <v>45884</v>
      </c>
      <c r="DI24" s="273">
        <v>358470197</v>
      </c>
      <c r="DJ24" s="273">
        <v>39932</v>
      </c>
      <c r="DK24" s="273">
        <v>21629555</v>
      </c>
      <c r="DL24" s="273">
        <v>45009</v>
      </c>
      <c r="DM24" s="273">
        <v>302613769</v>
      </c>
      <c r="DN24" s="273">
        <v>22205</v>
      </c>
      <c r="DO24" s="273">
        <v>21225230</v>
      </c>
      <c r="DP24" s="185" t="s">
        <v>42</v>
      </c>
      <c r="DQ24" s="181"/>
      <c r="DR24" s="182" t="s">
        <v>4</v>
      </c>
      <c r="DS24" s="254"/>
      <c r="DT24" s="273">
        <v>50165</v>
      </c>
      <c r="DU24" s="273">
        <v>18167242</v>
      </c>
      <c r="DV24" s="273">
        <v>38311</v>
      </c>
      <c r="DW24" s="273">
        <v>12211022</v>
      </c>
      <c r="DX24" s="273">
        <v>55815</v>
      </c>
      <c r="DY24" s="273">
        <v>19498192</v>
      </c>
      <c r="DZ24" s="273">
        <v>45079</v>
      </c>
      <c r="EA24" s="273">
        <v>13363675</v>
      </c>
      <c r="EB24" s="185" t="s">
        <v>42</v>
      </c>
      <c r="EC24" s="181"/>
      <c r="ED24" s="182" t="s">
        <v>4</v>
      </c>
      <c r="EE24" s="254"/>
      <c r="EF24" s="273">
        <v>47266</v>
      </c>
      <c r="EG24" s="273">
        <v>221217140</v>
      </c>
      <c r="EH24" s="273">
        <v>22784</v>
      </c>
      <c r="EI24" s="273">
        <v>21325683</v>
      </c>
      <c r="EJ24" s="273">
        <v>37684</v>
      </c>
      <c r="EK24" s="273">
        <v>110795617</v>
      </c>
      <c r="EL24" s="273">
        <v>24076</v>
      </c>
      <c r="EM24" s="273">
        <v>16182321</v>
      </c>
      <c r="EN24" s="185" t="s">
        <v>42</v>
      </c>
      <c r="EO24" s="181"/>
      <c r="EP24" s="182" t="s">
        <v>4</v>
      </c>
      <c r="EQ24" s="254"/>
      <c r="ER24" s="273">
        <v>55008</v>
      </c>
      <c r="ES24" s="273">
        <v>17772012</v>
      </c>
      <c r="ET24" s="273">
        <v>45718</v>
      </c>
      <c r="EU24" s="273">
        <v>12929215</v>
      </c>
      <c r="EV24" s="273">
        <v>38907</v>
      </c>
      <c r="EW24" s="273">
        <v>11497319</v>
      </c>
      <c r="EX24" s="273">
        <v>33672</v>
      </c>
      <c r="EY24" s="273">
        <v>8818282</v>
      </c>
      <c r="EZ24" s="185" t="s">
        <v>42</v>
      </c>
      <c r="FA24" s="181"/>
      <c r="FB24" s="182" t="s">
        <v>4</v>
      </c>
      <c r="FC24" s="254"/>
      <c r="FD24" s="273">
        <v>26563</v>
      </c>
      <c r="FE24" s="273">
        <v>69705134</v>
      </c>
      <c r="FF24" s="273">
        <v>17639</v>
      </c>
      <c r="FG24" s="273">
        <v>15326868</v>
      </c>
      <c r="FH24" s="273">
        <v>11080</v>
      </c>
      <c r="FI24" s="273">
        <v>44367695</v>
      </c>
      <c r="FJ24" s="273">
        <v>7279</v>
      </c>
      <c r="FK24" s="273">
        <v>7781726</v>
      </c>
      <c r="FL24" s="185" t="s">
        <v>42</v>
      </c>
      <c r="FM24" s="181"/>
      <c r="FN24" s="182" t="s">
        <v>4</v>
      </c>
      <c r="FO24" s="254"/>
      <c r="FP24" s="273">
        <v>32035</v>
      </c>
      <c r="FQ24" s="273">
        <v>8405969</v>
      </c>
      <c r="FR24" s="273">
        <v>29858</v>
      </c>
      <c r="FS24" s="273">
        <v>7255819</v>
      </c>
      <c r="FT24" s="273">
        <v>27740</v>
      </c>
      <c r="FU24" s="273">
        <v>6275814</v>
      </c>
      <c r="FV24" s="273">
        <v>27876</v>
      </c>
      <c r="FW24" s="273">
        <v>6333842</v>
      </c>
      <c r="FX24" s="185" t="s">
        <v>42</v>
      </c>
      <c r="FY24" s="181"/>
      <c r="FZ24" s="182" t="s">
        <v>4</v>
      </c>
      <c r="GA24" s="254"/>
      <c r="GB24" s="273">
        <v>3996</v>
      </c>
      <c r="GC24" s="273">
        <v>23068345</v>
      </c>
      <c r="GD24" s="273">
        <v>3043</v>
      </c>
      <c r="GE24" s="273">
        <v>5488181</v>
      </c>
      <c r="GF24" s="273">
        <v>2554</v>
      </c>
      <c r="GG24" s="273">
        <v>15766334</v>
      </c>
      <c r="GH24" s="273">
        <v>2512</v>
      </c>
      <c r="GI24" s="273">
        <v>2998157</v>
      </c>
      <c r="GJ24" s="185" t="s">
        <v>42</v>
      </c>
      <c r="GK24" s="181"/>
      <c r="GL24" s="182" t="s">
        <v>4</v>
      </c>
      <c r="GM24" s="254"/>
      <c r="GN24" s="273">
        <v>29175</v>
      </c>
      <c r="GO24" s="273">
        <v>5407002</v>
      </c>
      <c r="GP24" s="273">
        <v>20769</v>
      </c>
      <c r="GQ24" s="273">
        <v>4315516</v>
      </c>
      <c r="GR24" s="273">
        <v>29897</v>
      </c>
      <c r="GS24" s="273">
        <v>3641563</v>
      </c>
      <c r="GT24" s="273">
        <v>13520</v>
      </c>
      <c r="GU24" s="273">
        <v>2403292</v>
      </c>
      <c r="GV24" s="185" t="s">
        <v>42</v>
      </c>
      <c r="GW24" s="181"/>
      <c r="GX24" s="182" t="s">
        <v>4</v>
      </c>
      <c r="GY24" s="254"/>
      <c r="GZ24" s="273">
        <v>1539</v>
      </c>
      <c r="HA24" s="273">
        <v>7115440</v>
      </c>
      <c r="HB24" s="273">
        <v>1654</v>
      </c>
      <c r="HC24" s="273">
        <v>1361896</v>
      </c>
      <c r="HD24" s="273">
        <v>887</v>
      </c>
      <c r="HE24" s="273">
        <v>3274654</v>
      </c>
      <c r="HF24" s="273">
        <v>911</v>
      </c>
      <c r="HG24" s="273">
        <v>776466</v>
      </c>
      <c r="HH24" s="185" t="s">
        <v>42</v>
      </c>
      <c r="HI24" s="181"/>
      <c r="HJ24" s="182" t="s">
        <v>4</v>
      </c>
      <c r="HK24" s="254"/>
      <c r="HL24" s="273">
        <v>14466</v>
      </c>
      <c r="HM24" s="273">
        <v>1693074</v>
      </c>
      <c r="HN24" s="273">
        <v>6661</v>
      </c>
      <c r="HO24" s="273">
        <v>1066412</v>
      </c>
      <c r="HP24" s="185" t="s">
        <v>42</v>
      </c>
      <c r="HQ24" s="181"/>
      <c r="HR24" s="257" t="s">
        <v>4</v>
      </c>
      <c r="HS24" s="274">
        <v>379</v>
      </c>
      <c r="HT24" s="274">
        <v>1210629</v>
      </c>
      <c r="HU24" s="274">
        <v>383</v>
      </c>
      <c r="HV24" s="274">
        <v>169473</v>
      </c>
      <c r="HW24" s="185" t="s">
        <v>42</v>
      </c>
    </row>
    <row r="25" spans="1:231" s="279" customFormat="1" ht="27.95" customHeight="1">
      <c r="A25" s="181"/>
      <c r="B25" s="182" t="s">
        <v>5</v>
      </c>
      <c r="C25" s="254"/>
      <c r="D25" s="270">
        <v>13920824</v>
      </c>
      <c r="E25" s="270">
        <v>12474766226</v>
      </c>
      <c r="F25" s="270">
        <v>16207259</v>
      </c>
      <c r="G25" s="270">
        <v>14496497720</v>
      </c>
      <c r="H25" s="270">
        <v>355979</v>
      </c>
      <c r="I25" s="270">
        <v>421788817</v>
      </c>
      <c r="J25" s="270">
        <v>331332</v>
      </c>
      <c r="K25" s="270">
        <v>385923719</v>
      </c>
      <c r="L25" s="187" t="s">
        <v>40</v>
      </c>
      <c r="M25" s="181"/>
      <c r="N25" s="182" t="s">
        <v>5</v>
      </c>
      <c r="O25" s="254"/>
      <c r="P25" s="270">
        <v>3592742</v>
      </c>
      <c r="Q25" s="270">
        <v>1434006806</v>
      </c>
      <c r="R25" s="270">
        <v>8807877</v>
      </c>
      <c r="S25" s="270">
        <v>3274437272</v>
      </c>
      <c r="T25" s="270">
        <v>686814</v>
      </c>
      <c r="U25" s="270">
        <v>220586903</v>
      </c>
      <c r="V25" s="270">
        <v>636369</v>
      </c>
      <c r="W25" s="270">
        <v>205441101</v>
      </c>
      <c r="X25" s="187" t="s">
        <v>40</v>
      </c>
      <c r="Y25" s="181"/>
      <c r="Z25" s="182" t="s">
        <v>5</v>
      </c>
      <c r="AA25" s="254"/>
      <c r="AB25" s="290">
        <v>1438282</v>
      </c>
      <c r="AC25" s="270">
        <v>1103259706</v>
      </c>
      <c r="AD25" s="270">
        <v>1405181</v>
      </c>
      <c r="AE25" s="270">
        <v>1056490205</v>
      </c>
      <c r="AF25" s="270">
        <v>731723</v>
      </c>
      <c r="AG25" s="270">
        <v>591262033</v>
      </c>
      <c r="AH25" s="270">
        <v>786924</v>
      </c>
      <c r="AI25" s="270">
        <v>690181049</v>
      </c>
      <c r="AJ25" s="187" t="s">
        <v>40</v>
      </c>
      <c r="AK25" s="181"/>
      <c r="AL25" s="182" t="s">
        <v>5</v>
      </c>
      <c r="AM25" s="254"/>
      <c r="AN25" s="290">
        <v>48191</v>
      </c>
      <c r="AO25" s="270">
        <v>17197217</v>
      </c>
      <c r="AP25" s="270">
        <v>44789</v>
      </c>
      <c r="AQ25" s="270">
        <v>15848409</v>
      </c>
      <c r="AR25" s="273">
        <v>10685</v>
      </c>
      <c r="AS25" s="273">
        <v>3357466</v>
      </c>
      <c r="AT25" s="273">
        <v>9303</v>
      </c>
      <c r="AU25" s="273">
        <v>2905045</v>
      </c>
      <c r="AV25" s="187" t="s">
        <v>40</v>
      </c>
      <c r="AW25" s="181"/>
      <c r="AX25" s="182" t="s">
        <v>5</v>
      </c>
      <c r="AY25" s="254"/>
      <c r="AZ25" s="273">
        <v>783945</v>
      </c>
      <c r="BA25" s="273">
        <v>862601062</v>
      </c>
      <c r="BB25" s="273">
        <v>1037171</v>
      </c>
      <c r="BC25" s="273">
        <v>1117471006</v>
      </c>
      <c r="BD25" s="273">
        <v>973589</v>
      </c>
      <c r="BE25" s="273">
        <v>1052154173</v>
      </c>
      <c r="BF25" s="273">
        <v>1300269</v>
      </c>
      <c r="BG25" s="273">
        <v>1345166320</v>
      </c>
      <c r="BH25" s="187" t="s">
        <v>40</v>
      </c>
      <c r="BI25" s="181"/>
      <c r="BJ25" s="182" t="s">
        <v>5</v>
      </c>
      <c r="BK25" s="254"/>
      <c r="BL25" s="273">
        <v>22203</v>
      </c>
      <c r="BM25" s="273">
        <v>12018373</v>
      </c>
      <c r="BN25" s="273">
        <v>42544</v>
      </c>
      <c r="BO25" s="273">
        <v>16247057</v>
      </c>
      <c r="BP25" s="273">
        <v>54702</v>
      </c>
      <c r="BQ25" s="273">
        <v>45376657</v>
      </c>
      <c r="BR25" s="273">
        <v>214504</v>
      </c>
      <c r="BS25" s="273">
        <v>81807437</v>
      </c>
      <c r="BT25" s="187" t="s">
        <v>40</v>
      </c>
      <c r="BU25" s="181"/>
      <c r="BV25" s="182" t="s">
        <v>5</v>
      </c>
      <c r="BW25" s="254"/>
      <c r="BX25" s="273">
        <v>1114889</v>
      </c>
      <c r="BY25" s="273">
        <v>1138804738</v>
      </c>
      <c r="BZ25" s="273">
        <v>1459764</v>
      </c>
      <c r="CA25" s="273">
        <v>1425566205</v>
      </c>
      <c r="CB25" s="273">
        <v>1065531</v>
      </c>
      <c r="CC25" s="273">
        <v>1034055526</v>
      </c>
      <c r="CD25" s="273">
        <v>1363056</v>
      </c>
      <c r="CE25" s="273">
        <v>1286495297</v>
      </c>
      <c r="CF25" s="187" t="s">
        <v>40</v>
      </c>
      <c r="CG25" s="181"/>
      <c r="CH25" s="182" t="s">
        <v>5</v>
      </c>
      <c r="CI25" s="254"/>
      <c r="CJ25" s="273">
        <v>100795</v>
      </c>
      <c r="CK25" s="273">
        <v>92419127</v>
      </c>
      <c r="CL25" s="273">
        <v>642498</v>
      </c>
      <c r="CM25" s="273">
        <v>232089516</v>
      </c>
      <c r="CN25" s="273">
        <v>173031</v>
      </c>
      <c r="CO25" s="273">
        <v>109391835</v>
      </c>
      <c r="CP25" s="273">
        <v>1268184</v>
      </c>
      <c r="CQ25" s="273">
        <v>395697796</v>
      </c>
      <c r="CR25" s="187" t="s">
        <v>40</v>
      </c>
      <c r="CS25" s="181"/>
      <c r="CT25" s="182" t="s">
        <v>5</v>
      </c>
      <c r="CU25" s="254"/>
      <c r="CV25" s="273">
        <v>948340</v>
      </c>
      <c r="CW25" s="273">
        <v>871049903</v>
      </c>
      <c r="CX25" s="273">
        <v>1169208</v>
      </c>
      <c r="CY25" s="273">
        <v>1078204888</v>
      </c>
      <c r="CZ25" s="273">
        <v>1033336</v>
      </c>
      <c r="DA25" s="273">
        <v>909715215</v>
      </c>
      <c r="DB25" s="273">
        <v>1213925</v>
      </c>
      <c r="DC25" s="273">
        <v>1090888632</v>
      </c>
      <c r="DD25" s="187" t="s">
        <v>40</v>
      </c>
      <c r="DE25" s="181"/>
      <c r="DF25" s="182" t="s">
        <v>5</v>
      </c>
      <c r="DG25" s="254"/>
      <c r="DH25" s="273">
        <v>167417</v>
      </c>
      <c r="DI25" s="273">
        <v>102052588</v>
      </c>
      <c r="DJ25" s="273">
        <v>783620</v>
      </c>
      <c r="DK25" s="273">
        <v>238372671</v>
      </c>
      <c r="DL25" s="273">
        <v>256205</v>
      </c>
      <c r="DM25" s="273">
        <v>132389807</v>
      </c>
      <c r="DN25" s="273">
        <v>724930</v>
      </c>
      <c r="DO25" s="273">
        <v>239413333</v>
      </c>
      <c r="DP25" s="187" t="s">
        <v>40</v>
      </c>
      <c r="DQ25" s="181"/>
      <c r="DR25" s="182" t="s">
        <v>5</v>
      </c>
      <c r="DS25" s="254"/>
      <c r="DT25" s="273">
        <v>1145093</v>
      </c>
      <c r="DU25" s="273">
        <v>972762924</v>
      </c>
      <c r="DV25" s="273">
        <v>1326023</v>
      </c>
      <c r="DW25" s="273">
        <v>1164051224</v>
      </c>
      <c r="DX25" s="273">
        <v>1139503</v>
      </c>
      <c r="DY25" s="273">
        <v>955871216</v>
      </c>
      <c r="DZ25" s="273">
        <v>1330119</v>
      </c>
      <c r="EA25" s="273">
        <v>1130380161</v>
      </c>
      <c r="EB25" s="187" t="s">
        <v>40</v>
      </c>
      <c r="EC25" s="181"/>
      <c r="ED25" s="182" t="s">
        <v>5</v>
      </c>
      <c r="EE25" s="254"/>
      <c r="EF25" s="273">
        <v>290271</v>
      </c>
      <c r="EG25" s="273">
        <v>142241644</v>
      </c>
      <c r="EH25" s="273">
        <v>910542</v>
      </c>
      <c r="EI25" s="273">
        <v>438787304</v>
      </c>
      <c r="EJ25" s="273">
        <v>395265</v>
      </c>
      <c r="EK25" s="273">
        <v>138577254</v>
      </c>
      <c r="EL25" s="273">
        <v>1006373</v>
      </c>
      <c r="EM25" s="273">
        <v>423160520</v>
      </c>
      <c r="EN25" s="187" t="s">
        <v>40</v>
      </c>
      <c r="EO25" s="181"/>
      <c r="EP25" s="182" t="s">
        <v>5</v>
      </c>
      <c r="EQ25" s="254"/>
      <c r="ER25" s="273">
        <v>1042150</v>
      </c>
      <c r="ES25" s="273">
        <v>858221157</v>
      </c>
      <c r="ET25" s="273">
        <v>1190929</v>
      </c>
      <c r="EU25" s="273">
        <v>978538312</v>
      </c>
      <c r="EV25" s="273">
        <v>669710</v>
      </c>
      <c r="EW25" s="273">
        <v>543261868</v>
      </c>
      <c r="EX25" s="273">
        <v>752778</v>
      </c>
      <c r="EY25" s="273">
        <v>599907879</v>
      </c>
      <c r="EZ25" s="187" t="s">
        <v>40</v>
      </c>
      <c r="FA25" s="181"/>
      <c r="FB25" s="182" t="s">
        <v>5</v>
      </c>
      <c r="FC25" s="254"/>
      <c r="FD25" s="273">
        <v>367127</v>
      </c>
      <c r="FE25" s="273">
        <v>116054327</v>
      </c>
      <c r="FF25" s="273">
        <v>863622</v>
      </c>
      <c r="FG25" s="273">
        <v>360448213</v>
      </c>
      <c r="FH25" s="273">
        <v>253935</v>
      </c>
      <c r="FI25" s="273">
        <v>68828507</v>
      </c>
      <c r="FJ25" s="273">
        <v>546064</v>
      </c>
      <c r="FK25" s="273">
        <v>219249273</v>
      </c>
      <c r="FL25" s="187" t="s">
        <v>40</v>
      </c>
      <c r="FM25" s="181"/>
      <c r="FN25" s="182" t="s">
        <v>5</v>
      </c>
      <c r="FO25" s="254"/>
      <c r="FP25" s="273">
        <v>507374</v>
      </c>
      <c r="FQ25" s="273">
        <v>422683734</v>
      </c>
      <c r="FR25" s="273">
        <v>582548</v>
      </c>
      <c r="FS25" s="273">
        <v>462108939</v>
      </c>
      <c r="FT25" s="273">
        <v>389477</v>
      </c>
      <c r="FU25" s="273">
        <v>311128534</v>
      </c>
      <c r="FV25" s="273">
        <v>465945</v>
      </c>
      <c r="FW25" s="273">
        <v>352658191</v>
      </c>
      <c r="FX25" s="187" t="s">
        <v>40</v>
      </c>
      <c r="FY25" s="181"/>
      <c r="FZ25" s="182" t="s">
        <v>5</v>
      </c>
      <c r="GA25" s="254"/>
      <c r="GB25" s="273">
        <v>291496</v>
      </c>
      <c r="GC25" s="273">
        <v>76268189</v>
      </c>
      <c r="GD25" s="273">
        <v>520361</v>
      </c>
      <c r="GE25" s="273">
        <v>195065272</v>
      </c>
      <c r="GF25" s="273">
        <v>181317</v>
      </c>
      <c r="GG25" s="273">
        <v>59487633</v>
      </c>
      <c r="GH25" s="273">
        <v>281499</v>
      </c>
      <c r="GI25" s="273">
        <v>98174670</v>
      </c>
      <c r="GJ25" s="187" t="s">
        <v>40</v>
      </c>
      <c r="GK25" s="181"/>
      <c r="GL25" s="182" t="s">
        <v>5</v>
      </c>
      <c r="GM25" s="254"/>
      <c r="GN25" s="273">
        <v>289279</v>
      </c>
      <c r="GO25" s="273">
        <v>217614205</v>
      </c>
      <c r="GP25" s="273">
        <v>284817</v>
      </c>
      <c r="GQ25" s="273">
        <v>199802426</v>
      </c>
      <c r="GR25" s="273">
        <v>204214</v>
      </c>
      <c r="GS25" s="273">
        <v>148098677</v>
      </c>
      <c r="GT25" s="273">
        <v>146653</v>
      </c>
      <c r="GU25" s="273">
        <v>96237938</v>
      </c>
      <c r="GV25" s="187" t="s">
        <v>40</v>
      </c>
      <c r="GW25" s="181"/>
      <c r="GX25" s="182" t="s">
        <v>5</v>
      </c>
      <c r="GY25" s="254"/>
      <c r="GZ25" s="273">
        <v>144636</v>
      </c>
      <c r="HA25" s="273">
        <v>48060464</v>
      </c>
      <c r="HB25" s="273">
        <v>178532</v>
      </c>
      <c r="HC25" s="273">
        <v>63004614</v>
      </c>
      <c r="HD25" s="273">
        <v>102054</v>
      </c>
      <c r="HE25" s="273">
        <v>33998627</v>
      </c>
      <c r="HF25" s="273">
        <v>90345</v>
      </c>
      <c r="HG25" s="273">
        <v>32602162</v>
      </c>
      <c r="HH25" s="187" t="s">
        <v>40</v>
      </c>
      <c r="HI25" s="181"/>
      <c r="HJ25" s="182" t="s">
        <v>5</v>
      </c>
      <c r="HK25" s="254"/>
      <c r="HL25" s="273">
        <v>88410</v>
      </c>
      <c r="HM25" s="273">
        <v>60432738</v>
      </c>
      <c r="HN25" s="273">
        <v>60617</v>
      </c>
      <c r="HO25" s="273">
        <v>36425329</v>
      </c>
      <c r="HP25" s="187" t="s">
        <v>40</v>
      </c>
      <c r="HQ25" s="181"/>
      <c r="HR25" s="257" t="s">
        <v>5</v>
      </c>
      <c r="HS25" s="274">
        <v>46598</v>
      </c>
      <c r="HT25" s="274">
        <v>15700188</v>
      </c>
      <c r="HU25" s="274">
        <v>43798</v>
      </c>
      <c r="HV25" s="274">
        <v>16122879</v>
      </c>
      <c r="HW25" s="187" t="s">
        <v>40</v>
      </c>
    </row>
    <row r="26" spans="1:231" s="279" customFormat="1" ht="27.95" customHeight="1">
      <c r="A26" s="181"/>
      <c r="B26" s="182" t="s">
        <v>6</v>
      </c>
      <c r="C26" s="254"/>
      <c r="D26" s="270">
        <v>13904726</v>
      </c>
      <c r="E26" s="270">
        <v>3773182988</v>
      </c>
      <c r="F26" s="270">
        <v>16128450</v>
      </c>
      <c r="G26" s="270">
        <v>4382454991</v>
      </c>
      <c r="H26" s="270">
        <v>355269</v>
      </c>
      <c r="I26" s="270">
        <v>92351542</v>
      </c>
      <c r="J26" s="270">
        <v>329855</v>
      </c>
      <c r="K26" s="270">
        <v>85626970</v>
      </c>
      <c r="L26" s="185" t="s">
        <v>654</v>
      </c>
      <c r="M26" s="181"/>
      <c r="N26" s="182" t="s">
        <v>6</v>
      </c>
      <c r="O26" s="254"/>
      <c r="P26" s="270">
        <v>1106834</v>
      </c>
      <c r="Q26" s="270">
        <v>235413382</v>
      </c>
      <c r="R26" s="270">
        <v>852278</v>
      </c>
      <c r="S26" s="270">
        <v>159363325</v>
      </c>
      <c r="T26" s="270">
        <v>19820</v>
      </c>
      <c r="U26" s="270">
        <v>2939179</v>
      </c>
      <c r="V26" s="270">
        <v>18626</v>
      </c>
      <c r="W26" s="270">
        <v>2756434</v>
      </c>
      <c r="X26" s="185" t="s">
        <v>654</v>
      </c>
      <c r="Y26" s="181"/>
      <c r="Z26" s="182" t="s">
        <v>6</v>
      </c>
      <c r="AA26" s="254"/>
      <c r="AB26" s="290">
        <v>1455484</v>
      </c>
      <c r="AC26" s="270">
        <v>379248019</v>
      </c>
      <c r="AD26" s="270">
        <v>1420101</v>
      </c>
      <c r="AE26" s="270">
        <v>368854558</v>
      </c>
      <c r="AF26" s="270">
        <v>741907</v>
      </c>
      <c r="AG26" s="270">
        <v>198159613</v>
      </c>
      <c r="AH26" s="270">
        <v>795612</v>
      </c>
      <c r="AI26" s="270">
        <v>212631741</v>
      </c>
      <c r="AJ26" s="185" t="s">
        <v>654</v>
      </c>
      <c r="AK26" s="181"/>
      <c r="AL26" s="182" t="s">
        <v>6</v>
      </c>
      <c r="AM26" s="254"/>
      <c r="AN26" s="290">
        <v>10146</v>
      </c>
      <c r="AO26" s="270">
        <v>1530623</v>
      </c>
      <c r="AP26" s="270">
        <v>10006</v>
      </c>
      <c r="AQ26" s="270">
        <v>1510033</v>
      </c>
      <c r="AR26" s="273">
        <v>1201</v>
      </c>
      <c r="AS26" s="273">
        <v>203497</v>
      </c>
      <c r="AT26" s="273">
        <v>1150</v>
      </c>
      <c r="AU26" s="273">
        <v>177653</v>
      </c>
      <c r="AV26" s="185" t="s">
        <v>654</v>
      </c>
      <c r="AW26" s="181"/>
      <c r="AX26" s="182" t="s">
        <v>6</v>
      </c>
      <c r="AY26" s="254"/>
      <c r="AZ26" s="273">
        <v>779519</v>
      </c>
      <c r="BA26" s="273">
        <v>218154175</v>
      </c>
      <c r="BB26" s="273">
        <v>1031026</v>
      </c>
      <c r="BC26" s="273">
        <v>287661441</v>
      </c>
      <c r="BD26" s="273">
        <v>964834</v>
      </c>
      <c r="BE26" s="273">
        <v>275125382</v>
      </c>
      <c r="BF26" s="273">
        <v>1288649</v>
      </c>
      <c r="BG26" s="273">
        <v>367403608</v>
      </c>
      <c r="BH26" s="185" t="s">
        <v>654</v>
      </c>
      <c r="BI26" s="181"/>
      <c r="BJ26" s="182" t="s">
        <v>6</v>
      </c>
      <c r="BK26" s="254"/>
      <c r="BL26" s="273">
        <v>13179</v>
      </c>
      <c r="BM26" s="273">
        <v>3651704</v>
      </c>
      <c r="BN26" s="273">
        <v>6189</v>
      </c>
      <c r="BO26" s="273">
        <v>1568588</v>
      </c>
      <c r="BP26" s="273">
        <v>47645</v>
      </c>
      <c r="BQ26" s="273">
        <v>13729541</v>
      </c>
      <c r="BR26" s="273">
        <v>29071</v>
      </c>
      <c r="BS26" s="273">
        <v>8211697</v>
      </c>
      <c r="BT26" s="185" t="s">
        <v>654</v>
      </c>
      <c r="BU26" s="181"/>
      <c r="BV26" s="182" t="s">
        <v>6</v>
      </c>
      <c r="BW26" s="254"/>
      <c r="BX26" s="273">
        <v>1102699</v>
      </c>
      <c r="BY26" s="273">
        <v>313338202</v>
      </c>
      <c r="BZ26" s="273">
        <v>1447595</v>
      </c>
      <c r="CA26" s="273">
        <v>410134305</v>
      </c>
      <c r="CB26" s="273">
        <v>1054690</v>
      </c>
      <c r="CC26" s="273">
        <v>297013090</v>
      </c>
      <c r="CD26" s="273">
        <v>1349443</v>
      </c>
      <c r="CE26" s="273">
        <v>378512384</v>
      </c>
      <c r="CF26" s="185" t="s">
        <v>654</v>
      </c>
      <c r="CG26" s="181"/>
      <c r="CH26" s="182" t="s">
        <v>6</v>
      </c>
      <c r="CI26" s="254"/>
      <c r="CJ26" s="273">
        <v>90047</v>
      </c>
      <c r="CK26" s="273">
        <v>26273964</v>
      </c>
      <c r="CL26" s="273">
        <v>49612</v>
      </c>
      <c r="CM26" s="273">
        <v>13721079</v>
      </c>
      <c r="CN26" s="273">
        <v>95014</v>
      </c>
      <c r="CO26" s="273">
        <v>27289209</v>
      </c>
      <c r="CP26" s="273">
        <v>50398</v>
      </c>
      <c r="CQ26" s="273">
        <v>13375357</v>
      </c>
      <c r="CR26" s="185" t="s">
        <v>654</v>
      </c>
      <c r="CS26" s="181"/>
      <c r="CT26" s="182" t="s">
        <v>6</v>
      </c>
      <c r="CU26" s="254"/>
      <c r="CV26" s="273">
        <v>941043</v>
      </c>
      <c r="CW26" s="273">
        <v>261746605</v>
      </c>
      <c r="CX26" s="273">
        <v>1155948</v>
      </c>
      <c r="CY26" s="273">
        <v>319848443</v>
      </c>
      <c r="CZ26" s="273">
        <v>1027830</v>
      </c>
      <c r="DA26" s="273">
        <v>281343686</v>
      </c>
      <c r="DB26" s="273">
        <v>1200493</v>
      </c>
      <c r="DC26" s="273">
        <v>327350080</v>
      </c>
      <c r="DD26" s="185" t="s">
        <v>654</v>
      </c>
      <c r="DE26" s="181"/>
      <c r="DF26" s="182" t="s">
        <v>6</v>
      </c>
      <c r="DG26" s="254"/>
      <c r="DH26" s="273">
        <v>84398</v>
      </c>
      <c r="DI26" s="273">
        <v>23659414</v>
      </c>
      <c r="DJ26" s="273">
        <v>47106</v>
      </c>
      <c r="DK26" s="273">
        <v>12182629</v>
      </c>
      <c r="DL26" s="273">
        <v>86907</v>
      </c>
      <c r="DM26" s="273">
        <v>23805848</v>
      </c>
      <c r="DN26" s="273">
        <v>51582</v>
      </c>
      <c r="DO26" s="273">
        <v>13486757</v>
      </c>
      <c r="DP26" s="185" t="s">
        <v>654</v>
      </c>
      <c r="DQ26" s="181"/>
      <c r="DR26" s="182" t="s">
        <v>6</v>
      </c>
      <c r="DS26" s="254"/>
      <c r="DT26" s="273">
        <v>1140769</v>
      </c>
      <c r="DU26" s="273">
        <v>308122007</v>
      </c>
      <c r="DV26" s="273">
        <v>1312941</v>
      </c>
      <c r="DW26" s="273">
        <v>353876928</v>
      </c>
      <c r="DX26" s="273">
        <v>1136606</v>
      </c>
      <c r="DY26" s="273">
        <v>304343269</v>
      </c>
      <c r="DZ26" s="273">
        <v>1319054</v>
      </c>
      <c r="EA26" s="273">
        <v>353021069</v>
      </c>
      <c r="EB26" s="185" t="s">
        <v>654</v>
      </c>
      <c r="EC26" s="181"/>
      <c r="ED26" s="182" t="s">
        <v>6</v>
      </c>
      <c r="EE26" s="254"/>
      <c r="EF26" s="273">
        <v>98115</v>
      </c>
      <c r="EG26" s="273">
        <v>26549772</v>
      </c>
      <c r="EH26" s="273">
        <v>62120</v>
      </c>
      <c r="EI26" s="273">
        <v>16645015</v>
      </c>
      <c r="EJ26" s="273">
        <v>84778</v>
      </c>
      <c r="EK26" s="273">
        <v>22645116</v>
      </c>
      <c r="EL26" s="273">
        <v>65730</v>
      </c>
      <c r="EM26" s="273">
        <v>17746636</v>
      </c>
      <c r="EN26" s="185" t="s">
        <v>654</v>
      </c>
      <c r="EO26" s="181"/>
      <c r="EP26" s="182" t="s">
        <v>6</v>
      </c>
      <c r="EQ26" s="254"/>
      <c r="ER26" s="273">
        <v>1040818</v>
      </c>
      <c r="ES26" s="273">
        <v>276683686</v>
      </c>
      <c r="ET26" s="273">
        <v>1183640</v>
      </c>
      <c r="EU26" s="273">
        <v>314882010</v>
      </c>
      <c r="EV26" s="273">
        <v>669600</v>
      </c>
      <c r="EW26" s="273">
        <v>177040962</v>
      </c>
      <c r="EX26" s="273">
        <v>749193</v>
      </c>
      <c r="EY26" s="273">
        <v>198312647</v>
      </c>
      <c r="EZ26" s="185" t="s">
        <v>654</v>
      </c>
      <c r="FA26" s="181"/>
      <c r="FB26" s="182" t="s">
        <v>6</v>
      </c>
      <c r="FC26" s="254"/>
      <c r="FD26" s="273">
        <v>61856</v>
      </c>
      <c r="FE26" s="273">
        <v>16283211</v>
      </c>
      <c r="FF26" s="273">
        <v>50179</v>
      </c>
      <c r="FG26" s="273">
        <v>13378169</v>
      </c>
      <c r="FH26" s="273">
        <v>26611</v>
      </c>
      <c r="FI26" s="273">
        <v>6349614</v>
      </c>
      <c r="FJ26" s="273">
        <v>19842</v>
      </c>
      <c r="FK26" s="273">
        <v>4570201</v>
      </c>
      <c r="FL26" s="185" t="s">
        <v>654</v>
      </c>
      <c r="FM26" s="181"/>
      <c r="FN26" s="182" t="s">
        <v>6</v>
      </c>
      <c r="FO26" s="254"/>
      <c r="FP26" s="273">
        <v>507177</v>
      </c>
      <c r="FQ26" s="273">
        <v>133406712</v>
      </c>
      <c r="FR26" s="273">
        <v>580780</v>
      </c>
      <c r="FS26" s="273">
        <v>152755658</v>
      </c>
      <c r="FT26" s="273">
        <v>390246</v>
      </c>
      <c r="FU26" s="273">
        <v>101991936</v>
      </c>
      <c r="FV26" s="273">
        <v>466021</v>
      </c>
      <c r="FW26" s="273">
        <v>121882848</v>
      </c>
      <c r="FX26" s="185" t="s">
        <v>654</v>
      </c>
      <c r="FY26" s="181"/>
      <c r="FZ26" s="182" t="s">
        <v>6</v>
      </c>
      <c r="GA26" s="254"/>
      <c r="GB26" s="273">
        <v>79706</v>
      </c>
      <c r="GC26" s="273">
        <v>8743600</v>
      </c>
      <c r="GD26" s="273">
        <v>94785</v>
      </c>
      <c r="GE26" s="273">
        <v>9929331</v>
      </c>
      <c r="GF26" s="273">
        <v>95924</v>
      </c>
      <c r="GG26" s="273">
        <v>9939467</v>
      </c>
      <c r="GH26" s="273">
        <v>112993</v>
      </c>
      <c r="GI26" s="273">
        <v>11544564</v>
      </c>
      <c r="GJ26" s="185" t="s">
        <v>654</v>
      </c>
      <c r="GK26" s="181"/>
      <c r="GL26" s="182" t="s">
        <v>6</v>
      </c>
      <c r="GM26" s="254"/>
      <c r="GN26" s="273">
        <v>293162</v>
      </c>
      <c r="GO26" s="273">
        <v>76310798</v>
      </c>
      <c r="GP26" s="273">
        <v>286735</v>
      </c>
      <c r="GQ26" s="273">
        <v>74743009</v>
      </c>
      <c r="GR26" s="273">
        <v>210797</v>
      </c>
      <c r="GS26" s="273">
        <v>54852142</v>
      </c>
      <c r="GT26" s="273">
        <v>149036</v>
      </c>
      <c r="GU26" s="273">
        <v>38784850</v>
      </c>
      <c r="GV26" s="185" t="s">
        <v>654</v>
      </c>
      <c r="GW26" s="181"/>
      <c r="GX26" s="182" t="s">
        <v>6</v>
      </c>
      <c r="GY26" s="254"/>
      <c r="GZ26" s="273">
        <v>95199</v>
      </c>
      <c r="HA26" s="273">
        <v>9797561</v>
      </c>
      <c r="HB26" s="273">
        <v>93384</v>
      </c>
      <c r="HC26" s="273">
        <v>9470969</v>
      </c>
      <c r="HD26" s="273">
        <v>77624</v>
      </c>
      <c r="HE26" s="273">
        <v>8029420</v>
      </c>
      <c r="HF26" s="273">
        <v>56301</v>
      </c>
      <c r="HG26" s="273">
        <v>5713476</v>
      </c>
      <c r="HH26" s="185" t="s">
        <v>654</v>
      </c>
      <c r="HI26" s="181"/>
      <c r="HJ26" s="182" t="s">
        <v>6</v>
      </c>
      <c r="HK26" s="254"/>
      <c r="HL26" s="273">
        <v>92276</v>
      </c>
      <c r="HM26" s="273">
        <v>23951162</v>
      </c>
      <c r="HN26" s="273">
        <v>62328</v>
      </c>
      <c r="HO26" s="273">
        <v>16172442</v>
      </c>
      <c r="HP26" s="185" t="s">
        <v>654</v>
      </c>
      <c r="HQ26" s="181"/>
      <c r="HR26" s="257" t="s">
        <v>6</v>
      </c>
      <c r="HS26" s="274">
        <v>38664</v>
      </c>
      <c r="HT26" s="274">
        <v>3992642</v>
      </c>
      <c r="HU26" s="274">
        <v>33204</v>
      </c>
      <c r="HV26" s="274">
        <v>3374737</v>
      </c>
      <c r="HW26" s="185" t="s">
        <v>654</v>
      </c>
    </row>
    <row r="27" spans="1:231" s="279" customFormat="1" ht="27.95" customHeight="1" thickBot="1">
      <c r="A27" s="192"/>
      <c r="B27" s="193" t="s">
        <v>7</v>
      </c>
      <c r="C27" s="255"/>
      <c r="D27" s="275">
        <v>535212</v>
      </c>
      <c r="E27" s="275">
        <v>94771056</v>
      </c>
      <c r="F27" s="275">
        <v>460343</v>
      </c>
      <c r="G27" s="275">
        <v>95785833</v>
      </c>
      <c r="H27" s="275">
        <v>7604</v>
      </c>
      <c r="I27" s="275">
        <v>1383030</v>
      </c>
      <c r="J27" s="275">
        <v>5867</v>
      </c>
      <c r="K27" s="275">
        <v>1161992</v>
      </c>
      <c r="L27" s="197" t="s">
        <v>655</v>
      </c>
      <c r="M27" s="192"/>
      <c r="N27" s="193" t="s">
        <v>7</v>
      </c>
      <c r="O27" s="255"/>
      <c r="P27" s="275">
        <v>440263</v>
      </c>
      <c r="Q27" s="275">
        <v>25650911</v>
      </c>
      <c r="R27" s="275">
        <v>363939</v>
      </c>
      <c r="S27" s="275">
        <v>21052634</v>
      </c>
      <c r="T27" s="275">
        <v>31615</v>
      </c>
      <c r="U27" s="275">
        <v>2141129</v>
      </c>
      <c r="V27" s="275">
        <v>28848</v>
      </c>
      <c r="W27" s="275">
        <v>1934630</v>
      </c>
      <c r="X27" s="197" t="s">
        <v>655</v>
      </c>
      <c r="Y27" s="192"/>
      <c r="Z27" s="193" t="s">
        <v>7</v>
      </c>
      <c r="AA27" s="255"/>
      <c r="AB27" s="275">
        <v>15639</v>
      </c>
      <c r="AC27" s="275">
        <v>4275891</v>
      </c>
      <c r="AD27" s="275">
        <v>13167</v>
      </c>
      <c r="AE27" s="275">
        <v>3972324</v>
      </c>
      <c r="AF27" s="275">
        <v>7126</v>
      </c>
      <c r="AG27" s="275">
        <v>1630882</v>
      </c>
      <c r="AH27" s="275">
        <v>7205</v>
      </c>
      <c r="AI27" s="275">
        <v>1833152</v>
      </c>
      <c r="AJ27" s="197" t="s">
        <v>655</v>
      </c>
      <c r="AK27" s="192"/>
      <c r="AL27" s="193" t="s">
        <v>7</v>
      </c>
      <c r="AM27" s="255"/>
      <c r="AN27" s="276">
        <v>328</v>
      </c>
      <c r="AO27" s="275">
        <v>32502</v>
      </c>
      <c r="AP27" s="276">
        <v>245</v>
      </c>
      <c r="AQ27" s="275">
        <v>26192</v>
      </c>
      <c r="AR27" s="277">
        <v>237</v>
      </c>
      <c r="AS27" s="277">
        <v>18803</v>
      </c>
      <c r="AT27" s="277">
        <v>137</v>
      </c>
      <c r="AU27" s="277">
        <v>12300</v>
      </c>
      <c r="AV27" s="197" t="s">
        <v>655</v>
      </c>
      <c r="AW27" s="192"/>
      <c r="AX27" s="193" t="s">
        <v>7</v>
      </c>
      <c r="AY27" s="255"/>
      <c r="AZ27" s="277">
        <v>17571</v>
      </c>
      <c r="BA27" s="277">
        <v>3693498</v>
      </c>
      <c r="BB27" s="277">
        <v>18949</v>
      </c>
      <c r="BC27" s="277">
        <v>5046593</v>
      </c>
      <c r="BD27" s="277">
        <v>29833</v>
      </c>
      <c r="BE27" s="277">
        <v>6664170</v>
      </c>
      <c r="BF27" s="277">
        <v>32900</v>
      </c>
      <c r="BG27" s="277">
        <v>9012563</v>
      </c>
      <c r="BH27" s="197" t="s">
        <v>655</v>
      </c>
      <c r="BI27" s="192"/>
      <c r="BJ27" s="193" t="s">
        <v>7</v>
      </c>
      <c r="BK27" s="255"/>
      <c r="BL27" s="277">
        <v>5681</v>
      </c>
      <c r="BM27" s="277">
        <v>281108</v>
      </c>
      <c r="BN27" s="277">
        <v>4262</v>
      </c>
      <c r="BO27" s="277">
        <v>208487</v>
      </c>
      <c r="BP27" s="277">
        <v>24046</v>
      </c>
      <c r="BQ27" s="277">
        <v>1280204</v>
      </c>
      <c r="BR27" s="277">
        <v>27447</v>
      </c>
      <c r="BS27" s="277">
        <v>1412455</v>
      </c>
      <c r="BT27" s="197" t="s">
        <v>655</v>
      </c>
      <c r="BU27" s="192"/>
      <c r="BV27" s="193" t="s">
        <v>7</v>
      </c>
      <c r="BW27" s="255"/>
      <c r="BX27" s="277">
        <v>28245</v>
      </c>
      <c r="BY27" s="277">
        <v>7338745</v>
      </c>
      <c r="BZ27" s="277">
        <v>34659</v>
      </c>
      <c r="CA27" s="277">
        <v>9170004</v>
      </c>
      <c r="CB27" s="277">
        <v>27248</v>
      </c>
      <c r="CC27" s="277">
        <v>6906361</v>
      </c>
      <c r="CD27" s="277">
        <v>29950</v>
      </c>
      <c r="CE27" s="277">
        <v>7757737</v>
      </c>
      <c r="CF27" s="197" t="s">
        <v>655</v>
      </c>
      <c r="CG27" s="192"/>
      <c r="CH27" s="193" t="s">
        <v>7</v>
      </c>
      <c r="CI27" s="255"/>
      <c r="CJ27" s="277">
        <v>49220</v>
      </c>
      <c r="CK27" s="277">
        <v>2713097</v>
      </c>
      <c r="CL27" s="277">
        <v>72112</v>
      </c>
      <c r="CM27" s="277">
        <v>3690531</v>
      </c>
      <c r="CN27" s="277">
        <v>56877</v>
      </c>
      <c r="CO27" s="277">
        <v>3194406</v>
      </c>
      <c r="CP27" s="277">
        <v>86070</v>
      </c>
      <c r="CQ27" s="277">
        <v>4328993</v>
      </c>
      <c r="CR27" s="197" t="s">
        <v>655</v>
      </c>
      <c r="CS27" s="192"/>
      <c r="CT27" s="193" t="s">
        <v>7</v>
      </c>
      <c r="CU27" s="255"/>
      <c r="CV27" s="277">
        <v>29882</v>
      </c>
      <c r="CW27" s="277">
        <v>6651566</v>
      </c>
      <c r="CX27" s="277">
        <v>26529</v>
      </c>
      <c r="CY27" s="277">
        <v>6555439</v>
      </c>
      <c r="CZ27" s="277">
        <v>39517</v>
      </c>
      <c r="DA27" s="277">
        <v>8048104</v>
      </c>
      <c r="DB27" s="277">
        <v>30371</v>
      </c>
      <c r="DC27" s="277">
        <v>7050994</v>
      </c>
      <c r="DD27" s="197" t="s">
        <v>655</v>
      </c>
      <c r="DE27" s="192"/>
      <c r="DF27" s="193" t="s">
        <v>7</v>
      </c>
      <c r="DG27" s="255"/>
      <c r="DH27" s="277">
        <v>54056</v>
      </c>
      <c r="DI27" s="277">
        <v>3077465</v>
      </c>
      <c r="DJ27" s="277">
        <v>40789</v>
      </c>
      <c r="DK27" s="277">
        <v>2203448</v>
      </c>
      <c r="DL27" s="277">
        <v>54031</v>
      </c>
      <c r="DM27" s="277">
        <v>3175851</v>
      </c>
      <c r="DN27" s="277">
        <v>23084</v>
      </c>
      <c r="DO27" s="277">
        <v>1428482</v>
      </c>
      <c r="DP27" s="197" t="s">
        <v>655</v>
      </c>
      <c r="DQ27" s="192"/>
      <c r="DR27" s="193" t="s">
        <v>7</v>
      </c>
      <c r="DS27" s="255"/>
      <c r="DT27" s="277">
        <v>50071</v>
      </c>
      <c r="DU27" s="277">
        <v>9581897</v>
      </c>
      <c r="DV27" s="277">
        <v>38197</v>
      </c>
      <c r="DW27" s="277">
        <v>8240084</v>
      </c>
      <c r="DX27" s="277">
        <v>55697</v>
      </c>
      <c r="DY27" s="277">
        <v>9772782</v>
      </c>
      <c r="DZ27" s="277">
        <v>44938</v>
      </c>
      <c r="EA27" s="277">
        <v>8841142</v>
      </c>
      <c r="EB27" s="197" t="s">
        <v>655</v>
      </c>
      <c r="EC27" s="192"/>
      <c r="ED27" s="193" t="s">
        <v>7</v>
      </c>
      <c r="EE27" s="255"/>
      <c r="EF27" s="277">
        <v>56170</v>
      </c>
      <c r="EG27" s="277">
        <v>3313376</v>
      </c>
      <c r="EH27" s="277">
        <v>23077</v>
      </c>
      <c r="EI27" s="277">
        <v>1652298</v>
      </c>
      <c r="EJ27" s="277">
        <v>44212</v>
      </c>
      <c r="EK27" s="277">
        <v>2683658</v>
      </c>
      <c r="EL27" s="277">
        <v>23983</v>
      </c>
      <c r="EM27" s="277">
        <v>1805274</v>
      </c>
      <c r="EN27" s="197" t="s">
        <v>655</v>
      </c>
      <c r="EO27" s="192"/>
      <c r="EP27" s="193" t="s">
        <v>7</v>
      </c>
      <c r="EQ27" s="255"/>
      <c r="ER27" s="277">
        <v>54872</v>
      </c>
      <c r="ES27" s="277">
        <v>8985733</v>
      </c>
      <c r="ET27" s="277">
        <v>45564</v>
      </c>
      <c r="EU27" s="277">
        <v>8346533</v>
      </c>
      <c r="EV27" s="277">
        <v>38816</v>
      </c>
      <c r="EW27" s="277">
        <v>5841343</v>
      </c>
      <c r="EX27" s="277">
        <v>33556</v>
      </c>
      <c r="EY27" s="277">
        <v>5626075</v>
      </c>
      <c r="EZ27" s="197" t="s">
        <v>655</v>
      </c>
      <c r="FA27" s="192"/>
      <c r="FB27" s="193" t="s">
        <v>7</v>
      </c>
      <c r="FC27" s="255"/>
      <c r="FD27" s="277">
        <v>31592</v>
      </c>
      <c r="FE27" s="277">
        <v>1994991</v>
      </c>
      <c r="FF27" s="277">
        <v>17634</v>
      </c>
      <c r="FG27" s="277">
        <v>1384284</v>
      </c>
      <c r="FH27" s="277">
        <v>15211</v>
      </c>
      <c r="FI27" s="277">
        <v>878699</v>
      </c>
      <c r="FJ27" s="277">
        <v>7421</v>
      </c>
      <c r="FK27" s="277">
        <v>497339</v>
      </c>
      <c r="FL27" s="197" t="s">
        <v>655</v>
      </c>
      <c r="FM27" s="192"/>
      <c r="FN27" s="193" t="s">
        <v>7</v>
      </c>
      <c r="FO27" s="255"/>
      <c r="FP27" s="277">
        <v>31964</v>
      </c>
      <c r="FQ27" s="277">
        <v>4513407</v>
      </c>
      <c r="FR27" s="277">
        <v>29773</v>
      </c>
      <c r="FS27" s="277">
        <v>4611599</v>
      </c>
      <c r="FT27" s="277">
        <v>27676</v>
      </c>
      <c r="FU27" s="277">
        <v>3553108</v>
      </c>
      <c r="FV27" s="277">
        <v>27824</v>
      </c>
      <c r="FW27" s="277">
        <v>3924121</v>
      </c>
      <c r="FX27" s="197" t="s">
        <v>655</v>
      </c>
      <c r="FY27" s="192"/>
      <c r="FZ27" s="193" t="s">
        <v>7</v>
      </c>
      <c r="GA27" s="255"/>
      <c r="GB27" s="277">
        <v>7521</v>
      </c>
      <c r="GC27" s="277">
        <v>387988</v>
      </c>
      <c r="GD27" s="277">
        <v>3396</v>
      </c>
      <c r="GE27" s="277">
        <v>188540</v>
      </c>
      <c r="GF27" s="277">
        <v>4852</v>
      </c>
      <c r="GG27" s="277">
        <v>245735</v>
      </c>
      <c r="GH27" s="277">
        <v>2613</v>
      </c>
      <c r="GI27" s="277">
        <v>135306</v>
      </c>
      <c r="GJ27" s="197" t="s">
        <v>655</v>
      </c>
      <c r="GK27" s="192"/>
      <c r="GL27" s="193" t="s">
        <v>7</v>
      </c>
      <c r="GM27" s="255"/>
      <c r="GN27" s="277">
        <v>29124</v>
      </c>
      <c r="GO27" s="277">
        <v>2798467</v>
      </c>
      <c r="GP27" s="277">
        <v>20720</v>
      </c>
      <c r="GQ27" s="277">
        <v>2577173</v>
      </c>
      <c r="GR27" s="277">
        <v>29870</v>
      </c>
      <c r="GS27" s="277">
        <v>2169545</v>
      </c>
      <c r="GT27" s="277">
        <v>13518</v>
      </c>
      <c r="GU27" s="277">
        <v>1419934</v>
      </c>
      <c r="GV27" s="197" t="s">
        <v>655</v>
      </c>
      <c r="GW27" s="192"/>
      <c r="GX27" s="193" t="s">
        <v>7</v>
      </c>
      <c r="GY27" s="255"/>
      <c r="GZ27" s="277">
        <v>2735</v>
      </c>
      <c r="HA27" s="277">
        <v>136685</v>
      </c>
      <c r="HB27" s="277">
        <v>1603</v>
      </c>
      <c r="HC27" s="277">
        <v>83070</v>
      </c>
      <c r="HD27" s="277">
        <v>1400</v>
      </c>
      <c r="HE27" s="277">
        <v>70717</v>
      </c>
      <c r="HF27" s="277">
        <v>880</v>
      </c>
      <c r="HG27" s="277">
        <v>43351</v>
      </c>
      <c r="HH27" s="197" t="s">
        <v>655</v>
      </c>
      <c r="HI27" s="192"/>
      <c r="HJ27" s="193" t="s">
        <v>7</v>
      </c>
      <c r="HK27" s="255"/>
      <c r="HL27" s="277">
        <v>14457</v>
      </c>
      <c r="HM27" s="277">
        <v>962527</v>
      </c>
      <c r="HN27" s="277">
        <v>6656</v>
      </c>
      <c r="HO27" s="277">
        <v>638374</v>
      </c>
      <c r="HP27" s="197" t="s">
        <v>655</v>
      </c>
      <c r="HQ27" s="192"/>
      <c r="HR27" s="258" t="s">
        <v>7</v>
      </c>
      <c r="HS27" s="278">
        <v>479</v>
      </c>
      <c r="HT27" s="278">
        <v>24497</v>
      </c>
      <c r="HU27" s="278">
        <v>338</v>
      </c>
      <c r="HV27" s="278">
        <v>17654</v>
      </c>
      <c r="HW27" s="197" t="s">
        <v>655</v>
      </c>
    </row>
    <row r="28" spans="1:231">
      <c r="A28" s="198" t="s">
        <v>482</v>
      </c>
      <c r="M28" s="285" t="s">
        <v>659</v>
      </c>
    </row>
    <row r="29" spans="1:231">
      <c r="A29" s="284" t="s">
        <v>658</v>
      </c>
      <c r="M29" s="286" t="s">
        <v>660</v>
      </c>
    </row>
    <row r="30" spans="1:231">
      <c r="M30" s="287" t="s">
        <v>661</v>
      </c>
    </row>
  </sheetData>
  <mergeCells count="287">
    <mergeCell ref="HL6:HM6"/>
    <mergeCell ref="HN6:HO6"/>
    <mergeCell ref="HS6:HT6"/>
    <mergeCell ref="HU6:HV6"/>
    <mergeCell ref="GB6:GC6"/>
    <mergeCell ref="GD6:GE6"/>
    <mergeCell ref="GF6:GG6"/>
    <mergeCell ref="GH6:GI6"/>
    <mergeCell ref="GN6:GO6"/>
    <mergeCell ref="GP6:GQ6"/>
    <mergeCell ref="CJ6:CK6"/>
    <mergeCell ref="CL6:CM6"/>
    <mergeCell ref="DP5:DP7"/>
    <mergeCell ref="DQ5:DS7"/>
    <mergeCell ref="DT5:DW5"/>
    <mergeCell ref="CF5:CF7"/>
    <mergeCell ref="CG5:CI7"/>
    <mergeCell ref="CJ5:CM5"/>
    <mergeCell ref="CN5:CQ5"/>
    <mergeCell ref="CR5:CR7"/>
    <mergeCell ref="CS5:CU7"/>
    <mergeCell ref="CN6:CO6"/>
    <mergeCell ref="CP6:CQ6"/>
    <mergeCell ref="V6:W6"/>
    <mergeCell ref="AB6:AC6"/>
    <mergeCell ref="AD6:AE6"/>
    <mergeCell ref="AF6:AG6"/>
    <mergeCell ref="AH6:AI6"/>
    <mergeCell ref="AN6:AO6"/>
    <mergeCell ref="HQ5:HR7"/>
    <mergeCell ref="HS5:HV5"/>
    <mergeCell ref="HW5:HW7"/>
    <mergeCell ref="HH5:HH7"/>
    <mergeCell ref="HI5:HK7"/>
    <mergeCell ref="HL5:HO5"/>
    <mergeCell ref="HP5:HP7"/>
    <mergeCell ref="FY5:GA7"/>
    <mergeCell ref="GB5:GE5"/>
    <mergeCell ref="GF5:GI5"/>
    <mergeCell ref="FP6:FQ6"/>
    <mergeCell ref="FR6:FS6"/>
    <mergeCell ref="FT6:FU6"/>
    <mergeCell ref="FV6:FW6"/>
    <mergeCell ref="FH5:FK5"/>
    <mergeCell ref="FL5:FL7"/>
    <mergeCell ref="FM5:FO7"/>
    <mergeCell ref="FH6:FI6"/>
    <mergeCell ref="D6:E6"/>
    <mergeCell ref="F6:G6"/>
    <mergeCell ref="H6:I6"/>
    <mergeCell ref="J6:K6"/>
    <mergeCell ref="P6:Q6"/>
    <mergeCell ref="R6:S6"/>
    <mergeCell ref="T6:U6"/>
    <mergeCell ref="GZ5:HC5"/>
    <mergeCell ref="HD5:HG5"/>
    <mergeCell ref="GZ6:HA6"/>
    <mergeCell ref="HB6:HC6"/>
    <mergeCell ref="HD6:HE6"/>
    <mergeCell ref="HF6:HG6"/>
    <mergeCell ref="GJ5:GJ7"/>
    <mergeCell ref="GK5:GM7"/>
    <mergeCell ref="GN5:GQ5"/>
    <mergeCell ref="GR5:GU5"/>
    <mergeCell ref="GV5:GV7"/>
    <mergeCell ref="GW5:GY7"/>
    <mergeCell ref="GR6:GS6"/>
    <mergeCell ref="GT6:GU6"/>
    <mergeCell ref="FP5:FS5"/>
    <mergeCell ref="FT5:FW5"/>
    <mergeCell ref="FX5:FX7"/>
    <mergeCell ref="FJ6:FK6"/>
    <mergeCell ref="EF5:EI5"/>
    <mergeCell ref="EJ5:EM5"/>
    <mergeCell ref="EN5:EN7"/>
    <mergeCell ref="EO5:EQ7"/>
    <mergeCell ref="ER5:EU5"/>
    <mergeCell ref="EF6:EG6"/>
    <mergeCell ref="EH6:EI6"/>
    <mergeCell ref="EJ6:EK6"/>
    <mergeCell ref="EL6:EM6"/>
    <mergeCell ref="ER6:ES6"/>
    <mergeCell ref="ET6:EU6"/>
    <mergeCell ref="EV6:EW6"/>
    <mergeCell ref="EX6:EY6"/>
    <mergeCell ref="FD6:FE6"/>
    <mergeCell ref="FF6:FG6"/>
    <mergeCell ref="EZ5:EZ7"/>
    <mergeCell ref="FA5:FC7"/>
    <mergeCell ref="FD5:FG5"/>
    <mergeCell ref="EV5:EY5"/>
    <mergeCell ref="DX5:EA5"/>
    <mergeCell ref="EB5:EB7"/>
    <mergeCell ref="EC5:EE7"/>
    <mergeCell ref="DX6:DY6"/>
    <mergeCell ref="DZ6:EA6"/>
    <mergeCell ref="CV5:CY5"/>
    <mergeCell ref="CZ5:DC5"/>
    <mergeCell ref="DD5:DD7"/>
    <mergeCell ref="DE5:DG7"/>
    <mergeCell ref="DH5:DK5"/>
    <mergeCell ref="DL5:DO5"/>
    <mergeCell ref="CV6:CW6"/>
    <mergeCell ref="CX6:CY6"/>
    <mergeCell ref="CZ6:DA6"/>
    <mergeCell ref="DB6:DC6"/>
    <mergeCell ref="DH6:DI6"/>
    <mergeCell ref="DJ6:DK6"/>
    <mergeCell ref="DL6:DM6"/>
    <mergeCell ref="DN6:DO6"/>
    <mergeCell ref="DT6:DU6"/>
    <mergeCell ref="DV6:DW6"/>
    <mergeCell ref="BL5:BO5"/>
    <mergeCell ref="BP5:BS5"/>
    <mergeCell ref="BT5:BT7"/>
    <mergeCell ref="BU5:BW7"/>
    <mergeCell ref="BX5:CA5"/>
    <mergeCell ref="CB5:CE5"/>
    <mergeCell ref="BL6:BM6"/>
    <mergeCell ref="BN6:BO6"/>
    <mergeCell ref="BP6:BQ6"/>
    <mergeCell ref="BR6:BS6"/>
    <mergeCell ref="BX6:BY6"/>
    <mergeCell ref="BZ6:CA6"/>
    <mergeCell ref="CB6:CC6"/>
    <mergeCell ref="CD6:CE6"/>
    <mergeCell ref="AV5:AV7"/>
    <mergeCell ref="AW5:AY7"/>
    <mergeCell ref="AZ5:BC5"/>
    <mergeCell ref="BD5:BG5"/>
    <mergeCell ref="BH5:BH7"/>
    <mergeCell ref="BI5:BK7"/>
    <mergeCell ref="AZ6:BA6"/>
    <mergeCell ref="BB6:BC6"/>
    <mergeCell ref="BD6:BE6"/>
    <mergeCell ref="BF6:BG6"/>
    <mergeCell ref="AB5:AE5"/>
    <mergeCell ref="AF5:AI5"/>
    <mergeCell ref="AJ5:AJ7"/>
    <mergeCell ref="AK5:AM7"/>
    <mergeCell ref="AN5:AQ5"/>
    <mergeCell ref="AR5:AU5"/>
    <mergeCell ref="AP6:AQ6"/>
    <mergeCell ref="AR6:AS6"/>
    <mergeCell ref="AT6:AU6"/>
    <mergeCell ref="CZ3:DD3"/>
    <mergeCell ref="DE3:DK3"/>
    <mergeCell ref="HI4:HJ4"/>
    <mergeCell ref="A5:C7"/>
    <mergeCell ref="D5:G5"/>
    <mergeCell ref="H5:K5"/>
    <mergeCell ref="L5:L7"/>
    <mergeCell ref="M5:O7"/>
    <mergeCell ref="P5:S5"/>
    <mergeCell ref="T5:W5"/>
    <mergeCell ref="X5:X7"/>
    <mergeCell ref="Y5:AA7"/>
    <mergeCell ref="EO4:EP4"/>
    <mergeCell ref="FA4:FB4"/>
    <mergeCell ref="FM4:FN4"/>
    <mergeCell ref="FY4:FZ4"/>
    <mergeCell ref="GK4:GL4"/>
    <mergeCell ref="GW4:GX4"/>
    <mergeCell ref="BU4:BV4"/>
    <mergeCell ref="CG4:CH4"/>
    <mergeCell ref="CS4:CT4"/>
    <mergeCell ref="DE4:DF4"/>
    <mergeCell ref="DQ4:DR4"/>
    <mergeCell ref="EC4:ED4"/>
    <mergeCell ref="CN3:CR3"/>
    <mergeCell ref="CS3:CY3"/>
    <mergeCell ref="HD3:HH3"/>
    <mergeCell ref="HI3:HP3"/>
    <mergeCell ref="HQ3:HW3"/>
    <mergeCell ref="A4:B4"/>
    <mergeCell ref="I4:J4"/>
    <mergeCell ref="M4:N4"/>
    <mergeCell ref="Y4:Z4"/>
    <mergeCell ref="AK4:AL4"/>
    <mergeCell ref="AW4:AX4"/>
    <mergeCell ref="BI4:BJ4"/>
    <mergeCell ref="FT3:FX3"/>
    <mergeCell ref="FY3:GE3"/>
    <mergeCell ref="GF3:GJ3"/>
    <mergeCell ref="GK3:GQ3"/>
    <mergeCell ref="GR3:GV3"/>
    <mergeCell ref="GW3:HC3"/>
    <mergeCell ref="EJ3:EN3"/>
    <mergeCell ref="EO3:EU3"/>
    <mergeCell ref="EV3:EZ3"/>
    <mergeCell ref="FA3:FG3"/>
    <mergeCell ref="FH3:FL3"/>
    <mergeCell ref="FM3:FS3"/>
    <mergeCell ref="AF3:AJ3"/>
    <mergeCell ref="AK3:AQ3"/>
    <mergeCell ref="AR3:AV3"/>
    <mergeCell ref="AW3:BC3"/>
    <mergeCell ref="BD3:BH3"/>
    <mergeCell ref="BI3:BO3"/>
    <mergeCell ref="GK2:GQ2"/>
    <mergeCell ref="GR2:GV2"/>
    <mergeCell ref="GW2:HC2"/>
    <mergeCell ref="DL2:DP2"/>
    <mergeCell ref="AW2:BC2"/>
    <mergeCell ref="BD2:BH2"/>
    <mergeCell ref="BI2:BO2"/>
    <mergeCell ref="BP2:BT2"/>
    <mergeCell ref="BU2:CA2"/>
    <mergeCell ref="CB2:CF2"/>
    <mergeCell ref="DL3:DP3"/>
    <mergeCell ref="DQ3:DW3"/>
    <mergeCell ref="DX3:EB3"/>
    <mergeCell ref="EC3:EI3"/>
    <mergeCell ref="BP3:BT3"/>
    <mergeCell ref="BU3:CA3"/>
    <mergeCell ref="CB3:CF3"/>
    <mergeCell ref="CG3:CM3"/>
    <mergeCell ref="HD2:HH2"/>
    <mergeCell ref="HI2:HP2"/>
    <mergeCell ref="A3:G3"/>
    <mergeCell ref="H3:L3"/>
    <mergeCell ref="M3:S3"/>
    <mergeCell ref="T3:X3"/>
    <mergeCell ref="Y3:AE3"/>
    <mergeCell ref="FA2:FG2"/>
    <mergeCell ref="FH2:FL2"/>
    <mergeCell ref="FM2:FS2"/>
    <mergeCell ref="FT2:FX2"/>
    <mergeCell ref="FY2:GE2"/>
    <mergeCell ref="GF2:GJ2"/>
    <mergeCell ref="DQ2:DW2"/>
    <mergeCell ref="DX2:EB2"/>
    <mergeCell ref="EC2:EI2"/>
    <mergeCell ref="EJ2:EN2"/>
    <mergeCell ref="EO2:EU2"/>
    <mergeCell ref="EV2:EZ2"/>
    <mergeCell ref="CG2:CM2"/>
    <mergeCell ref="CN2:CR2"/>
    <mergeCell ref="CS2:CY2"/>
    <mergeCell ref="CZ2:DD2"/>
    <mergeCell ref="DE2:DK2"/>
    <mergeCell ref="HI1:HP1"/>
    <mergeCell ref="HQ1:HW1"/>
    <mergeCell ref="A2:G2"/>
    <mergeCell ref="H2:L2"/>
    <mergeCell ref="M2:S2"/>
    <mergeCell ref="T2:X2"/>
    <mergeCell ref="Y2:AE2"/>
    <mergeCell ref="AF2:AJ2"/>
    <mergeCell ref="AK2:AQ2"/>
    <mergeCell ref="AR2:AV2"/>
    <mergeCell ref="FY1:GE1"/>
    <mergeCell ref="GF1:GJ1"/>
    <mergeCell ref="GK1:GQ1"/>
    <mergeCell ref="GR1:GV1"/>
    <mergeCell ref="GW1:HC1"/>
    <mergeCell ref="HD1:HH1"/>
    <mergeCell ref="EO1:EU1"/>
    <mergeCell ref="EV1:EZ1"/>
    <mergeCell ref="FA1:FG1"/>
    <mergeCell ref="FH1:FL1"/>
    <mergeCell ref="FM1:FS1"/>
    <mergeCell ref="FT1:FX1"/>
    <mergeCell ref="DE1:DK1"/>
    <mergeCell ref="DL1:DP1"/>
    <mergeCell ref="DQ1:DW1"/>
    <mergeCell ref="DX1:EB1"/>
    <mergeCell ref="EC1:EI1"/>
    <mergeCell ref="EJ1:EN1"/>
    <mergeCell ref="BU1:CA1"/>
    <mergeCell ref="CB1:CF1"/>
    <mergeCell ref="CG1:CM1"/>
    <mergeCell ref="CN1:CR1"/>
    <mergeCell ref="CS1:CY1"/>
    <mergeCell ref="CZ1:DD1"/>
    <mergeCell ref="AK1:AQ1"/>
    <mergeCell ref="AR1:AV1"/>
    <mergeCell ref="AW1:BC1"/>
    <mergeCell ref="BD1:BH1"/>
    <mergeCell ref="BI1:BO1"/>
    <mergeCell ref="BP1:BT1"/>
    <mergeCell ref="A1:G1"/>
    <mergeCell ref="H1:L1"/>
    <mergeCell ref="M1:S1"/>
    <mergeCell ref="T1:X1"/>
    <mergeCell ref="Y1:AE1"/>
    <mergeCell ref="AF1:AJ1"/>
  </mergeCells>
  <phoneticPr fontId="3" type="noConversion"/>
  <pageMargins left="0.78740157480314965" right="0.78740157480314965" top="1.3779527559055118" bottom="0.31496062992125984" header="0.39370078740157483" footer="0.19685039370078741"/>
  <pageSetup paperSize="9" orientation="portrait" useFirstPageNumber="1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W27"/>
  <sheetViews>
    <sheetView zoomScale="70" zoomScaleNormal="70" workbookViewId="0">
      <selection activeCell="D8" sqref="D8"/>
    </sheetView>
  </sheetViews>
  <sheetFormatPr defaultRowHeight="16.5"/>
  <cols>
    <col min="1" max="1" width="2.625" customWidth="1"/>
    <col min="2" max="2" width="16.625" customWidth="1"/>
    <col min="3" max="3" width="3.125" customWidth="1"/>
    <col min="4" max="11" width="15.625" customWidth="1"/>
    <col min="12" max="12" width="22.625" customWidth="1"/>
    <col min="13" max="13" width="2.5" customWidth="1"/>
    <col min="14" max="14" width="16.625" customWidth="1"/>
    <col min="15" max="15" width="3.25" customWidth="1"/>
    <col min="16" max="23" width="15.625" customWidth="1"/>
    <col min="24" max="24" width="22.625" customWidth="1"/>
    <col min="25" max="25" width="2.625" customWidth="1"/>
    <col min="26" max="26" width="16.625" customWidth="1"/>
    <col min="27" max="27" width="3.125" customWidth="1"/>
    <col min="28" max="35" width="15.625" customWidth="1"/>
    <col min="36" max="36" width="22.625" customWidth="1"/>
    <col min="37" max="37" width="2.625" customWidth="1"/>
    <col min="38" max="38" width="16.625" customWidth="1"/>
    <col min="39" max="39" width="3.125" customWidth="1"/>
    <col min="40" max="47" width="15.625" customWidth="1"/>
    <col min="48" max="48" width="22.625" customWidth="1"/>
    <col min="49" max="49" width="2.625" customWidth="1"/>
    <col min="50" max="50" width="16.625" customWidth="1"/>
    <col min="51" max="51" width="3.125" customWidth="1"/>
    <col min="52" max="59" width="15.625" customWidth="1"/>
    <col min="60" max="60" width="22.625" customWidth="1"/>
    <col min="61" max="61" width="2.625" customWidth="1"/>
    <col min="62" max="62" width="16.625" customWidth="1"/>
    <col min="63" max="63" width="3.125" customWidth="1"/>
    <col min="64" max="71" width="15.625" customWidth="1"/>
    <col min="72" max="72" width="22.625" customWidth="1"/>
    <col min="73" max="73" width="2.625" customWidth="1"/>
    <col min="74" max="74" width="16.625" customWidth="1"/>
    <col min="75" max="75" width="3.125" customWidth="1"/>
    <col min="76" max="83" width="15.625" customWidth="1"/>
    <col min="84" max="84" width="22.625" customWidth="1"/>
    <col min="85" max="85" width="2.625" customWidth="1"/>
    <col min="86" max="86" width="16.625" customWidth="1"/>
    <col min="87" max="87" width="3.125" customWidth="1"/>
    <col min="88" max="95" width="15.625" customWidth="1"/>
    <col min="96" max="96" width="22.625" customWidth="1"/>
    <col min="97" max="97" width="2.625" customWidth="1"/>
    <col min="98" max="98" width="16.625" customWidth="1"/>
    <col min="99" max="99" width="3.125" customWidth="1"/>
    <col min="100" max="107" width="15.625" customWidth="1"/>
    <col min="108" max="108" width="22.625" customWidth="1"/>
    <col min="109" max="109" width="2.625" customWidth="1"/>
    <col min="110" max="110" width="16.625" customWidth="1"/>
    <col min="111" max="111" width="3.125" customWidth="1"/>
    <col min="112" max="119" width="15.625" customWidth="1"/>
    <col min="120" max="120" width="22.625" customWidth="1"/>
    <col min="121" max="121" width="2.625" customWidth="1"/>
    <col min="122" max="122" width="16.625" customWidth="1"/>
    <col min="123" max="123" width="3.125" customWidth="1"/>
    <col min="124" max="131" width="15.625" customWidth="1"/>
    <col min="132" max="132" width="22.625" customWidth="1"/>
    <col min="133" max="133" width="2.625" customWidth="1"/>
    <col min="134" max="134" width="16.625" customWidth="1"/>
    <col min="135" max="135" width="3.125" customWidth="1"/>
    <col min="136" max="143" width="15.625" customWidth="1"/>
    <col min="144" max="144" width="22.625" customWidth="1"/>
    <col min="145" max="145" width="2.625" customWidth="1"/>
    <col min="146" max="146" width="16.625" customWidth="1"/>
    <col min="147" max="147" width="3.125" customWidth="1"/>
    <col min="148" max="155" width="15.625" customWidth="1"/>
    <col min="156" max="156" width="22.625" customWidth="1"/>
    <col min="157" max="157" width="2.5" customWidth="1"/>
    <col min="158" max="158" width="16.625" customWidth="1"/>
    <col min="159" max="159" width="3.125" customWidth="1"/>
    <col min="160" max="167" width="15.625" customWidth="1"/>
    <col min="168" max="168" width="22.625" customWidth="1"/>
    <col min="169" max="169" width="2.625" customWidth="1"/>
    <col min="170" max="170" width="16.625" customWidth="1"/>
    <col min="171" max="171" width="3.125" customWidth="1"/>
    <col min="172" max="179" width="15.625" customWidth="1"/>
    <col min="180" max="180" width="22.625" customWidth="1"/>
    <col min="181" max="181" width="2.625" customWidth="1"/>
    <col min="182" max="182" width="16.625" customWidth="1"/>
    <col min="183" max="183" width="3.125" customWidth="1"/>
    <col min="184" max="191" width="15.625" customWidth="1"/>
    <col min="192" max="192" width="22.625" customWidth="1"/>
    <col min="193" max="193" width="2.625" customWidth="1"/>
    <col min="194" max="194" width="16.625" customWidth="1"/>
    <col min="195" max="195" width="3.125" customWidth="1"/>
    <col min="196" max="203" width="15.625" customWidth="1"/>
    <col min="204" max="204" width="22.625" customWidth="1"/>
    <col min="205" max="205" width="2.625" customWidth="1"/>
    <col min="206" max="206" width="16.625" customWidth="1"/>
    <col min="207" max="207" width="3.125" customWidth="1"/>
    <col min="208" max="215" width="15.625" customWidth="1"/>
    <col min="216" max="216" width="22.625" customWidth="1"/>
    <col min="217" max="217" width="2.625" customWidth="1"/>
    <col min="218" max="218" width="12.75" customWidth="1"/>
    <col min="219" max="219" width="0.75" customWidth="1"/>
    <col min="220" max="223" width="12.625" customWidth="1"/>
    <col min="224" max="224" width="18.25" customWidth="1"/>
    <col min="225" max="225" width="3" customWidth="1"/>
    <col min="226" max="226" width="13.125" customWidth="1"/>
    <col min="227" max="228" width="12.625" customWidth="1"/>
    <col min="229" max="229" width="11.25" customWidth="1"/>
    <col min="230" max="230" width="11.75" customWidth="1"/>
    <col min="231" max="231" width="20.25" customWidth="1"/>
  </cols>
  <sheetData>
    <row r="1" spans="1:231" ht="24.75">
      <c r="A1" s="508" t="s">
        <v>623</v>
      </c>
      <c r="B1" s="457"/>
      <c r="C1" s="457"/>
      <c r="D1" s="457"/>
      <c r="E1" s="457"/>
      <c r="F1" s="457"/>
      <c r="G1" s="457"/>
      <c r="H1" s="458" t="s">
        <v>624</v>
      </c>
      <c r="I1" s="510"/>
      <c r="J1" s="510"/>
      <c r="K1" s="510"/>
      <c r="L1" s="509"/>
      <c r="M1" s="457" t="s">
        <v>629</v>
      </c>
      <c r="N1" s="457"/>
      <c r="O1" s="457"/>
      <c r="P1" s="457"/>
      <c r="Q1" s="457"/>
      <c r="R1" s="457"/>
      <c r="S1" s="457"/>
      <c r="T1" s="458" t="s">
        <v>625</v>
      </c>
      <c r="U1" s="510"/>
      <c r="V1" s="510"/>
      <c r="W1" s="510"/>
      <c r="X1" s="509"/>
      <c r="Y1" s="508" t="s">
        <v>630</v>
      </c>
      <c r="Z1" s="457"/>
      <c r="AA1" s="457"/>
      <c r="AB1" s="457"/>
      <c r="AC1" s="457"/>
      <c r="AD1" s="457"/>
      <c r="AE1" s="457"/>
      <c r="AF1" s="458" t="s">
        <v>625</v>
      </c>
      <c r="AG1" s="458"/>
      <c r="AH1" s="458"/>
      <c r="AI1" s="458"/>
      <c r="AJ1" s="509"/>
      <c r="AK1" s="579" t="s">
        <v>631</v>
      </c>
      <c r="AL1" s="580"/>
      <c r="AM1" s="580"/>
      <c r="AN1" s="580"/>
      <c r="AO1" s="580"/>
      <c r="AP1" s="580"/>
      <c r="AQ1" s="580"/>
      <c r="AR1" s="568" t="s">
        <v>626</v>
      </c>
      <c r="AS1" s="568"/>
      <c r="AT1" s="568"/>
      <c r="AU1" s="568"/>
      <c r="AV1" s="569"/>
      <c r="AW1" s="508" t="s">
        <v>632</v>
      </c>
      <c r="AX1" s="457"/>
      <c r="AY1" s="457"/>
      <c r="AZ1" s="457"/>
      <c r="BA1" s="457"/>
      <c r="BB1" s="457"/>
      <c r="BC1" s="457"/>
      <c r="BD1" s="458" t="s">
        <v>625</v>
      </c>
      <c r="BE1" s="458"/>
      <c r="BF1" s="458"/>
      <c r="BG1" s="458"/>
      <c r="BH1" s="515"/>
      <c r="BI1" s="579" t="s">
        <v>633</v>
      </c>
      <c r="BJ1" s="580"/>
      <c r="BK1" s="580"/>
      <c r="BL1" s="580"/>
      <c r="BM1" s="580"/>
      <c r="BN1" s="580"/>
      <c r="BO1" s="580"/>
      <c r="BP1" s="577" t="s">
        <v>627</v>
      </c>
      <c r="BQ1" s="577"/>
      <c r="BR1" s="577"/>
      <c r="BS1" s="577"/>
      <c r="BT1" s="578"/>
      <c r="BU1" s="508" t="s">
        <v>634</v>
      </c>
      <c r="BV1" s="457"/>
      <c r="BW1" s="457"/>
      <c r="BX1" s="457"/>
      <c r="BY1" s="457"/>
      <c r="BZ1" s="457"/>
      <c r="CA1" s="457"/>
      <c r="CB1" s="458" t="s">
        <v>628</v>
      </c>
      <c r="CC1" s="458"/>
      <c r="CD1" s="458"/>
      <c r="CE1" s="458"/>
      <c r="CF1" s="515"/>
      <c r="CG1" s="579" t="s">
        <v>635</v>
      </c>
      <c r="CH1" s="580"/>
      <c r="CI1" s="580"/>
      <c r="CJ1" s="580"/>
      <c r="CK1" s="580"/>
      <c r="CL1" s="580"/>
      <c r="CM1" s="580"/>
      <c r="CN1" s="577" t="s">
        <v>627</v>
      </c>
      <c r="CO1" s="577"/>
      <c r="CP1" s="577"/>
      <c r="CQ1" s="577"/>
      <c r="CR1" s="578"/>
      <c r="CS1" s="508" t="s">
        <v>636</v>
      </c>
      <c r="CT1" s="457"/>
      <c r="CU1" s="457"/>
      <c r="CV1" s="457"/>
      <c r="CW1" s="457"/>
      <c r="CX1" s="457"/>
      <c r="CY1" s="457"/>
      <c r="CZ1" s="458" t="s">
        <v>647</v>
      </c>
      <c r="DA1" s="458"/>
      <c r="DB1" s="458"/>
      <c r="DC1" s="458"/>
      <c r="DD1" s="515"/>
      <c r="DE1" s="579" t="s">
        <v>637</v>
      </c>
      <c r="DF1" s="580"/>
      <c r="DG1" s="580"/>
      <c r="DH1" s="580"/>
      <c r="DI1" s="580"/>
      <c r="DJ1" s="580"/>
      <c r="DK1" s="580"/>
      <c r="DL1" s="577" t="s">
        <v>627</v>
      </c>
      <c r="DM1" s="577"/>
      <c r="DN1" s="577"/>
      <c r="DO1" s="577"/>
      <c r="DP1" s="578"/>
      <c r="DQ1" s="508" t="s">
        <v>638</v>
      </c>
      <c r="DR1" s="457"/>
      <c r="DS1" s="457"/>
      <c r="DT1" s="457"/>
      <c r="DU1" s="457"/>
      <c r="DV1" s="457"/>
      <c r="DW1" s="457"/>
      <c r="DX1" s="458" t="s">
        <v>627</v>
      </c>
      <c r="DY1" s="458"/>
      <c r="DZ1" s="458"/>
      <c r="EA1" s="458"/>
      <c r="EB1" s="515"/>
      <c r="EC1" s="508" t="s">
        <v>639</v>
      </c>
      <c r="ED1" s="457"/>
      <c r="EE1" s="457"/>
      <c r="EF1" s="457"/>
      <c r="EG1" s="457"/>
      <c r="EH1" s="457"/>
      <c r="EI1" s="457"/>
      <c r="EJ1" s="577" t="s">
        <v>627</v>
      </c>
      <c r="EK1" s="577"/>
      <c r="EL1" s="577"/>
      <c r="EM1" s="577"/>
      <c r="EN1" s="577"/>
      <c r="EO1" s="508" t="s">
        <v>640</v>
      </c>
      <c r="EP1" s="457"/>
      <c r="EQ1" s="457"/>
      <c r="ER1" s="457"/>
      <c r="ES1" s="457"/>
      <c r="ET1" s="457"/>
      <c r="EU1" s="457"/>
      <c r="EV1" s="458" t="s">
        <v>627</v>
      </c>
      <c r="EW1" s="458"/>
      <c r="EX1" s="458"/>
      <c r="EY1" s="458"/>
      <c r="EZ1" s="515"/>
      <c r="FA1" s="508" t="s">
        <v>641</v>
      </c>
      <c r="FB1" s="457"/>
      <c r="FC1" s="457"/>
      <c r="FD1" s="457"/>
      <c r="FE1" s="457"/>
      <c r="FF1" s="457"/>
      <c r="FG1" s="457"/>
      <c r="FH1" s="577" t="s">
        <v>627</v>
      </c>
      <c r="FI1" s="577"/>
      <c r="FJ1" s="577"/>
      <c r="FK1" s="577"/>
      <c r="FL1" s="578"/>
      <c r="FM1" s="508" t="s">
        <v>642</v>
      </c>
      <c r="FN1" s="457"/>
      <c r="FO1" s="457"/>
      <c r="FP1" s="457"/>
      <c r="FQ1" s="457"/>
      <c r="FR1" s="457"/>
      <c r="FS1" s="457"/>
      <c r="FT1" s="458" t="s">
        <v>627</v>
      </c>
      <c r="FU1" s="458"/>
      <c r="FV1" s="458"/>
      <c r="FW1" s="458"/>
      <c r="FX1" s="515"/>
      <c r="FY1" s="508" t="s">
        <v>643</v>
      </c>
      <c r="FZ1" s="457"/>
      <c r="GA1" s="457"/>
      <c r="GB1" s="457"/>
      <c r="GC1" s="457"/>
      <c r="GD1" s="457"/>
      <c r="GE1" s="457"/>
      <c r="GF1" s="577" t="s">
        <v>627</v>
      </c>
      <c r="GG1" s="577"/>
      <c r="GH1" s="577"/>
      <c r="GI1" s="577"/>
      <c r="GJ1" s="578"/>
      <c r="GK1" s="508" t="s">
        <v>644</v>
      </c>
      <c r="GL1" s="457"/>
      <c r="GM1" s="457"/>
      <c r="GN1" s="457"/>
      <c r="GO1" s="457"/>
      <c r="GP1" s="457"/>
      <c r="GQ1" s="457"/>
      <c r="GR1" s="458" t="s">
        <v>627</v>
      </c>
      <c r="GS1" s="458"/>
      <c r="GT1" s="458"/>
      <c r="GU1" s="458"/>
      <c r="GV1" s="515"/>
      <c r="GW1" s="508" t="s">
        <v>645</v>
      </c>
      <c r="GX1" s="457"/>
      <c r="GY1" s="457"/>
      <c r="GZ1" s="457"/>
      <c r="HA1" s="457"/>
      <c r="HB1" s="457"/>
      <c r="HC1" s="457"/>
      <c r="HD1" s="577" t="s">
        <v>627</v>
      </c>
      <c r="HE1" s="577"/>
      <c r="HF1" s="577"/>
      <c r="HG1" s="577"/>
      <c r="HH1" s="578"/>
      <c r="HI1" s="508" t="s">
        <v>646</v>
      </c>
      <c r="HJ1" s="457"/>
      <c r="HK1" s="457"/>
      <c r="HL1" s="457"/>
      <c r="HM1" s="457"/>
      <c r="HN1" s="457"/>
      <c r="HO1" s="457"/>
      <c r="HP1" s="511"/>
      <c r="HQ1" s="458" t="s">
        <v>627</v>
      </c>
      <c r="HR1" s="511"/>
      <c r="HS1" s="511"/>
      <c r="HT1" s="511"/>
      <c r="HU1" s="511"/>
      <c r="HV1" s="511"/>
      <c r="HW1" s="511"/>
    </row>
    <row r="2" spans="1:231" ht="24.75">
      <c r="A2" s="461" t="s">
        <v>463</v>
      </c>
      <c r="B2" s="461"/>
      <c r="C2" s="461"/>
      <c r="D2" s="461"/>
      <c r="E2" s="461"/>
      <c r="F2" s="461"/>
      <c r="G2" s="461"/>
      <c r="H2" s="462" t="s">
        <v>464</v>
      </c>
      <c r="I2" s="512"/>
      <c r="J2" s="512"/>
      <c r="K2" s="512"/>
      <c r="L2" s="511"/>
      <c r="M2" s="513" t="s">
        <v>489</v>
      </c>
      <c r="N2" s="513"/>
      <c r="O2" s="513"/>
      <c r="P2" s="513"/>
      <c r="Q2" s="513"/>
      <c r="R2" s="513"/>
      <c r="S2" s="513"/>
      <c r="T2" s="462" t="s">
        <v>490</v>
      </c>
      <c r="U2" s="512"/>
      <c r="V2" s="512"/>
      <c r="W2" s="512"/>
      <c r="X2" s="511"/>
      <c r="Y2" s="461" t="s">
        <v>513</v>
      </c>
      <c r="Z2" s="461"/>
      <c r="AA2" s="461"/>
      <c r="AB2" s="461"/>
      <c r="AC2" s="461"/>
      <c r="AD2" s="461"/>
      <c r="AE2" s="461"/>
      <c r="AF2" s="570" t="s">
        <v>514</v>
      </c>
      <c r="AG2" s="573"/>
      <c r="AH2" s="573"/>
      <c r="AI2" s="573"/>
      <c r="AJ2" s="511"/>
      <c r="AK2" s="572" t="s">
        <v>516</v>
      </c>
      <c r="AL2" s="572"/>
      <c r="AM2" s="572"/>
      <c r="AN2" s="572"/>
      <c r="AO2" s="572"/>
      <c r="AP2" s="572"/>
      <c r="AQ2" s="572"/>
      <c r="AR2" s="568" t="s">
        <v>517</v>
      </c>
      <c r="AS2" s="574"/>
      <c r="AT2" s="574"/>
      <c r="AU2" s="574"/>
      <c r="AV2" s="569"/>
      <c r="AW2" s="461" t="s">
        <v>518</v>
      </c>
      <c r="AX2" s="461"/>
      <c r="AY2" s="461"/>
      <c r="AZ2" s="461"/>
      <c r="BA2" s="461"/>
      <c r="BB2" s="461"/>
      <c r="BC2" s="461"/>
      <c r="BD2" s="570" t="s">
        <v>519</v>
      </c>
      <c r="BE2" s="571"/>
      <c r="BF2" s="571"/>
      <c r="BG2" s="571"/>
      <c r="BH2" s="511"/>
      <c r="BI2" s="572"/>
      <c r="BJ2" s="572"/>
      <c r="BK2" s="572"/>
      <c r="BL2" s="572"/>
      <c r="BM2" s="572"/>
      <c r="BN2" s="572"/>
      <c r="BO2" s="572"/>
      <c r="BP2" s="567" t="s">
        <v>538</v>
      </c>
      <c r="BQ2" s="574"/>
      <c r="BR2" s="574"/>
      <c r="BS2" s="574"/>
      <c r="BT2" s="569"/>
      <c r="BU2" s="461"/>
      <c r="BV2" s="461"/>
      <c r="BW2" s="461"/>
      <c r="BX2" s="461"/>
      <c r="BY2" s="461"/>
      <c r="BZ2" s="461"/>
      <c r="CA2" s="461"/>
      <c r="CB2" s="570" t="s">
        <v>543</v>
      </c>
      <c r="CC2" s="573"/>
      <c r="CD2" s="573"/>
      <c r="CE2" s="573"/>
      <c r="CF2" s="511"/>
      <c r="CG2" s="572" t="s">
        <v>557</v>
      </c>
      <c r="CH2" s="572"/>
      <c r="CI2" s="572"/>
      <c r="CJ2" s="572"/>
      <c r="CK2" s="572"/>
      <c r="CL2" s="572"/>
      <c r="CM2" s="572"/>
      <c r="CN2" s="567" t="s">
        <v>558</v>
      </c>
      <c r="CO2" s="568"/>
      <c r="CP2" s="568"/>
      <c r="CQ2" s="568"/>
      <c r="CR2" s="569"/>
      <c r="CS2" s="461" t="s">
        <v>560</v>
      </c>
      <c r="CT2" s="461"/>
      <c r="CU2" s="461"/>
      <c r="CV2" s="461"/>
      <c r="CW2" s="461"/>
      <c r="CX2" s="461"/>
      <c r="CY2" s="461"/>
      <c r="CZ2" s="570" t="s">
        <v>561</v>
      </c>
      <c r="DA2" s="571"/>
      <c r="DB2" s="571"/>
      <c r="DC2" s="571"/>
      <c r="DD2" s="511"/>
      <c r="DE2" s="572" t="s">
        <v>557</v>
      </c>
      <c r="DF2" s="572"/>
      <c r="DG2" s="572"/>
      <c r="DH2" s="572"/>
      <c r="DI2" s="572"/>
      <c r="DJ2" s="572"/>
      <c r="DK2" s="572"/>
      <c r="DL2" s="567" t="s">
        <v>564</v>
      </c>
      <c r="DM2" s="568"/>
      <c r="DN2" s="568"/>
      <c r="DO2" s="568"/>
      <c r="DP2" s="569"/>
      <c r="DQ2" s="516" t="s">
        <v>565</v>
      </c>
      <c r="DR2" s="464"/>
      <c r="DS2" s="464"/>
      <c r="DT2" s="464"/>
      <c r="DU2" s="464"/>
      <c r="DV2" s="464"/>
      <c r="DW2" s="464"/>
      <c r="DX2" s="575" t="s">
        <v>566</v>
      </c>
      <c r="DY2" s="575"/>
      <c r="DZ2" s="575"/>
      <c r="EA2" s="575"/>
      <c r="EB2" s="576"/>
      <c r="EC2" s="572" t="s">
        <v>580</v>
      </c>
      <c r="ED2" s="572"/>
      <c r="EE2" s="572"/>
      <c r="EF2" s="572"/>
      <c r="EG2" s="572"/>
      <c r="EH2" s="572"/>
      <c r="EI2" s="572"/>
      <c r="EJ2" s="567" t="s">
        <v>581</v>
      </c>
      <c r="EK2" s="567"/>
      <c r="EL2" s="567"/>
      <c r="EM2" s="567"/>
      <c r="EN2" s="567"/>
      <c r="EO2" s="461" t="s">
        <v>464</v>
      </c>
      <c r="EP2" s="461"/>
      <c r="EQ2" s="461"/>
      <c r="ER2" s="461"/>
      <c r="ES2" s="461"/>
      <c r="ET2" s="461"/>
      <c r="EU2" s="461"/>
      <c r="EV2" s="570" t="s">
        <v>583</v>
      </c>
      <c r="EW2" s="571"/>
      <c r="EX2" s="571"/>
      <c r="EY2" s="571"/>
      <c r="EZ2" s="511"/>
      <c r="FA2" s="572" t="s">
        <v>557</v>
      </c>
      <c r="FB2" s="572"/>
      <c r="FC2" s="572"/>
      <c r="FD2" s="572"/>
      <c r="FE2" s="572"/>
      <c r="FF2" s="572"/>
      <c r="FG2" s="572"/>
      <c r="FH2" s="567" t="s">
        <v>597</v>
      </c>
      <c r="FI2" s="568"/>
      <c r="FJ2" s="568"/>
      <c r="FK2" s="568"/>
      <c r="FL2" s="569"/>
      <c r="FM2" s="461" t="s">
        <v>580</v>
      </c>
      <c r="FN2" s="461"/>
      <c r="FO2" s="461"/>
      <c r="FP2" s="461"/>
      <c r="FQ2" s="461"/>
      <c r="FR2" s="461"/>
      <c r="FS2" s="461"/>
      <c r="FT2" s="570" t="s">
        <v>599</v>
      </c>
      <c r="FU2" s="571"/>
      <c r="FV2" s="571"/>
      <c r="FW2" s="571"/>
      <c r="FX2" s="511"/>
      <c r="FY2" s="572" t="s">
        <v>463</v>
      </c>
      <c r="FZ2" s="572"/>
      <c r="GA2" s="572"/>
      <c r="GB2" s="572"/>
      <c r="GC2" s="572"/>
      <c r="GD2" s="572"/>
      <c r="GE2" s="572"/>
      <c r="GF2" s="567" t="s">
        <v>613</v>
      </c>
      <c r="GG2" s="568"/>
      <c r="GH2" s="568"/>
      <c r="GI2" s="568"/>
      <c r="GJ2" s="569"/>
      <c r="GK2" s="461" t="s">
        <v>518</v>
      </c>
      <c r="GL2" s="461"/>
      <c r="GM2" s="461"/>
      <c r="GN2" s="461"/>
      <c r="GO2" s="461"/>
      <c r="GP2" s="461"/>
      <c r="GQ2" s="461"/>
      <c r="GR2" s="570" t="s">
        <v>616</v>
      </c>
      <c r="GS2" s="571"/>
      <c r="GT2" s="571"/>
      <c r="GU2" s="571"/>
      <c r="GV2" s="511"/>
      <c r="GW2" s="572" t="s">
        <v>518</v>
      </c>
      <c r="GX2" s="572"/>
      <c r="GY2" s="572"/>
      <c r="GZ2" s="572"/>
      <c r="HA2" s="572"/>
      <c r="HB2" s="572"/>
      <c r="HC2" s="572"/>
      <c r="HD2" s="567" t="s">
        <v>619</v>
      </c>
      <c r="HE2" s="568"/>
      <c r="HF2" s="568"/>
      <c r="HG2" s="568"/>
      <c r="HH2" s="569"/>
      <c r="HI2" s="461" t="s">
        <v>513</v>
      </c>
      <c r="HJ2" s="461"/>
      <c r="HK2" s="461"/>
      <c r="HL2" s="461"/>
      <c r="HM2" s="461"/>
      <c r="HN2" s="461"/>
      <c r="HO2" s="461"/>
      <c r="HP2" s="511"/>
      <c r="HQ2" s="249" t="s">
        <v>620</v>
      </c>
      <c r="HR2" s="249"/>
      <c r="HS2" s="249"/>
      <c r="HT2" s="249"/>
      <c r="HU2" s="249"/>
      <c r="HV2" s="249"/>
      <c r="HW2" s="168"/>
    </row>
    <row r="3" spans="1:231">
      <c r="A3" s="514" t="s">
        <v>648</v>
      </c>
      <c r="B3" s="515"/>
      <c r="C3" s="515"/>
      <c r="D3" s="515"/>
      <c r="E3" s="515"/>
      <c r="F3" s="515"/>
      <c r="G3" s="515"/>
      <c r="H3" s="448">
        <v>2009</v>
      </c>
      <c r="I3" s="511"/>
      <c r="J3" s="511"/>
      <c r="K3" s="511"/>
      <c r="L3" s="511"/>
      <c r="M3" s="514" t="s">
        <v>648</v>
      </c>
      <c r="N3" s="515"/>
      <c r="O3" s="515"/>
      <c r="P3" s="515"/>
      <c r="Q3" s="515"/>
      <c r="R3" s="515"/>
      <c r="S3" s="515"/>
      <c r="T3" s="448">
        <v>2009</v>
      </c>
      <c r="U3" s="511"/>
      <c r="V3" s="511"/>
      <c r="W3" s="511"/>
      <c r="X3" s="511"/>
      <c r="Y3" s="514" t="s">
        <v>648</v>
      </c>
      <c r="Z3" s="515"/>
      <c r="AA3" s="515"/>
      <c r="AB3" s="515"/>
      <c r="AC3" s="515"/>
      <c r="AD3" s="515"/>
      <c r="AE3" s="515"/>
      <c r="AF3" s="448">
        <v>2009</v>
      </c>
      <c r="AG3" s="511"/>
      <c r="AH3" s="511"/>
      <c r="AI3" s="511"/>
      <c r="AJ3" s="511"/>
      <c r="AK3" s="514" t="s">
        <v>648</v>
      </c>
      <c r="AL3" s="515"/>
      <c r="AM3" s="515"/>
      <c r="AN3" s="515"/>
      <c r="AO3" s="515"/>
      <c r="AP3" s="515"/>
      <c r="AQ3" s="515"/>
      <c r="AR3" s="448">
        <v>2009</v>
      </c>
      <c r="AS3" s="511"/>
      <c r="AT3" s="511"/>
      <c r="AU3" s="511"/>
      <c r="AV3" s="511"/>
      <c r="AW3" s="514" t="s">
        <v>648</v>
      </c>
      <c r="AX3" s="515"/>
      <c r="AY3" s="515"/>
      <c r="AZ3" s="515"/>
      <c r="BA3" s="515"/>
      <c r="BB3" s="515"/>
      <c r="BC3" s="515"/>
      <c r="BD3" s="448">
        <v>2009</v>
      </c>
      <c r="BE3" s="511"/>
      <c r="BF3" s="511"/>
      <c r="BG3" s="511"/>
      <c r="BH3" s="511"/>
      <c r="BI3" s="514" t="s">
        <v>648</v>
      </c>
      <c r="BJ3" s="515"/>
      <c r="BK3" s="515"/>
      <c r="BL3" s="515"/>
      <c r="BM3" s="515"/>
      <c r="BN3" s="515"/>
      <c r="BO3" s="515"/>
      <c r="BP3" s="448">
        <v>2009</v>
      </c>
      <c r="BQ3" s="511"/>
      <c r="BR3" s="511"/>
      <c r="BS3" s="511"/>
      <c r="BT3" s="511"/>
      <c r="BU3" s="514" t="s">
        <v>648</v>
      </c>
      <c r="BV3" s="515"/>
      <c r="BW3" s="515"/>
      <c r="BX3" s="515"/>
      <c r="BY3" s="515"/>
      <c r="BZ3" s="515"/>
      <c r="CA3" s="515"/>
      <c r="CB3" s="448">
        <v>2009</v>
      </c>
      <c r="CC3" s="511"/>
      <c r="CD3" s="511"/>
      <c r="CE3" s="511"/>
      <c r="CF3" s="511"/>
      <c r="CG3" s="514" t="s">
        <v>648</v>
      </c>
      <c r="CH3" s="515"/>
      <c r="CI3" s="515"/>
      <c r="CJ3" s="515"/>
      <c r="CK3" s="515"/>
      <c r="CL3" s="515"/>
      <c r="CM3" s="515"/>
      <c r="CN3" s="448">
        <v>2009</v>
      </c>
      <c r="CO3" s="511"/>
      <c r="CP3" s="511"/>
      <c r="CQ3" s="511"/>
      <c r="CR3" s="511"/>
      <c r="CS3" s="514" t="s">
        <v>648</v>
      </c>
      <c r="CT3" s="515"/>
      <c r="CU3" s="515"/>
      <c r="CV3" s="515"/>
      <c r="CW3" s="515"/>
      <c r="CX3" s="515"/>
      <c r="CY3" s="515"/>
      <c r="CZ3" s="448">
        <v>2009</v>
      </c>
      <c r="DA3" s="511"/>
      <c r="DB3" s="511"/>
      <c r="DC3" s="511"/>
      <c r="DD3" s="511"/>
      <c r="DE3" s="514" t="s">
        <v>648</v>
      </c>
      <c r="DF3" s="515"/>
      <c r="DG3" s="515"/>
      <c r="DH3" s="515"/>
      <c r="DI3" s="515"/>
      <c r="DJ3" s="515"/>
      <c r="DK3" s="515"/>
      <c r="DL3" s="448">
        <v>2009</v>
      </c>
      <c r="DM3" s="511"/>
      <c r="DN3" s="511"/>
      <c r="DO3" s="511"/>
      <c r="DP3" s="511"/>
      <c r="DQ3" s="514" t="s">
        <v>648</v>
      </c>
      <c r="DR3" s="515"/>
      <c r="DS3" s="515"/>
      <c r="DT3" s="515"/>
      <c r="DU3" s="515"/>
      <c r="DV3" s="515"/>
      <c r="DW3" s="515"/>
      <c r="DX3" s="448">
        <v>2009</v>
      </c>
      <c r="DY3" s="511"/>
      <c r="DZ3" s="511"/>
      <c r="EA3" s="511"/>
      <c r="EB3" s="511"/>
      <c r="EC3" s="514" t="s">
        <v>648</v>
      </c>
      <c r="ED3" s="515"/>
      <c r="EE3" s="515"/>
      <c r="EF3" s="515"/>
      <c r="EG3" s="515"/>
      <c r="EH3" s="515"/>
      <c r="EI3" s="515"/>
      <c r="EJ3" s="448">
        <v>2009</v>
      </c>
      <c r="EK3" s="511"/>
      <c r="EL3" s="511"/>
      <c r="EM3" s="511"/>
      <c r="EN3" s="511"/>
      <c r="EO3" s="514" t="s">
        <v>648</v>
      </c>
      <c r="EP3" s="515"/>
      <c r="EQ3" s="515"/>
      <c r="ER3" s="515"/>
      <c r="ES3" s="515"/>
      <c r="ET3" s="515"/>
      <c r="EU3" s="515"/>
      <c r="EV3" s="448">
        <v>2009</v>
      </c>
      <c r="EW3" s="511"/>
      <c r="EX3" s="511"/>
      <c r="EY3" s="511"/>
      <c r="EZ3" s="511"/>
      <c r="FA3" s="514" t="s">
        <v>648</v>
      </c>
      <c r="FB3" s="515"/>
      <c r="FC3" s="515"/>
      <c r="FD3" s="515"/>
      <c r="FE3" s="515"/>
      <c r="FF3" s="515"/>
      <c r="FG3" s="515"/>
      <c r="FH3" s="448">
        <v>2009</v>
      </c>
      <c r="FI3" s="511"/>
      <c r="FJ3" s="511"/>
      <c r="FK3" s="511"/>
      <c r="FL3" s="511"/>
      <c r="FM3" s="514" t="s">
        <v>648</v>
      </c>
      <c r="FN3" s="515"/>
      <c r="FO3" s="515"/>
      <c r="FP3" s="515"/>
      <c r="FQ3" s="515"/>
      <c r="FR3" s="515"/>
      <c r="FS3" s="515"/>
      <c r="FT3" s="448">
        <v>2009</v>
      </c>
      <c r="FU3" s="511"/>
      <c r="FV3" s="511"/>
      <c r="FW3" s="511"/>
      <c r="FX3" s="511"/>
      <c r="FY3" s="514" t="s">
        <v>648</v>
      </c>
      <c r="FZ3" s="515"/>
      <c r="GA3" s="515"/>
      <c r="GB3" s="515"/>
      <c r="GC3" s="515"/>
      <c r="GD3" s="515"/>
      <c r="GE3" s="515"/>
      <c r="GF3" s="448">
        <v>2009</v>
      </c>
      <c r="GG3" s="511"/>
      <c r="GH3" s="511"/>
      <c r="GI3" s="511"/>
      <c r="GJ3" s="511"/>
      <c r="GK3" s="514" t="s">
        <v>648</v>
      </c>
      <c r="GL3" s="515"/>
      <c r="GM3" s="515"/>
      <c r="GN3" s="515"/>
      <c r="GO3" s="515"/>
      <c r="GP3" s="515"/>
      <c r="GQ3" s="515"/>
      <c r="GR3" s="448">
        <v>2009</v>
      </c>
      <c r="GS3" s="511"/>
      <c r="GT3" s="511"/>
      <c r="GU3" s="511"/>
      <c r="GV3" s="511"/>
      <c r="GW3" s="514" t="s">
        <v>648</v>
      </c>
      <c r="GX3" s="515"/>
      <c r="GY3" s="515"/>
      <c r="GZ3" s="515"/>
      <c r="HA3" s="515"/>
      <c r="HB3" s="515"/>
      <c r="HC3" s="515"/>
      <c r="HD3" s="448">
        <v>2009</v>
      </c>
      <c r="HE3" s="511"/>
      <c r="HF3" s="511"/>
      <c r="HG3" s="511"/>
      <c r="HH3" s="511"/>
      <c r="HI3" s="514" t="s">
        <v>648</v>
      </c>
      <c r="HJ3" s="515"/>
      <c r="HK3" s="515"/>
      <c r="HL3" s="515"/>
      <c r="HM3" s="515"/>
      <c r="HN3" s="515"/>
      <c r="HO3" s="515"/>
      <c r="HP3" s="515"/>
      <c r="HQ3" s="459">
        <v>2009</v>
      </c>
      <c r="HR3" s="509"/>
      <c r="HS3" s="509"/>
      <c r="HT3" s="509"/>
      <c r="HU3" s="509"/>
      <c r="HV3" s="509"/>
      <c r="HW3" s="509"/>
    </row>
    <row r="4" spans="1:231" ht="20.25" thickBot="1">
      <c r="A4" s="517" t="s">
        <v>466</v>
      </c>
      <c r="B4" s="518"/>
      <c r="C4" s="166"/>
      <c r="D4" s="167"/>
      <c r="E4" s="166"/>
      <c r="F4" s="166"/>
      <c r="G4" s="168"/>
      <c r="H4" s="169"/>
      <c r="I4" s="465"/>
      <c r="J4" s="519"/>
      <c r="K4" s="168"/>
      <c r="L4" s="171" t="s">
        <v>467</v>
      </c>
      <c r="M4" s="517" t="s">
        <v>466</v>
      </c>
      <c r="N4" s="518"/>
      <c r="O4" s="166"/>
      <c r="P4" s="168"/>
      <c r="Q4" s="166"/>
      <c r="R4" s="166"/>
      <c r="S4" s="168"/>
      <c r="T4" s="169"/>
      <c r="U4" s="168"/>
      <c r="V4" s="168"/>
      <c r="W4" s="168"/>
      <c r="X4" s="171" t="s">
        <v>467</v>
      </c>
      <c r="Y4" s="517" t="s">
        <v>466</v>
      </c>
      <c r="Z4" s="518"/>
      <c r="AA4" s="166"/>
      <c r="AB4" s="167"/>
      <c r="AC4" s="166"/>
      <c r="AD4" s="166"/>
      <c r="AE4" s="168"/>
      <c r="AF4" s="225"/>
      <c r="AG4" s="167"/>
      <c r="AH4" s="167"/>
      <c r="AI4" s="168"/>
      <c r="AJ4" s="171" t="s">
        <v>467</v>
      </c>
      <c r="AK4" s="565" t="s">
        <v>466</v>
      </c>
      <c r="AL4" s="566"/>
      <c r="AM4" s="32"/>
      <c r="AN4" s="228"/>
      <c r="AO4" s="32"/>
      <c r="AP4" s="32"/>
      <c r="AQ4" s="214"/>
      <c r="AR4" s="31"/>
      <c r="AS4" s="228"/>
      <c r="AT4" s="228"/>
      <c r="AU4" s="214"/>
      <c r="AV4" s="229" t="s">
        <v>467</v>
      </c>
      <c r="AW4" s="517" t="s">
        <v>466</v>
      </c>
      <c r="AX4" s="518"/>
      <c r="AY4" s="166"/>
      <c r="AZ4" s="167"/>
      <c r="BA4" s="166"/>
      <c r="BB4" s="166"/>
      <c r="BC4" s="168"/>
      <c r="BD4" s="225"/>
      <c r="BE4" s="168"/>
      <c r="BF4" s="168"/>
      <c r="BG4" s="168"/>
      <c r="BH4" s="171" t="s">
        <v>467</v>
      </c>
      <c r="BI4" s="565" t="s">
        <v>466</v>
      </c>
      <c r="BJ4" s="566"/>
      <c r="BK4" s="32"/>
      <c r="BL4" s="250"/>
      <c r="BM4" s="32"/>
      <c r="BN4" s="32"/>
      <c r="BO4" s="214"/>
      <c r="BP4" s="31"/>
      <c r="BQ4" s="214"/>
      <c r="BR4" s="214"/>
      <c r="BS4" s="214"/>
      <c r="BT4" s="229" t="s">
        <v>467</v>
      </c>
      <c r="BU4" s="517" t="s">
        <v>466</v>
      </c>
      <c r="BV4" s="518"/>
      <c r="BW4" s="166"/>
      <c r="BX4" s="251"/>
      <c r="BY4" s="166"/>
      <c r="BZ4" s="166"/>
      <c r="CA4" s="168"/>
      <c r="CB4" s="225"/>
      <c r="CC4" s="168"/>
      <c r="CD4" s="168"/>
      <c r="CE4" s="168"/>
      <c r="CF4" s="171" t="s">
        <v>467</v>
      </c>
      <c r="CG4" s="565" t="s">
        <v>466</v>
      </c>
      <c r="CH4" s="566"/>
      <c r="CI4" s="32"/>
      <c r="CJ4" s="250"/>
      <c r="CK4" s="32"/>
      <c r="CL4" s="32"/>
      <c r="CM4" s="214"/>
      <c r="CN4" s="31"/>
      <c r="CO4" s="214"/>
      <c r="CP4" s="214"/>
      <c r="CQ4" s="214"/>
      <c r="CR4" s="229" t="s">
        <v>467</v>
      </c>
      <c r="CS4" s="517" t="s">
        <v>466</v>
      </c>
      <c r="CT4" s="518"/>
      <c r="CU4" s="166"/>
      <c r="CV4" s="251"/>
      <c r="CW4" s="166"/>
      <c r="CX4" s="166"/>
      <c r="CY4" s="168"/>
      <c r="CZ4" s="225"/>
      <c r="DA4" s="168"/>
      <c r="DB4" s="168"/>
      <c r="DC4" s="168"/>
      <c r="DD4" s="171" t="s">
        <v>467</v>
      </c>
      <c r="DE4" s="565" t="s">
        <v>466</v>
      </c>
      <c r="DF4" s="566"/>
      <c r="DG4" s="32"/>
      <c r="DH4" s="250"/>
      <c r="DI4" s="32"/>
      <c r="DJ4" s="32"/>
      <c r="DK4" s="214"/>
      <c r="DL4" s="31"/>
      <c r="DM4" s="214"/>
      <c r="DN4" s="214"/>
      <c r="DO4" s="214"/>
      <c r="DP4" s="229" t="s">
        <v>467</v>
      </c>
      <c r="DQ4" s="517" t="s">
        <v>466</v>
      </c>
      <c r="DR4" s="518"/>
      <c r="DS4" s="166"/>
      <c r="DT4" s="251"/>
      <c r="DU4" s="166"/>
      <c r="DV4" s="166"/>
      <c r="DW4" s="168"/>
      <c r="DX4" s="225"/>
      <c r="DY4" s="168"/>
      <c r="DZ4" s="168"/>
      <c r="EA4" s="168"/>
      <c r="EB4" s="171" t="s">
        <v>467</v>
      </c>
      <c r="EC4" s="565" t="s">
        <v>466</v>
      </c>
      <c r="ED4" s="566"/>
      <c r="EE4" s="32"/>
      <c r="EF4" s="250"/>
      <c r="EG4" s="32"/>
      <c r="EH4" s="32"/>
      <c r="EI4" s="214"/>
      <c r="EJ4" s="31"/>
      <c r="EK4" s="214"/>
      <c r="EL4" s="214"/>
      <c r="EM4" s="214"/>
      <c r="EN4" s="229" t="s">
        <v>467</v>
      </c>
      <c r="EO4" s="517" t="s">
        <v>466</v>
      </c>
      <c r="EP4" s="518"/>
      <c r="EQ4" s="166"/>
      <c r="ER4" s="251"/>
      <c r="ES4" s="166"/>
      <c r="ET4" s="166"/>
      <c r="EU4" s="168"/>
      <c r="EV4" s="225"/>
      <c r="EW4" s="168"/>
      <c r="EX4" s="168"/>
      <c r="EY4" s="168"/>
      <c r="EZ4" s="171" t="s">
        <v>467</v>
      </c>
      <c r="FA4" s="565" t="s">
        <v>466</v>
      </c>
      <c r="FB4" s="566"/>
      <c r="FC4" s="32"/>
      <c r="FD4" s="250"/>
      <c r="FE4" s="32"/>
      <c r="FF4" s="32"/>
      <c r="FG4" s="214"/>
      <c r="FH4" s="31"/>
      <c r="FI4" s="214"/>
      <c r="FJ4" s="214"/>
      <c r="FK4" s="214"/>
      <c r="FL4" s="229" t="s">
        <v>467</v>
      </c>
      <c r="FM4" s="517" t="s">
        <v>466</v>
      </c>
      <c r="FN4" s="518"/>
      <c r="FO4" s="166"/>
      <c r="FP4" s="251"/>
      <c r="FQ4" s="166"/>
      <c r="FR4" s="166"/>
      <c r="FS4" s="168"/>
      <c r="FT4" s="225"/>
      <c r="FU4" s="168"/>
      <c r="FV4" s="168"/>
      <c r="FW4" s="168"/>
      <c r="FX4" s="171" t="s">
        <v>467</v>
      </c>
      <c r="FY4" s="565" t="s">
        <v>466</v>
      </c>
      <c r="FZ4" s="566"/>
      <c r="GA4" s="32"/>
      <c r="GB4" s="250"/>
      <c r="GC4" s="32"/>
      <c r="GD4" s="32"/>
      <c r="GE4" s="214"/>
      <c r="GF4" s="31"/>
      <c r="GG4" s="214"/>
      <c r="GH4" s="214"/>
      <c r="GI4" s="214"/>
      <c r="GJ4" s="229" t="s">
        <v>467</v>
      </c>
      <c r="GK4" s="517" t="s">
        <v>466</v>
      </c>
      <c r="GL4" s="518"/>
      <c r="GM4" s="166"/>
      <c r="GN4" s="251"/>
      <c r="GO4" s="166"/>
      <c r="GP4" s="166"/>
      <c r="GQ4" s="168"/>
      <c r="GR4" s="225"/>
      <c r="GS4" s="168"/>
      <c r="GT4" s="168"/>
      <c r="GU4" s="168"/>
      <c r="GV4" s="171" t="s">
        <v>467</v>
      </c>
      <c r="GW4" s="565" t="s">
        <v>466</v>
      </c>
      <c r="GX4" s="566"/>
      <c r="GY4" s="32"/>
      <c r="GZ4" s="250"/>
      <c r="HA4" s="32"/>
      <c r="HB4" s="32"/>
      <c r="HC4" s="214"/>
      <c r="HD4" s="31"/>
      <c r="HE4" s="214"/>
      <c r="HF4" s="214"/>
      <c r="HG4" s="214"/>
      <c r="HH4" s="229" t="s">
        <v>467</v>
      </c>
      <c r="HI4" s="517" t="s">
        <v>466</v>
      </c>
      <c r="HJ4" s="518"/>
      <c r="HK4" s="166"/>
      <c r="HL4" s="167"/>
      <c r="HM4" s="166"/>
      <c r="HN4" s="166"/>
      <c r="HO4" s="168"/>
      <c r="HP4" s="225"/>
      <c r="HQ4" s="166" t="s">
        <v>48</v>
      </c>
      <c r="HR4" s="256"/>
      <c r="HS4" s="170"/>
      <c r="HT4" s="166"/>
      <c r="HU4" s="166"/>
      <c r="HV4" s="168"/>
      <c r="HW4" s="171" t="s">
        <v>467</v>
      </c>
    </row>
    <row r="5" spans="1:231">
      <c r="A5" s="520" t="s">
        <v>468</v>
      </c>
      <c r="B5" s="521"/>
      <c r="C5" s="522"/>
      <c r="D5" s="526" t="s">
        <v>469</v>
      </c>
      <c r="E5" s="472"/>
      <c r="F5" s="472"/>
      <c r="G5" s="473"/>
      <c r="H5" s="474" t="s">
        <v>12</v>
      </c>
      <c r="I5" s="474"/>
      <c r="J5" s="474"/>
      <c r="K5" s="474"/>
      <c r="L5" s="475" t="s">
        <v>470</v>
      </c>
      <c r="M5" s="520" t="s">
        <v>468</v>
      </c>
      <c r="N5" s="559"/>
      <c r="O5" s="560"/>
      <c r="P5" s="526" t="s">
        <v>469</v>
      </c>
      <c r="Q5" s="472"/>
      <c r="R5" s="472"/>
      <c r="S5" s="473"/>
      <c r="T5" s="474" t="s">
        <v>12</v>
      </c>
      <c r="U5" s="474"/>
      <c r="V5" s="474"/>
      <c r="W5" s="474"/>
      <c r="X5" s="475" t="s">
        <v>470</v>
      </c>
      <c r="Y5" s="520" t="s">
        <v>468</v>
      </c>
      <c r="Z5" s="521"/>
      <c r="AA5" s="522"/>
      <c r="AB5" s="484" t="s">
        <v>515</v>
      </c>
      <c r="AC5" s="484"/>
      <c r="AD5" s="484"/>
      <c r="AE5" s="485"/>
      <c r="AF5" s="474" t="s">
        <v>15</v>
      </c>
      <c r="AG5" s="474"/>
      <c r="AH5" s="474"/>
      <c r="AI5" s="486"/>
      <c r="AJ5" s="475" t="s">
        <v>470</v>
      </c>
      <c r="AK5" s="550" t="s">
        <v>468</v>
      </c>
      <c r="AL5" s="427"/>
      <c r="AM5" s="551"/>
      <c r="AN5" s="558" t="s">
        <v>515</v>
      </c>
      <c r="AO5" s="544"/>
      <c r="AP5" s="544"/>
      <c r="AQ5" s="557"/>
      <c r="AR5" s="545" t="s">
        <v>15</v>
      </c>
      <c r="AS5" s="545"/>
      <c r="AT5" s="545"/>
      <c r="AU5" s="546"/>
      <c r="AV5" s="475" t="s">
        <v>470</v>
      </c>
      <c r="AW5" s="520" t="s">
        <v>468</v>
      </c>
      <c r="AX5" s="521"/>
      <c r="AY5" s="522"/>
      <c r="AZ5" s="498" t="s">
        <v>524</v>
      </c>
      <c r="BA5" s="535"/>
      <c r="BB5" s="535"/>
      <c r="BC5" s="536"/>
      <c r="BD5" s="493" t="s">
        <v>525</v>
      </c>
      <c r="BE5" s="474"/>
      <c r="BF5" s="474"/>
      <c r="BG5" s="486"/>
      <c r="BH5" s="475" t="s">
        <v>470</v>
      </c>
      <c r="BI5" s="550" t="s">
        <v>468</v>
      </c>
      <c r="BJ5" s="427"/>
      <c r="BK5" s="551"/>
      <c r="BL5" s="556" t="s">
        <v>524</v>
      </c>
      <c r="BM5" s="544"/>
      <c r="BN5" s="544"/>
      <c r="BO5" s="557"/>
      <c r="BP5" s="544" t="s">
        <v>525</v>
      </c>
      <c r="BQ5" s="545"/>
      <c r="BR5" s="545"/>
      <c r="BS5" s="546"/>
      <c r="BT5" s="475" t="s">
        <v>542</v>
      </c>
      <c r="BU5" s="520" t="s">
        <v>468</v>
      </c>
      <c r="BV5" s="439"/>
      <c r="BW5" s="487"/>
      <c r="BX5" s="498" t="s">
        <v>99</v>
      </c>
      <c r="BY5" s="493"/>
      <c r="BZ5" s="493"/>
      <c r="CA5" s="494"/>
      <c r="CB5" s="493" t="s">
        <v>545</v>
      </c>
      <c r="CC5" s="474"/>
      <c r="CD5" s="474"/>
      <c r="CE5" s="486"/>
      <c r="CF5" s="475" t="s">
        <v>542</v>
      </c>
      <c r="CG5" s="550" t="s">
        <v>468</v>
      </c>
      <c r="CH5" s="427"/>
      <c r="CI5" s="551"/>
      <c r="CJ5" s="556" t="s">
        <v>99</v>
      </c>
      <c r="CK5" s="544"/>
      <c r="CL5" s="544"/>
      <c r="CM5" s="557"/>
      <c r="CN5" s="544" t="s">
        <v>545</v>
      </c>
      <c r="CO5" s="545"/>
      <c r="CP5" s="545"/>
      <c r="CQ5" s="546"/>
      <c r="CR5" s="475" t="s">
        <v>542</v>
      </c>
      <c r="CS5" s="520" t="s">
        <v>468</v>
      </c>
      <c r="CT5" s="439"/>
      <c r="CU5" s="487"/>
      <c r="CV5" s="498" t="s">
        <v>562</v>
      </c>
      <c r="CW5" s="493"/>
      <c r="CX5" s="493"/>
      <c r="CY5" s="494"/>
      <c r="CZ5" s="493" t="s">
        <v>563</v>
      </c>
      <c r="DA5" s="474"/>
      <c r="DB5" s="474"/>
      <c r="DC5" s="486"/>
      <c r="DD5" s="475" t="s">
        <v>542</v>
      </c>
      <c r="DE5" s="550" t="s">
        <v>468</v>
      </c>
      <c r="DF5" s="427"/>
      <c r="DG5" s="551"/>
      <c r="DH5" s="556" t="s">
        <v>562</v>
      </c>
      <c r="DI5" s="544"/>
      <c r="DJ5" s="544"/>
      <c r="DK5" s="557"/>
      <c r="DL5" s="544" t="s">
        <v>563</v>
      </c>
      <c r="DM5" s="545"/>
      <c r="DN5" s="545"/>
      <c r="DO5" s="546"/>
      <c r="DP5" s="475" t="s">
        <v>542</v>
      </c>
      <c r="DQ5" s="520" t="s">
        <v>468</v>
      </c>
      <c r="DR5" s="439"/>
      <c r="DS5" s="487"/>
      <c r="DT5" s="498" t="s">
        <v>113</v>
      </c>
      <c r="DU5" s="493"/>
      <c r="DV5" s="493"/>
      <c r="DW5" s="494"/>
      <c r="DX5" s="493" t="s">
        <v>568</v>
      </c>
      <c r="DY5" s="474"/>
      <c r="DZ5" s="474"/>
      <c r="EA5" s="486"/>
      <c r="EB5" s="475" t="s">
        <v>542</v>
      </c>
      <c r="EC5" s="550" t="s">
        <v>468</v>
      </c>
      <c r="ED5" s="427"/>
      <c r="EE5" s="551"/>
      <c r="EF5" s="556" t="s">
        <v>113</v>
      </c>
      <c r="EG5" s="544"/>
      <c r="EH5" s="544"/>
      <c r="EI5" s="557"/>
      <c r="EJ5" s="544" t="s">
        <v>568</v>
      </c>
      <c r="EK5" s="545"/>
      <c r="EL5" s="545"/>
      <c r="EM5" s="546"/>
      <c r="EN5" s="475" t="s">
        <v>542</v>
      </c>
      <c r="EO5" s="520" t="s">
        <v>468</v>
      </c>
      <c r="EP5" s="439"/>
      <c r="EQ5" s="487"/>
      <c r="ER5" s="498" t="s">
        <v>115</v>
      </c>
      <c r="ES5" s="493"/>
      <c r="ET5" s="493"/>
      <c r="EU5" s="494"/>
      <c r="EV5" s="493" t="s">
        <v>585</v>
      </c>
      <c r="EW5" s="474"/>
      <c r="EX5" s="474"/>
      <c r="EY5" s="486"/>
      <c r="EZ5" s="475" t="s">
        <v>542</v>
      </c>
      <c r="FA5" s="550" t="s">
        <v>468</v>
      </c>
      <c r="FB5" s="427"/>
      <c r="FC5" s="551"/>
      <c r="FD5" s="556" t="s">
        <v>115</v>
      </c>
      <c r="FE5" s="544"/>
      <c r="FF5" s="544"/>
      <c r="FG5" s="557"/>
      <c r="FH5" s="544" t="s">
        <v>585</v>
      </c>
      <c r="FI5" s="545"/>
      <c r="FJ5" s="545"/>
      <c r="FK5" s="546"/>
      <c r="FL5" s="475" t="s">
        <v>542</v>
      </c>
      <c r="FM5" s="520" t="s">
        <v>468</v>
      </c>
      <c r="FN5" s="439"/>
      <c r="FO5" s="487"/>
      <c r="FP5" s="498" t="s">
        <v>117</v>
      </c>
      <c r="FQ5" s="493"/>
      <c r="FR5" s="493"/>
      <c r="FS5" s="494"/>
      <c r="FT5" s="493" t="s">
        <v>601</v>
      </c>
      <c r="FU5" s="474"/>
      <c r="FV5" s="474"/>
      <c r="FW5" s="486"/>
      <c r="FX5" s="475" t="s">
        <v>542</v>
      </c>
      <c r="FY5" s="550" t="s">
        <v>468</v>
      </c>
      <c r="FZ5" s="427"/>
      <c r="GA5" s="551"/>
      <c r="GB5" s="556" t="s">
        <v>117</v>
      </c>
      <c r="GC5" s="544"/>
      <c r="GD5" s="544"/>
      <c r="GE5" s="557"/>
      <c r="GF5" s="544" t="s">
        <v>601</v>
      </c>
      <c r="GG5" s="545"/>
      <c r="GH5" s="545"/>
      <c r="GI5" s="546"/>
      <c r="GJ5" s="475" t="s">
        <v>542</v>
      </c>
      <c r="GK5" s="520" t="s">
        <v>468</v>
      </c>
      <c r="GL5" s="439"/>
      <c r="GM5" s="487"/>
      <c r="GN5" s="498" t="s">
        <v>617</v>
      </c>
      <c r="GO5" s="493"/>
      <c r="GP5" s="493"/>
      <c r="GQ5" s="494"/>
      <c r="GR5" s="493" t="s">
        <v>618</v>
      </c>
      <c r="GS5" s="474"/>
      <c r="GT5" s="474"/>
      <c r="GU5" s="486"/>
      <c r="GV5" s="475" t="s">
        <v>542</v>
      </c>
      <c r="GW5" s="550" t="s">
        <v>468</v>
      </c>
      <c r="GX5" s="427"/>
      <c r="GY5" s="551"/>
      <c r="GZ5" s="556" t="s">
        <v>617</v>
      </c>
      <c r="HA5" s="544"/>
      <c r="HB5" s="544"/>
      <c r="HC5" s="557"/>
      <c r="HD5" s="544" t="s">
        <v>618</v>
      </c>
      <c r="HE5" s="545"/>
      <c r="HF5" s="545"/>
      <c r="HG5" s="546"/>
      <c r="HH5" s="547" t="s">
        <v>542</v>
      </c>
      <c r="HI5" s="520" t="s">
        <v>468</v>
      </c>
      <c r="HJ5" s="439"/>
      <c r="HK5" s="487"/>
      <c r="HL5" s="498" t="s">
        <v>621</v>
      </c>
      <c r="HM5" s="493"/>
      <c r="HN5" s="493"/>
      <c r="HO5" s="494"/>
      <c r="HP5" s="505" t="s">
        <v>542</v>
      </c>
      <c r="HQ5" s="520" t="s">
        <v>622</v>
      </c>
      <c r="HR5" s="537"/>
      <c r="HS5" s="498" t="s">
        <v>621</v>
      </c>
      <c r="HT5" s="493"/>
      <c r="HU5" s="493"/>
      <c r="HV5" s="494"/>
      <c r="HW5" s="475" t="s">
        <v>542</v>
      </c>
    </row>
    <row r="6" spans="1:231">
      <c r="A6" s="509"/>
      <c r="B6" s="509"/>
      <c r="C6" s="523"/>
      <c r="D6" s="533" t="s">
        <v>471</v>
      </c>
      <c r="E6" s="496"/>
      <c r="F6" s="533" t="s">
        <v>472</v>
      </c>
      <c r="G6" s="496"/>
      <c r="H6" s="534" t="s">
        <v>471</v>
      </c>
      <c r="I6" s="496"/>
      <c r="J6" s="533" t="s">
        <v>472</v>
      </c>
      <c r="K6" s="497"/>
      <c r="L6" s="476"/>
      <c r="M6" s="561"/>
      <c r="N6" s="561"/>
      <c r="O6" s="562"/>
      <c r="P6" s="533" t="s">
        <v>471</v>
      </c>
      <c r="Q6" s="496"/>
      <c r="R6" s="533" t="s">
        <v>472</v>
      </c>
      <c r="S6" s="496"/>
      <c r="T6" s="534" t="s">
        <v>471</v>
      </c>
      <c r="U6" s="496"/>
      <c r="V6" s="533" t="s">
        <v>472</v>
      </c>
      <c r="W6" s="497"/>
      <c r="X6" s="476"/>
      <c r="Y6" s="509"/>
      <c r="Z6" s="509"/>
      <c r="AA6" s="523"/>
      <c r="AB6" s="533" t="s">
        <v>471</v>
      </c>
      <c r="AC6" s="496"/>
      <c r="AD6" s="533" t="s">
        <v>472</v>
      </c>
      <c r="AE6" s="496"/>
      <c r="AF6" s="534" t="s">
        <v>471</v>
      </c>
      <c r="AG6" s="496"/>
      <c r="AH6" s="533" t="s">
        <v>472</v>
      </c>
      <c r="AI6" s="496"/>
      <c r="AJ6" s="476"/>
      <c r="AK6" s="552"/>
      <c r="AL6" s="552"/>
      <c r="AM6" s="553"/>
      <c r="AN6" s="541" t="s">
        <v>471</v>
      </c>
      <c r="AO6" s="542"/>
      <c r="AP6" s="541" t="s">
        <v>472</v>
      </c>
      <c r="AQ6" s="542"/>
      <c r="AR6" s="543" t="s">
        <v>471</v>
      </c>
      <c r="AS6" s="542"/>
      <c r="AT6" s="541" t="s">
        <v>472</v>
      </c>
      <c r="AU6" s="542"/>
      <c r="AV6" s="476"/>
      <c r="AW6" s="509"/>
      <c r="AX6" s="509"/>
      <c r="AY6" s="523"/>
      <c r="AZ6" s="533" t="s">
        <v>471</v>
      </c>
      <c r="BA6" s="496"/>
      <c r="BB6" s="533" t="s">
        <v>472</v>
      </c>
      <c r="BC6" s="496"/>
      <c r="BD6" s="534" t="s">
        <v>471</v>
      </c>
      <c r="BE6" s="496"/>
      <c r="BF6" s="533" t="s">
        <v>472</v>
      </c>
      <c r="BG6" s="496"/>
      <c r="BH6" s="476"/>
      <c r="BI6" s="552"/>
      <c r="BJ6" s="552"/>
      <c r="BK6" s="553"/>
      <c r="BL6" s="541" t="s">
        <v>471</v>
      </c>
      <c r="BM6" s="542"/>
      <c r="BN6" s="541" t="s">
        <v>472</v>
      </c>
      <c r="BO6" s="542"/>
      <c r="BP6" s="543" t="s">
        <v>471</v>
      </c>
      <c r="BQ6" s="542"/>
      <c r="BR6" s="541" t="s">
        <v>472</v>
      </c>
      <c r="BS6" s="542"/>
      <c r="BT6" s="476"/>
      <c r="BU6" s="488"/>
      <c r="BV6" s="488"/>
      <c r="BW6" s="489"/>
      <c r="BX6" s="533" t="s">
        <v>471</v>
      </c>
      <c r="BY6" s="496"/>
      <c r="BZ6" s="533" t="s">
        <v>472</v>
      </c>
      <c r="CA6" s="496"/>
      <c r="CB6" s="534" t="s">
        <v>471</v>
      </c>
      <c r="CC6" s="496"/>
      <c r="CD6" s="533" t="s">
        <v>472</v>
      </c>
      <c r="CE6" s="496"/>
      <c r="CF6" s="476"/>
      <c r="CG6" s="552"/>
      <c r="CH6" s="552"/>
      <c r="CI6" s="553"/>
      <c r="CJ6" s="541" t="s">
        <v>471</v>
      </c>
      <c r="CK6" s="542"/>
      <c r="CL6" s="541" t="s">
        <v>472</v>
      </c>
      <c r="CM6" s="542"/>
      <c r="CN6" s="543" t="s">
        <v>471</v>
      </c>
      <c r="CO6" s="542"/>
      <c r="CP6" s="541" t="s">
        <v>472</v>
      </c>
      <c r="CQ6" s="542"/>
      <c r="CR6" s="476"/>
      <c r="CS6" s="488"/>
      <c r="CT6" s="488"/>
      <c r="CU6" s="489"/>
      <c r="CV6" s="533" t="s">
        <v>471</v>
      </c>
      <c r="CW6" s="496"/>
      <c r="CX6" s="533" t="s">
        <v>472</v>
      </c>
      <c r="CY6" s="496"/>
      <c r="CZ6" s="534" t="s">
        <v>471</v>
      </c>
      <c r="DA6" s="496"/>
      <c r="DB6" s="533" t="s">
        <v>472</v>
      </c>
      <c r="DC6" s="496"/>
      <c r="DD6" s="476"/>
      <c r="DE6" s="552"/>
      <c r="DF6" s="552"/>
      <c r="DG6" s="553"/>
      <c r="DH6" s="541" t="s">
        <v>471</v>
      </c>
      <c r="DI6" s="542"/>
      <c r="DJ6" s="541" t="s">
        <v>472</v>
      </c>
      <c r="DK6" s="542"/>
      <c r="DL6" s="543" t="s">
        <v>471</v>
      </c>
      <c r="DM6" s="542"/>
      <c r="DN6" s="541" t="s">
        <v>472</v>
      </c>
      <c r="DO6" s="542"/>
      <c r="DP6" s="476"/>
      <c r="DQ6" s="488"/>
      <c r="DR6" s="488"/>
      <c r="DS6" s="489"/>
      <c r="DT6" s="533" t="s">
        <v>471</v>
      </c>
      <c r="DU6" s="496"/>
      <c r="DV6" s="533" t="s">
        <v>472</v>
      </c>
      <c r="DW6" s="496"/>
      <c r="DX6" s="534" t="s">
        <v>471</v>
      </c>
      <c r="DY6" s="496"/>
      <c r="DZ6" s="533" t="s">
        <v>472</v>
      </c>
      <c r="EA6" s="496"/>
      <c r="EB6" s="476"/>
      <c r="EC6" s="552"/>
      <c r="ED6" s="552"/>
      <c r="EE6" s="553"/>
      <c r="EF6" s="541" t="s">
        <v>471</v>
      </c>
      <c r="EG6" s="542"/>
      <c r="EH6" s="541" t="s">
        <v>472</v>
      </c>
      <c r="EI6" s="542"/>
      <c r="EJ6" s="543" t="s">
        <v>471</v>
      </c>
      <c r="EK6" s="542"/>
      <c r="EL6" s="541" t="s">
        <v>472</v>
      </c>
      <c r="EM6" s="542"/>
      <c r="EN6" s="476"/>
      <c r="EO6" s="488"/>
      <c r="EP6" s="488"/>
      <c r="EQ6" s="489"/>
      <c r="ER6" s="533" t="s">
        <v>471</v>
      </c>
      <c r="ES6" s="496"/>
      <c r="ET6" s="533" t="s">
        <v>472</v>
      </c>
      <c r="EU6" s="496"/>
      <c r="EV6" s="534" t="s">
        <v>471</v>
      </c>
      <c r="EW6" s="496"/>
      <c r="EX6" s="533" t="s">
        <v>472</v>
      </c>
      <c r="EY6" s="496"/>
      <c r="EZ6" s="476"/>
      <c r="FA6" s="552"/>
      <c r="FB6" s="552"/>
      <c r="FC6" s="553"/>
      <c r="FD6" s="541" t="s">
        <v>471</v>
      </c>
      <c r="FE6" s="542"/>
      <c r="FF6" s="541" t="s">
        <v>472</v>
      </c>
      <c r="FG6" s="542"/>
      <c r="FH6" s="543" t="s">
        <v>471</v>
      </c>
      <c r="FI6" s="542"/>
      <c r="FJ6" s="541" t="s">
        <v>472</v>
      </c>
      <c r="FK6" s="542"/>
      <c r="FL6" s="476"/>
      <c r="FM6" s="488"/>
      <c r="FN6" s="488"/>
      <c r="FO6" s="489"/>
      <c r="FP6" s="533" t="s">
        <v>471</v>
      </c>
      <c r="FQ6" s="496"/>
      <c r="FR6" s="533" t="s">
        <v>472</v>
      </c>
      <c r="FS6" s="496"/>
      <c r="FT6" s="534" t="s">
        <v>471</v>
      </c>
      <c r="FU6" s="496"/>
      <c r="FV6" s="533" t="s">
        <v>472</v>
      </c>
      <c r="FW6" s="496"/>
      <c r="FX6" s="476"/>
      <c r="FY6" s="552"/>
      <c r="FZ6" s="552"/>
      <c r="GA6" s="553"/>
      <c r="GB6" s="541" t="s">
        <v>471</v>
      </c>
      <c r="GC6" s="542"/>
      <c r="GD6" s="541" t="s">
        <v>472</v>
      </c>
      <c r="GE6" s="542"/>
      <c r="GF6" s="543" t="s">
        <v>471</v>
      </c>
      <c r="GG6" s="542"/>
      <c r="GH6" s="541" t="s">
        <v>472</v>
      </c>
      <c r="GI6" s="542"/>
      <c r="GJ6" s="476"/>
      <c r="GK6" s="488"/>
      <c r="GL6" s="488"/>
      <c r="GM6" s="489"/>
      <c r="GN6" s="533" t="s">
        <v>471</v>
      </c>
      <c r="GO6" s="496"/>
      <c r="GP6" s="533" t="s">
        <v>472</v>
      </c>
      <c r="GQ6" s="496"/>
      <c r="GR6" s="534" t="s">
        <v>471</v>
      </c>
      <c r="GS6" s="496"/>
      <c r="GT6" s="533" t="s">
        <v>472</v>
      </c>
      <c r="GU6" s="496"/>
      <c r="GV6" s="476"/>
      <c r="GW6" s="552"/>
      <c r="GX6" s="552"/>
      <c r="GY6" s="553"/>
      <c r="GZ6" s="541" t="s">
        <v>471</v>
      </c>
      <c r="HA6" s="542"/>
      <c r="HB6" s="541" t="s">
        <v>472</v>
      </c>
      <c r="HC6" s="542"/>
      <c r="HD6" s="543" t="s">
        <v>471</v>
      </c>
      <c r="HE6" s="542"/>
      <c r="HF6" s="541" t="s">
        <v>472</v>
      </c>
      <c r="HG6" s="542"/>
      <c r="HH6" s="548"/>
      <c r="HI6" s="488"/>
      <c r="HJ6" s="488"/>
      <c r="HK6" s="489"/>
      <c r="HL6" s="533" t="s">
        <v>471</v>
      </c>
      <c r="HM6" s="496"/>
      <c r="HN6" s="533" t="s">
        <v>472</v>
      </c>
      <c r="HO6" s="497"/>
      <c r="HP6" s="506"/>
      <c r="HQ6" s="511"/>
      <c r="HR6" s="538"/>
      <c r="HS6" s="533" t="s">
        <v>471</v>
      </c>
      <c r="HT6" s="496"/>
      <c r="HU6" s="533" t="s">
        <v>472</v>
      </c>
      <c r="HV6" s="497"/>
      <c r="HW6" s="476"/>
    </row>
    <row r="7" spans="1:231" ht="30.75">
      <c r="A7" s="524"/>
      <c r="B7" s="524"/>
      <c r="C7" s="525"/>
      <c r="D7" s="172" t="s">
        <v>473</v>
      </c>
      <c r="E7" s="173" t="s">
        <v>474</v>
      </c>
      <c r="F7" s="172" t="s">
        <v>475</v>
      </c>
      <c r="G7" s="173" t="s">
        <v>474</v>
      </c>
      <c r="H7" s="174" t="s">
        <v>475</v>
      </c>
      <c r="I7" s="173" t="s">
        <v>474</v>
      </c>
      <c r="J7" s="172" t="s">
        <v>475</v>
      </c>
      <c r="K7" s="175" t="s">
        <v>474</v>
      </c>
      <c r="L7" s="477"/>
      <c r="M7" s="563"/>
      <c r="N7" s="563"/>
      <c r="O7" s="564"/>
      <c r="P7" s="172" t="s">
        <v>473</v>
      </c>
      <c r="Q7" s="173" t="s">
        <v>474</v>
      </c>
      <c r="R7" s="172" t="s">
        <v>475</v>
      </c>
      <c r="S7" s="173" t="s">
        <v>474</v>
      </c>
      <c r="T7" s="174" t="s">
        <v>475</v>
      </c>
      <c r="U7" s="173" t="s">
        <v>474</v>
      </c>
      <c r="V7" s="172" t="s">
        <v>475</v>
      </c>
      <c r="W7" s="175" t="s">
        <v>474</v>
      </c>
      <c r="X7" s="477"/>
      <c r="Y7" s="524"/>
      <c r="Z7" s="524"/>
      <c r="AA7" s="525"/>
      <c r="AB7" s="172" t="s">
        <v>475</v>
      </c>
      <c r="AC7" s="173" t="s">
        <v>474</v>
      </c>
      <c r="AD7" s="172" t="s">
        <v>475</v>
      </c>
      <c r="AE7" s="173" t="s">
        <v>474</v>
      </c>
      <c r="AF7" s="226" t="s">
        <v>475</v>
      </c>
      <c r="AG7" s="173" t="s">
        <v>474</v>
      </c>
      <c r="AH7" s="172" t="s">
        <v>475</v>
      </c>
      <c r="AI7" s="173" t="s">
        <v>474</v>
      </c>
      <c r="AJ7" s="477"/>
      <c r="AK7" s="554"/>
      <c r="AL7" s="554"/>
      <c r="AM7" s="555"/>
      <c r="AN7" s="230" t="s">
        <v>475</v>
      </c>
      <c r="AO7" s="231" t="s">
        <v>474</v>
      </c>
      <c r="AP7" s="230" t="s">
        <v>475</v>
      </c>
      <c r="AQ7" s="231" t="s">
        <v>474</v>
      </c>
      <c r="AR7" s="232" t="s">
        <v>475</v>
      </c>
      <c r="AS7" s="231" t="s">
        <v>474</v>
      </c>
      <c r="AT7" s="230" t="s">
        <v>475</v>
      </c>
      <c r="AU7" s="231" t="s">
        <v>474</v>
      </c>
      <c r="AV7" s="477"/>
      <c r="AW7" s="524"/>
      <c r="AX7" s="524"/>
      <c r="AY7" s="525"/>
      <c r="AZ7" s="172" t="s">
        <v>475</v>
      </c>
      <c r="BA7" s="173" t="s">
        <v>474</v>
      </c>
      <c r="BB7" s="172" t="s">
        <v>475</v>
      </c>
      <c r="BC7" s="173" t="s">
        <v>474</v>
      </c>
      <c r="BD7" s="226" t="s">
        <v>475</v>
      </c>
      <c r="BE7" s="173" t="s">
        <v>474</v>
      </c>
      <c r="BF7" s="172" t="s">
        <v>475</v>
      </c>
      <c r="BG7" s="173" t="s">
        <v>474</v>
      </c>
      <c r="BH7" s="477"/>
      <c r="BI7" s="554"/>
      <c r="BJ7" s="554"/>
      <c r="BK7" s="555"/>
      <c r="BL7" s="230" t="s">
        <v>475</v>
      </c>
      <c r="BM7" s="231" t="s">
        <v>474</v>
      </c>
      <c r="BN7" s="230" t="s">
        <v>475</v>
      </c>
      <c r="BO7" s="231" t="s">
        <v>474</v>
      </c>
      <c r="BP7" s="232" t="s">
        <v>475</v>
      </c>
      <c r="BQ7" s="231" t="s">
        <v>474</v>
      </c>
      <c r="BR7" s="230" t="s">
        <v>475</v>
      </c>
      <c r="BS7" s="231" t="s">
        <v>474</v>
      </c>
      <c r="BT7" s="477"/>
      <c r="BU7" s="490"/>
      <c r="BV7" s="490"/>
      <c r="BW7" s="491"/>
      <c r="BX7" s="172" t="s">
        <v>475</v>
      </c>
      <c r="BY7" s="173" t="s">
        <v>474</v>
      </c>
      <c r="BZ7" s="172" t="s">
        <v>475</v>
      </c>
      <c r="CA7" s="173" t="s">
        <v>474</v>
      </c>
      <c r="CB7" s="226" t="s">
        <v>475</v>
      </c>
      <c r="CC7" s="173" t="s">
        <v>474</v>
      </c>
      <c r="CD7" s="172" t="s">
        <v>475</v>
      </c>
      <c r="CE7" s="173" t="s">
        <v>474</v>
      </c>
      <c r="CF7" s="477"/>
      <c r="CG7" s="554"/>
      <c r="CH7" s="554"/>
      <c r="CI7" s="555"/>
      <c r="CJ7" s="230" t="s">
        <v>475</v>
      </c>
      <c r="CK7" s="231" t="s">
        <v>474</v>
      </c>
      <c r="CL7" s="230" t="s">
        <v>475</v>
      </c>
      <c r="CM7" s="231" t="s">
        <v>474</v>
      </c>
      <c r="CN7" s="232" t="s">
        <v>475</v>
      </c>
      <c r="CO7" s="231" t="s">
        <v>474</v>
      </c>
      <c r="CP7" s="230" t="s">
        <v>475</v>
      </c>
      <c r="CQ7" s="231" t="s">
        <v>474</v>
      </c>
      <c r="CR7" s="477"/>
      <c r="CS7" s="490"/>
      <c r="CT7" s="490"/>
      <c r="CU7" s="491"/>
      <c r="CV7" s="172" t="s">
        <v>475</v>
      </c>
      <c r="CW7" s="173" t="s">
        <v>474</v>
      </c>
      <c r="CX7" s="172" t="s">
        <v>475</v>
      </c>
      <c r="CY7" s="173" t="s">
        <v>474</v>
      </c>
      <c r="CZ7" s="226" t="s">
        <v>475</v>
      </c>
      <c r="DA7" s="173" t="s">
        <v>474</v>
      </c>
      <c r="DB7" s="172" t="s">
        <v>475</v>
      </c>
      <c r="DC7" s="173" t="s">
        <v>474</v>
      </c>
      <c r="DD7" s="477"/>
      <c r="DE7" s="554"/>
      <c r="DF7" s="554"/>
      <c r="DG7" s="555"/>
      <c r="DH7" s="230" t="s">
        <v>475</v>
      </c>
      <c r="DI7" s="231" t="s">
        <v>474</v>
      </c>
      <c r="DJ7" s="230" t="s">
        <v>475</v>
      </c>
      <c r="DK7" s="231" t="s">
        <v>474</v>
      </c>
      <c r="DL7" s="232" t="s">
        <v>475</v>
      </c>
      <c r="DM7" s="231" t="s">
        <v>474</v>
      </c>
      <c r="DN7" s="230" t="s">
        <v>475</v>
      </c>
      <c r="DO7" s="231" t="s">
        <v>474</v>
      </c>
      <c r="DP7" s="477"/>
      <c r="DQ7" s="490"/>
      <c r="DR7" s="490"/>
      <c r="DS7" s="491"/>
      <c r="DT7" s="172" t="s">
        <v>475</v>
      </c>
      <c r="DU7" s="173" t="s">
        <v>474</v>
      </c>
      <c r="DV7" s="172" t="s">
        <v>475</v>
      </c>
      <c r="DW7" s="173" t="s">
        <v>474</v>
      </c>
      <c r="DX7" s="226" t="s">
        <v>475</v>
      </c>
      <c r="DY7" s="173" t="s">
        <v>474</v>
      </c>
      <c r="DZ7" s="172" t="s">
        <v>475</v>
      </c>
      <c r="EA7" s="173" t="s">
        <v>474</v>
      </c>
      <c r="EB7" s="477"/>
      <c r="EC7" s="554"/>
      <c r="ED7" s="554"/>
      <c r="EE7" s="555"/>
      <c r="EF7" s="230" t="s">
        <v>475</v>
      </c>
      <c r="EG7" s="231" t="s">
        <v>474</v>
      </c>
      <c r="EH7" s="230" t="s">
        <v>475</v>
      </c>
      <c r="EI7" s="231" t="s">
        <v>474</v>
      </c>
      <c r="EJ7" s="232" t="s">
        <v>475</v>
      </c>
      <c r="EK7" s="231" t="s">
        <v>474</v>
      </c>
      <c r="EL7" s="230" t="s">
        <v>475</v>
      </c>
      <c r="EM7" s="231" t="s">
        <v>474</v>
      </c>
      <c r="EN7" s="477"/>
      <c r="EO7" s="490"/>
      <c r="EP7" s="490"/>
      <c r="EQ7" s="491"/>
      <c r="ER7" s="172" t="s">
        <v>475</v>
      </c>
      <c r="ES7" s="173" t="s">
        <v>474</v>
      </c>
      <c r="ET7" s="172" t="s">
        <v>475</v>
      </c>
      <c r="EU7" s="173" t="s">
        <v>474</v>
      </c>
      <c r="EV7" s="226" t="s">
        <v>475</v>
      </c>
      <c r="EW7" s="173" t="s">
        <v>474</v>
      </c>
      <c r="EX7" s="172" t="s">
        <v>475</v>
      </c>
      <c r="EY7" s="173" t="s">
        <v>474</v>
      </c>
      <c r="EZ7" s="477"/>
      <c r="FA7" s="554"/>
      <c r="FB7" s="554"/>
      <c r="FC7" s="555"/>
      <c r="FD7" s="230" t="s">
        <v>475</v>
      </c>
      <c r="FE7" s="231" t="s">
        <v>474</v>
      </c>
      <c r="FF7" s="230" t="s">
        <v>475</v>
      </c>
      <c r="FG7" s="231" t="s">
        <v>474</v>
      </c>
      <c r="FH7" s="232" t="s">
        <v>475</v>
      </c>
      <c r="FI7" s="231" t="s">
        <v>474</v>
      </c>
      <c r="FJ7" s="230" t="s">
        <v>475</v>
      </c>
      <c r="FK7" s="231" t="s">
        <v>474</v>
      </c>
      <c r="FL7" s="477"/>
      <c r="FM7" s="490"/>
      <c r="FN7" s="490"/>
      <c r="FO7" s="491"/>
      <c r="FP7" s="172" t="s">
        <v>475</v>
      </c>
      <c r="FQ7" s="173" t="s">
        <v>474</v>
      </c>
      <c r="FR7" s="172" t="s">
        <v>475</v>
      </c>
      <c r="FS7" s="173" t="s">
        <v>474</v>
      </c>
      <c r="FT7" s="226" t="s">
        <v>475</v>
      </c>
      <c r="FU7" s="173" t="s">
        <v>474</v>
      </c>
      <c r="FV7" s="172" t="s">
        <v>475</v>
      </c>
      <c r="FW7" s="173" t="s">
        <v>474</v>
      </c>
      <c r="FX7" s="477"/>
      <c r="FY7" s="554"/>
      <c r="FZ7" s="554"/>
      <c r="GA7" s="555"/>
      <c r="GB7" s="230" t="s">
        <v>475</v>
      </c>
      <c r="GC7" s="231" t="s">
        <v>474</v>
      </c>
      <c r="GD7" s="230" t="s">
        <v>475</v>
      </c>
      <c r="GE7" s="231" t="s">
        <v>474</v>
      </c>
      <c r="GF7" s="232" t="s">
        <v>475</v>
      </c>
      <c r="GG7" s="231" t="s">
        <v>474</v>
      </c>
      <c r="GH7" s="230" t="s">
        <v>475</v>
      </c>
      <c r="GI7" s="231" t="s">
        <v>474</v>
      </c>
      <c r="GJ7" s="477"/>
      <c r="GK7" s="490"/>
      <c r="GL7" s="490"/>
      <c r="GM7" s="491"/>
      <c r="GN7" s="172" t="s">
        <v>475</v>
      </c>
      <c r="GO7" s="173" t="s">
        <v>474</v>
      </c>
      <c r="GP7" s="172" t="s">
        <v>475</v>
      </c>
      <c r="GQ7" s="173" t="s">
        <v>474</v>
      </c>
      <c r="GR7" s="226" t="s">
        <v>475</v>
      </c>
      <c r="GS7" s="173" t="s">
        <v>474</v>
      </c>
      <c r="GT7" s="172" t="s">
        <v>475</v>
      </c>
      <c r="GU7" s="175" t="s">
        <v>474</v>
      </c>
      <c r="GV7" s="477"/>
      <c r="GW7" s="554"/>
      <c r="GX7" s="554"/>
      <c r="GY7" s="555"/>
      <c r="GZ7" s="230" t="s">
        <v>475</v>
      </c>
      <c r="HA7" s="231" t="s">
        <v>474</v>
      </c>
      <c r="HB7" s="230" t="s">
        <v>475</v>
      </c>
      <c r="HC7" s="231" t="s">
        <v>474</v>
      </c>
      <c r="HD7" s="232" t="s">
        <v>475</v>
      </c>
      <c r="HE7" s="231" t="s">
        <v>474</v>
      </c>
      <c r="HF7" s="230" t="s">
        <v>475</v>
      </c>
      <c r="HG7" s="231" t="s">
        <v>474</v>
      </c>
      <c r="HH7" s="549"/>
      <c r="HI7" s="490"/>
      <c r="HJ7" s="490"/>
      <c r="HK7" s="491"/>
      <c r="HL7" s="172" t="s">
        <v>475</v>
      </c>
      <c r="HM7" s="173" t="s">
        <v>474</v>
      </c>
      <c r="HN7" s="172" t="s">
        <v>475</v>
      </c>
      <c r="HO7" s="175" t="s">
        <v>474</v>
      </c>
      <c r="HP7" s="507"/>
      <c r="HQ7" s="539"/>
      <c r="HR7" s="540"/>
      <c r="HS7" s="172" t="s">
        <v>475</v>
      </c>
      <c r="HT7" s="173" t="s">
        <v>474</v>
      </c>
      <c r="HU7" s="172" t="s">
        <v>475</v>
      </c>
      <c r="HV7" s="175" t="s">
        <v>474</v>
      </c>
      <c r="HW7" s="477"/>
    </row>
    <row r="8" spans="1:231" ht="30" customHeight="1">
      <c r="A8" s="176" t="s">
        <v>0</v>
      </c>
      <c r="B8" s="177"/>
      <c r="C8" s="178"/>
      <c r="D8" s="179">
        <v>154033793</v>
      </c>
      <c r="E8" s="179">
        <v>166518324644</v>
      </c>
      <c r="F8" s="179">
        <v>188192549</v>
      </c>
      <c r="G8" s="179">
        <v>179643037845</v>
      </c>
      <c r="H8" s="179">
        <v>11692693</v>
      </c>
      <c r="I8" s="179">
        <v>7204965497</v>
      </c>
      <c r="J8" s="179">
        <v>9709251</v>
      </c>
      <c r="K8" s="179">
        <v>5636170352</v>
      </c>
      <c r="L8" s="180" t="s">
        <v>1</v>
      </c>
      <c r="M8" s="189" t="s">
        <v>240</v>
      </c>
      <c r="N8" s="177"/>
      <c r="O8" s="190"/>
      <c r="P8" s="179">
        <v>14626798</v>
      </c>
      <c r="Q8" s="179">
        <v>8209823799</v>
      </c>
      <c r="R8" s="179">
        <v>23845186</v>
      </c>
      <c r="S8" s="179">
        <v>12915360655</v>
      </c>
      <c r="T8" s="179">
        <v>348542</v>
      </c>
      <c r="U8" s="179">
        <v>179926978</v>
      </c>
      <c r="V8" s="179">
        <v>270292</v>
      </c>
      <c r="W8" s="179">
        <v>135967919</v>
      </c>
      <c r="X8" s="191" t="s">
        <v>13</v>
      </c>
      <c r="Y8" s="176" t="s">
        <v>0</v>
      </c>
      <c r="Z8" s="177"/>
      <c r="AA8" s="178"/>
      <c r="AB8" s="179">
        <v>11543830</v>
      </c>
      <c r="AC8" s="179">
        <v>7183320024</v>
      </c>
      <c r="AD8" s="179">
        <v>9855173</v>
      </c>
      <c r="AE8" s="179">
        <v>5709884599</v>
      </c>
      <c r="AF8" s="179">
        <v>7965721</v>
      </c>
      <c r="AG8" s="179">
        <v>5105707749</v>
      </c>
      <c r="AH8" s="179">
        <v>7110925</v>
      </c>
      <c r="AI8" s="179">
        <v>4132067456</v>
      </c>
      <c r="AJ8" s="227" t="s">
        <v>1</v>
      </c>
      <c r="AK8" s="233" t="s">
        <v>240</v>
      </c>
      <c r="AL8" s="234"/>
      <c r="AM8" s="139"/>
      <c r="AN8" s="235">
        <v>809957</v>
      </c>
      <c r="AO8" s="235">
        <v>407107065</v>
      </c>
      <c r="AP8" s="235">
        <v>647710</v>
      </c>
      <c r="AQ8" s="235">
        <v>318085096</v>
      </c>
      <c r="AR8" s="235">
        <v>922953</v>
      </c>
      <c r="AS8" s="235">
        <v>487730045</v>
      </c>
      <c r="AT8" s="235">
        <v>855531</v>
      </c>
      <c r="AU8" s="235">
        <v>434196328</v>
      </c>
      <c r="AV8" s="236" t="s">
        <v>13</v>
      </c>
      <c r="AW8" s="176" t="s">
        <v>0</v>
      </c>
      <c r="AX8" s="177"/>
      <c r="AY8" s="178"/>
      <c r="AZ8" s="179">
        <v>6668145</v>
      </c>
      <c r="BA8" s="179">
        <v>4956026731</v>
      </c>
      <c r="BB8" s="179">
        <v>7331683</v>
      </c>
      <c r="BC8" s="179">
        <v>4989553235</v>
      </c>
      <c r="BD8" s="179">
        <v>6215264</v>
      </c>
      <c r="BE8" s="179">
        <v>5284289672</v>
      </c>
      <c r="BF8" s="179">
        <v>9083470</v>
      </c>
      <c r="BG8" s="179">
        <v>6475521869</v>
      </c>
      <c r="BH8" s="227" t="s">
        <v>1</v>
      </c>
      <c r="BI8" s="233" t="s">
        <v>240</v>
      </c>
      <c r="BJ8" s="234"/>
      <c r="BK8" s="139"/>
      <c r="BL8" s="235">
        <v>824881</v>
      </c>
      <c r="BM8" s="235">
        <v>452667228</v>
      </c>
      <c r="BN8" s="235">
        <v>1051482</v>
      </c>
      <c r="BO8" s="235">
        <v>540466618</v>
      </c>
      <c r="BP8" s="235">
        <v>810881</v>
      </c>
      <c r="BQ8" s="235">
        <v>449584288</v>
      </c>
      <c r="BR8" s="235">
        <v>1519448</v>
      </c>
      <c r="BS8" s="235">
        <v>785122164</v>
      </c>
      <c r="BT8" s="236" t="s">
        <v>13</v>
      </c>
      <c r="BU8" s="176" t="s">
        <v>0</v>
      </c>
      <c r="BV8" s="177"/>
      <c r="BW8" s="178"/>
      <c r="BX8" s="179">
        <v>7452457</v>
      </c>
      <c r="BY8" s="179">
        <v>6627094296</v>
      </c>
      <c r="BZ8" s="179">
        <v>12869138</v>
      </c>
      <c r="CA8" s="179">
        <v>8973935888</v>
      </c>
      <c r="CB8" s="179">
        <v>7896377</v>
      </c>
      <c r="CC8" s="179">
        <v>7325173801</v>
      </c>
      <c r="CD8" s="179">
        <v>13417484</v>
      </c>
      <c r="CE8" s="179">
        <v>9624930281</v>
      </c>
      <c r="CF8" s="227" t="s">
        <v>1</v>
      </c>
      <c r="CG8" s="233" t="s">
        <v>240</v>
      </c>
      <c r="CH8" s="234"/>
      <c r="CI8" s="139"/>
      <c r="CJ8" s="235">
        <v>1110956</v>
      </c>
      <c r="CK8" s="235">
        <v>623821842</v>
      </c>
      <c r="CL8" s="235">
        <v>2264031</v>
      </c>
      <c r="CM8" s="235">
        <v>1172520457</v>
      </c>
      <c r="CN8" s="235">
        <v>1198105</v>
      </c>
      <c r="CO8" s="235">
        <v>670833013</v>
      </c>
      <c r="CP8" s="235">
        <v>2457048</v>
      </c>
      <c r="CQ8" s="235">
        <v>1278938683</v>
      </c>
      <c r="CR8" s="236" t="s">
        <v>13</v>
      </c>
      <c r="CS8" s="176" t="s">
        <v>0</v>
      </c>
      <c r="CT8" s="177"/>
      <c r="CU8" s="178"/>
      <c r="CV8" s="179">
        <v>8249178</v>
      </c>
      <c r="CW8" s="179">
        <v>8189064945</v>
      </c>
      <c r="CX8" s="179">
        <v>12401121</v>
      </c>
      <c r="CY8" s="179">
        <v>9535306041</v>
      </c>
      <c r="CZ8" s="179">
        <v>9542999</v>
      </c>
      <c r="DA8" s="179">
        <v>10199410455</v>
      </c>
      <c r="DB8" s="179">
        <v>13090537</v>
      </c>
      <c r="DC8" s="179">
        <v>11239991429</v>
      </c>
      <c r="DD8" s="227" t="s">
        <v>1</v>
      </c>
      <c r="DE8" s="233" t="s">
        <v>240</v>
      </c>
      <c r="DF8" s="234"/>
      <c r="DG8" s="139"/>
      <c r="DH8" s="235">
        <v>1178401</v>
      </c>
      <c r="DI8" s="235">
        <v>657097102</v>
      </c>
      <c r="DJ8" s="235">
        <v>2390390</v>
      </c>
      <c r="DK8" s="235">
        <v>1253672245</v>
      </c>
      <c r="DL8" s="235">
        <v>1282016</v>
      </c>
      <c r="DM8" s="235">
        <v>718564026</v>
      </c>
      <c r="DN8" s="235">
        <v>2460508</v>
      </c>
      <c r="DO8" s="235">
        <v>1311146797</v>
      </c>
      <c r="DP8" s="236" t="s">
        <v>13</v>
      </c>
      <c r="DQ8" s="176" t="s">
        <v>0</v>
      </c>
      <c r="DR8" s="177"/>
      <c r="DS8" s="178"/>
      <c r="DT8" s="179">
        <v>11081375</v>
      </c>
      <c r="DU8" s="179">
        <v>12812465705</v>
      </c>
      <c r="DV8" s="179">
        <v>14847968</v>
      </c>
      <c r="DW8" s="179">
        <v>14179851970</v>
      </c>
      <c r="DX8" s="179">
        <v>11659111</v>
      </c>
      <c r="DY8" s="179">
        <v>14799095123</v>
      </c>
      <c r="DZ8" s="179">
        <v>15583602</v>
      </c>
      <c r="EA8" s="179">
        <v>16614349609</v>
      </c>
      <c r="EB8" s="180" t="s">
        <v>1</v>
      </c>
      <c r="EC8" s="233" t="s">
        <v>240</v>
      </c>
      <c r="ED8" s="234"/>
      <c r="EE8" s="139"/>
      <c r="EF8" s="235">
        <v>1310499</v>
      </c>
      <c r="EG8" s="235">
        <v>743871287</v>
      </c>
      <c r="EH8" s="235">
        <v>2466264</v>
      </c>
      <c r="EI8" s="235">
        <v>1349036297</v>
      </c>
      <c r="EJ8" s="235">
        <v>1210544</v>
      </c>
      <c r="EK8" s="235">
        <v>691524262</v>
      </c>
      <c r="EL8" s="235">
        <v>2196147</v>
      </c>
      <c r="EM8" s="235">
        <v>1236683184</v>
      </c>
      <c r="EN8" s="252" t="s">
        <v>13</v>
      </c>
      <c r="EO8" s="176" t="s">
        <v>0</v>
      </c>
      <c r="EP8" s="177"/>
      <c r="EQ8" s="178"/>
      <c r="ER8" s="179">
        <v>11679893</v>
      </c>
      <c r="ES8" s="179">
        <v>16105492418</v>
      </c>
      <c r="ET8" s="179">
        <v>15018892</v>
      </c>
      <c r="EU8" s="179">
        <v>17576244475</v>
      </c>
      <c r="EV8" s="179">
        <v>8435185</v>
      </c>
      <c r="EW8" s="179">
        <v>12170301241</v>
      </c>
      <c r="EX8" s="179">
        <v>10726112</v>
      </c>
      <c r="EY8" s="179">
        <v>13532661423</v>
      </c>
      <c r="EZ8" s="227" t="s">
        <v>1</v>
      </c>
      <c r="FA8" s="233" t="s">
        <v>240</v>
      </c>
      <c r="FB8" s="234"/>
      <c r="FC8" s="139"/>
      <c r="FD8" s="235">
        <v>1053085</v>
      </c>
      <c r="FE8" s="235">
        <v>604266534</v>
      </c>
      <c r="FF8" s="235">
        <v>1740979</v>
      </c>
      <c r="FG8" s="235">
        <v>996844228</v>
      </c>
      <c r="FH8" s="235">
        <v>658226</v>
      </c>
      <c r="FI8" s="235">
        <v>382706010</v>
      </c>
      <c r="FJ8" s="235">
        <v>1036493</v>
      </c>
      <c r="FK8" s="235">
        <v>605273276</v>
      </c>
      <c r="FL8" s="236" t="s">
        <v>13</v>
      </c>
      <c r="FM8" s="176" t="s">
        <v>0</v>
      </c>
      <c r="FN8" s="177"/>
      <c r="FO8" s="253"/>
      <c r="FP8" s="179">
        <v>8780095</v>
      </c>
      <c r="FQ8" s="179">
        <v>12719004502</v>
      </c>
      <c r="FR8" s="179">
        <v>11095819</v>
      </c>
      <c r="FS8" s="179">
        <v>14703036567</v>
      </c>
      <c r="FT8" s="179">
        <v>8180954</v>
      </c>
      <c r="FU8" s="179">
        <v>11849519605</v>
      </c>
      <c r="FV8" s="179">
        <v>10210681</v>
      </c>
      <c r="FW8" s="179">
        <v>14117315405</v>
      </c>
      <c r="FX8" s="227" t="s">
        <v>1</v>
      </c>
      <c r="FY8" s="233" t="s">
        <v>240</v>
      </c>
      <c r="FZ8" s="234"/>
      <c r="GA8" s="139"/>
      <c r="GB8" s="235">
        <v>638515</v>
      </c>
      <c r="GC8" s="235">
        <v>372503523</v>
      </c>
      <c r="GD8" s="235">
        <v>947351</v>
      </c>
      <c r="GE8" s="235">
        <v>565160968</v>
      </c>
      <c r="GF8" s="235">
        <v>520945</v>
      </c>
      <c r="GG8" s="235">
        <v>307066955</v>
      </c>
      <c r="GH8" s="235">
        <v>737628</v>
      </c>
      <c r="GI8" s="235">
        <v>444001586</v>
      </c>
      <c r="GJ8" s="236" t="s">
        <v>13</v>
      </c>
      <c r="GK8" s="176" t="s">
        <v>0</v>
      </c>
      <c r="GL8" s="177"/>
      <c r="GM8" s="178"/>
      <c r="GN8" s="179">
        <v>7962619</v>
      </c>
      <c r="GO8" s="179">
        <v>11326932322</v>
      </c>
      <c r="GP8" s="179">
        <v>7887291</v>
      </c>
      <c r="GQ8" s="179">
        <v>11276182411</v>
      </c>
      <c r="GR8" s="179">
        <v>6021737</v>
      </c>
      <c r="GS8" s="179">
        <v>8467355682</v>
      </c>
      <c r="GT8" s="179">
        <v>4952192</v>
      </c>
      <c r="GU8" s="179">
        <v>7135111535</v>
      </c>
      <c r="GV8" s="227" t="s">
        <v>1</v>
      </c>
      <c r="GW8" s="233" t="s">
        <v>240</v>
      </c>
      <c r="GX8" s="234"/>
      <c r="GY8" s="139"/>
      <c r="GZ8" s="235">
        <v>399641</v>
      </c>
      <c r="HA8" s="235">
        <v>243535088</v>
      </c>
      <c r="HB8" s="235">
        <v>467980</v>
      </c>
      <c r="HC8" s="235">
        <v>284766920</v>
      </c>
      <c r="HD8" s="235">
        <v>247263</v>
      </c>
      <c r="HE8" s="235">
        <v>153866940</v>
      </c>
      <c r="HF8" s="235">
        <v>231578</v>
      </c>
      <c r="HG8" s="235">
        <v>141404762</v>
      </c>
      <c r="HH8" s="252" t="s">
        <v>13</v>
      </c>
      <c r="HI8" s="176" t="s">
        <v>0</v>
      </c>
      <c r="HJ8" s="177"/>
      <c r="HK8" s="178"/>
      <c r="HL8" s="179">
        <v>3006160</v>
      </c>
      <c r="HM8" s="179">
        <v>4193104876</v>
      </c>
      <c r="HN8" s="179">
        <v>3001210</v>
      </c>
      <c r="HO8" s="179">
        <v>4190923300</v>
      </c>
      <c r="HP8" s="180" t="s">
        <v>1</v>
      </c>
      <c r="HQ8" s="189" t="s">
        <v>240</v>
      </c>
      <c r="HR8" s="178"/>
      <c r="HS8" s="179">
        <v>101388</v>
      </c>
      <c r="HT8" s="179">
        <v>63151613</v>
      </c>
      <c r="HU8" s="179">
        <v>104326</v>
      </c>
      <c r="HV8" s="179">
        <v>62073127</v>
      </c>
      <c r="HW8" s="180" t="s">
        <v>13</v>
      </c>
    </row>
    <row r="9" spans="1:231" ht="33" customHeight="1">
      <c r="A9" s="181"/>
      <c r="B9" s="182" t="s">
        <v>4</v>
      </c>
      <c r="C9" s="183"/>
      <c r="D9" s="184">
        <v>100508819</v>
      </c>
      <c r="E9" s="184">
        <v>53710308090</v>
      </c>
      <c r="F9" s="184">
        <v>123563714</v>
      </c>
      <c r="G9" s="184">
        <v>53365434656</v>
      </c>
      <c r="H9" s="184">
        <v>7619272</v>
      </c>
      <c r="I9" s="184">
        <v>1134799708</v>
      </c>
      <c r="J9" s="184">
        <v>6330653</v>
      </c>
      <c r="K9" s="184">
        <v>858756193</v>
      </c>
      <c r="L9" s="185" t="s">
        <v>42</v>
      </c>
      <c r="M9" s="181"/>
      <c r="N9" s="182" t="s">
        <v>4</v>
      </c>
      <c r="O9" s="183"/>
      <c r="P9" s="184">
        <v>11240472</v>
      </c>
      <c r="Q9" s="184">
        <v>2348337585</v>
      </c>
      <c r="R9" s="184">
        <v>19460622</v>
      </c>
      <c r="S9" s="184">
        <v>3958023785</v>
      </c>
      <c r="T9" s="184">
        <v>330196</v>
      </c>
      <c r="U9" s="184">
        <v>60852750</v>
      </c>
      <c r="V9" s="184">
        <v>257286</v>
      </c>
      <c r="W9" s="184">
        <v>46678050</v>
      </c>
      <c r="X9" s="185" t="s">
        <v>42</v>
      </c>
      <c r="Y9" s="181"/>
      <c r="Z9" s="182" t="s">
        <v>4</v>
      </c>
      <c r="AA9" s="183"/>
      <c r="AB9" s="184">
        <v>6770851</v>
      </c>
      <c r="AC9" s="184">
        <v>1327146082</v>
      </c>
      <c r="AD9" s="184">
        <v>5728896</v>
      </c>
      <c r="AE9" s="184">
        <v>950032323</v>
      </c>
      <c r="AF9" s="184">
        <v>5023262</v>
      </c>
      <c r="AG9" s="184">
        <v>1372676036</v>
      </c>
      <c r="AH9" s="184">
        <v>4461833</v>
      </c>
      <c r="AI9" s="184">
        <v>823444908</v>
      </c>
      <c r="AJ9" s="185" t="s">
        <v>42</v>
      </c>
      <c r="AK9" s="237"/>
      <c r="AL9" s="238" t="s">
        <v>4</v>
      </c>
      <c r="AM9" s="147"/>
      <c r="AN9" s="239">
        <v>736833</v>
      </c>
      <c r="AO9" s="239">
        <v>143189460</v>
      </c>
      <c r="AP9" s="239">
        <v>588047</v>
      </c>
      <c r="AQ9" s="239">
        <v>111238780</v>
      </c>
      <c r="AR9" s="239">
        <v>738517</v>
      </c>
      <c r="AS9" s="239">
        <v>146704860</v>
      </c>
      <c r="AT9" s="239">
        <v>730710</v>
      </c>
      <c r="AU9" s="239">
        <v>142522535</v>
      </c>
      <c r="AV9" s="240" t="s">
        <v>42</v>
      </c>
      <c r="AW9" s="181"/>
      <c r="AX9" s="182" t="s">
        <v>4</v>
      </c>
      <c r="AY9" s="183"/>
      <c r="AZ9" s="184">
        <v>4038592</v>
      </c>
      <c r="BA9" s="184">
        <v>1102664348</v>
      </c>
      <c r="BB9" s="184">
        <v>4465006</v>
      </c>
      <c r="BC9" s="184">
        <v>879791986</v>
      </c>
      <c r="BD9" s="184">
        <v>3595041</v>
      </c>
      <c r="BE9" s="184">
        <v>1124952267</v>
      </c>
      <c r="BF9" s="184">
        <v>5512108</v>
      </c>
      <c r="BG9" s="184">
        <v>1140624181</v>
      </c>
      <c r="BH9" s="185" t="s">
        <v>42</v>
      </c>
      <c r="BI9" s="237"/>
      <c r="BJ9" s="238" t="s">
        <v>4</v>
      </c>
      <c r="BK9" s="147"/>
      <c r="BL9" s="239">
        <v>583303</v>
      </c>
      <c r="BM9" s="239">
        <v>114999090</v>
      </c>
      <c r="BN9" s="239">
        <v>854894</v>
      </c>
      <c r="BO9" s="239">
        <v>167663968</v>
      </c>
      <c r="BP9" s="239">
        <v>529200</v>
      </c>
      <c r="BQ9" s="239">
        <v>104946480</v>
      </c>
      <c r="BR9" s="239">
        <v>1233166</v>
      </c>
      <c r="BS9" s="239">
        <v>246418670</v>
      </c>
      <c r="BT9" s="240" t="s">
        <v>42</v>
      </c>
      <c r="BU9" s="181"/>
      <c r="BV9" s="182" t="s">
        <v>4</v>
      </c>
      <c r="BW9" s="183"/>
      <c r="BX9" s="184">
        <v>4338570</v>
      </c>
      <c r="BY9" s="184">
        <v>1593840643</v>
      </c>
      <c r="BZ9" s="184">
        <v>7996785</v>
      </c>
      <c r="CA9" s="184">
        <v>1739186596</v>
      </c>
      <c r="CB9" s="184">
        <v>4753261</v>
      </c>
      <c r="CC9" s="184">
        <v>1970368608</v>
      </c>
      <c r="CD9" s="184">
        <v>8490356</v>
      </c>
      <c r="CE9" s="184">
        <v>2076483659</v>
      </c>
      <c r="CF9" s="185" t="s">
        <v>42</v>
      </c>
      <c r="CG9" s="237"/>
      <c r="CH9" s="238" t="s">
        <v>4</v>
      </c>
      <c r="CI9" s="147"/>
      <c r="CJ9" s="239">
        <v>740624</v>
      </c>
      <c r="CK9" s="239">
        <v>147722670</v>
      </c>
      <c r="CL9" s="239">
        <v>1875813</v>
      </c>
      <c r="CM9" s="239">
        <v>377232580</v>
      </c>
      <c r="CN9" s="239">
        <v>843050</v>
      </c>
      <c r="CO9" s="239">
        <v>170508160</v>
      </c>
      <c r="CP9" s="239">
        <v>2052605</v>
      </c>
      <c r="CQ9" s="239">
        <v>412120647</v>
      </c>
      <c r="CR9" s="240" t="s">
        <v>42</v>
      </c>
      <c r="CS9" s="181"/>
      <c r="CT9" s="182" t="s">
        <v>4</v>
      </c>
      <c r="CU9" s="183"/>
      <c r="CV9" s="184">
        <v>5119753</v>
      </c>
      <c r="CW9" s="184">
        <v>2389060889</v>
      </c>
      <c r="CX9" s="184">
        <v>8018411</v>
      </c>
      <c r="CY9" s="184">
        <v>2311547890</v>
      </c>
      <c r="CZ9" s="184">
        <v>6071747</v>
      </c>
      <c r="DA9" s="184">
        <v>3112710563</v>
      </c>
      <c r="DB9" s="184">
        <v>8561833</v>
      </c>
      <c r="DC9" s="184">
        <v>2987852883</v>
      </c>
      <c r="DD9" s="185" t="s">
        <v>42</v>
      </c>
      <c r="DE9" s="237"/>
      <c r="DF9" s="238" t="s">
        <v>4</v>
      </c>
      <c r="DG9" s="147"/>
      <c r="DH9" s="239">
        <v>877608</v>
      </c>
      <c r="DI9" s="239">
        <v>179879170</v>
      </c>
      <c r="DJ9" s="239">
        <v>2007230</v>
      </c>
      <c r="DK9" s="239">
        <v>401306460</v>
      </c>
      <c r="DL9" s="239">
        <v>985844</v>
      </c>
      <c r="DM9" s="239">
        <v>205070243</v>
      </c>
      <c r="DN9" s="239">
        <v>2052457</v>
      </c>
      <c r="DO9" s="239">
        <v>412930510</v>
      </c>
      <c r="DP9" s="240" t="s">
        <v>42</v>
      </c>
      <c r="DQ9" s="181"/>
      <c r="DR9" s="182" t="s">
        <v>4</v>
      </c>
      <c r="DS9" s="183"/>
      <c r="DT9" s="184">
        <v>7171537</v>
      </c>
      <c r="DU9" s="184">
        <v>4104814043</v>
      </c>
      <c r="DV9" s="184">
        <v>9751029</v>
      </c>
      <c r="DW9" s="184">
        <v>4035353442</v>
      </c>
      <c r="DX9" s="184">
        <v>7686660</v>
      </c>
      <c r="DY9" s="184">
        <v>4964788708</v>
      </c>
      <c r="DZ9" s="184">
        <v>10291254</v>
      </c>
      <c r="EA9" s="184">
        <v>5113111810</v>
      </c>
      <c r="EB9" s="185" t="s">
        <v>42</v>
      </c>
      <c r="EC9" s="237"/>
      <c r="ED9" s="238" t="s">
        <v>4</v>
      </c>
      <c r="EE9" s="147"/>
      <c r="EF9" s="239">
        <v>1015509</v>
      </c>
      <c r="EG9" s="239">
        <v>214734094</v>
      </c>
      <c r="EH9" s="239">
        <v>2010735</v>
      </c>
      <c r="EI9" s="239">
        <v>410413700</v>
      </c>
      <c r="EJ9" s="239">
        <v>957702</v>
      </c>
      <c r="EK9" s="239">
        <v>206533263</v>
      </c>
      <c r="EL9" s="239">
        <v>1742468</v>
      </c>
      <c r="EM9" s="239">
        <v>362926691</v>
      </c>
      <c r="EN9" s="240" t="s">
        <v>42</v>
      </c>
      <c r="EO9" s="181"/>
      <c r="EP9" s="182" t="s">
        <v>4</v>
      </c>
      <c r="EQ9" s="183"/>
      <c r="ER9" s="184">
        <v>7882918</v>
      </c>
      <c r="ES9" s="184">
        <v>5748131146</v>
      </c>
      <c r="ET9" s="184">
        <v>10071774</v>
      </c>
      <c r="EU9" s="184">
        <v>5951683572</v>
      </c>
      <c r="EV9" s="184">
        <v>5804880</v>
      </c>
      <c r="EW9" s="184">
        <v>4528142064</v>
      </c>
      <c r="EX9" s="184">
        <v>7340645</v>
      </c>
      <c r="EY9" s="184">
        <v>4817670811</v>
      </c>
      <c r="EZ9" s="185" t="s">
        <v>42</v>
      </c>
      <c r="FA9" s="237"/>
      <c r="FB9" s="238" t="s">
        <v>4</v>
      </c>
      <c r="FC9" s="147"/>
      <c r="FD9" s="239">
        <v>848329</v>
      </c>
      <c r="FE9" s="239">
        <v>186874256</v>
      </c>
      <c r="FF9" s="239">
        <v>1363823</v>
      </c>
      <c r="FG9" s="239">
        <v>287131543</v>
      </c>
      <c r="FH9" s="239">
        <v>531764</v>
      </c>
      <c r="FI9" s="239">
        <v>119022351</v>
      </c>
      <c r="FJ9" s="239">
        <v>803442</v>
      </c>
      <c r="FK9" s="239">
        <v>171274692</v>
      </c>
      <c r="FL9" s="240" t="s">
        <v>42</v>
      </c>
      <c r="FM9" s="181"/>
      <c r="FN9" s="182" t="s">
        <v>4</v>
      </c>
      <c r="FO9" s="254"/>
      <c r="FP9" s="184">
        <v>6162527</v>
      </c>
      <c r="FQ9" s="184">
        <v>4831146547</v>
      </c>
      <c r="FR9" s="184">
        <v>7722888</v>
      </c>
      <c r="FS9" s="184">
        <v>5371999103</v>
      </c>
      <c r="FT9" s="184">
        <v>5864202</v>
      </c>
      <c r="FU9" s="184">
        <v>4632285240</v>
      </c>
      <c r="FV9" s="184">
        <v>7257028</v>
      </c>
      <c r="FW9" s="184">
        <v>5302747239</v>
      </c>
      <c r="FX9" s="185" t="s">
        <v>42</v>
      </c>
      <c r="FY9" s="237"/>
      <c r="FZ9" s="238" t="s">
        <v>4</v>
      </c>
      <c r="GA9" s="147"/>
      <c r="GB9" s="239">
        <v>520677</v>
      </c>
      <c r="GC9" s="239">
        <v>116373794</v>
      </c>
      <c r="GD9" s="239">
        <v>722908</v>
      </c>
      <c r="GE9" s="239">
        <v>155323909</v>
      </c>
      <c r="GF9" s="239">
        <v>422763</v>
      </c>
      <c r="GG9" s="239">
        <v>95194703</v>
      </c>
      <c r="GH9" s="239">
        <v>559037</v>
      </c>
      <c r="GI9" s="239">
        <v>120934780</v>
      </c>
      <c r="GJ9" s="240" t="s">
        <v>42</v>
      </c>
      <c r="GK9" s="181"/>
      <c r="GL9" s="182" t="s">
        <v>4</v>
      </c>
      <c r="GM9" s="183"/>
      <c r="GN9" s="184">
        <v>5833098</v>
      </c>
      <c r="GO9" s="184">
        <v>4551212092</v>
      </c>
      <c r="GP9" s="184">
        <v>5698609</v>
      </c>
      <c r="GQ9" s="184">
        <v>4395549514</v>
      </c>
      <c r="GR9" s="184">
        <v>4496650</v>
      </c>
      <c r="GS9" s="184">
        <v>3477972461</v>
      </c>
      <c r="GT9" s="184">
        <v>3634865</v>
      </c>
      <c r="GU9" s="184">
        <v>2894622872</v>
      </c>
      <c r="GV9" s="185" t="s">
        <v>42</v>
      </c>
      <c r="GW9" s="237"/>
      <c r="GX9" s="238" t="s">
        <v>4</v>
      </c>
      <c r="GY9" s="147"/>
      <c r="GZ9" s="239">
        <v>312162</v>
      </c>
      <c r="HA9" s="239">
        <v>72018861</v>
      </c>
      <c r="HB9" s="239">
        <v>352060</v>
      </c>
      <c r="HC9" s="239">
        <v>76661969</v>
      </c>
      <c r="HD9" s="239">
        <v>188551</v>
      </c>
      <c r="HE9" s="239">
        <v>44917000</v>
      </c>
      <c r="HF9" s="239">
        <v>173466</v>
      </c>
      <c r="HG9" s="239">
        <v>37940340</v>
      </c>
      <c r="HH9" s="240" t="s">
        <v>42</v>
      </c>
      <c r="HI9" s="181"/>
      <c r="HJ9" s="182" t="s">
        <v>4</v>
      </c>
      <c r="HK9" s="183"/>
      <c r="HL9" s="184">
        <v>2275998</v>
      </c>
      <c r="HM9" s="184">
        <v>1743596645</v>
      </c>
      <c r="HN9" s="184">
        <v>2229741</v>
      </c>
      <c r="HO9" s="184">
        <v>1714975674</v>
      </c>
      <c r="HP9" s="185" t="s">
        <v>42</v>
      </c>
      <c r="HQ9" s="222"/>
      <c r="HR9" s="257" t="s">
        <v>4</v>
      </c>
      <c r="HS9" s="184">
        <v>77840</v>
      </c>
      <c r="HT9" s="184">
        <v>18796380</v>
      </c>
      <c r="HU9" s="184">
        <v>80475</v>
      </c>
      <c r="HV9" s="184">
        <v>17303961</v>
      </c>
      <c r="HW9" s="185" t="s">
        <v>42</v>
      </c>
    </row>
    <row r="10" spans="1:231" ht="39.75" customHeight="1">
      <c r="A10" s="181"/>
      <c r="B10" s="182" t="s">
        <v>5</v>
      </c>
      <c r="C10" s="186"/>
      <c r="D10" s="184">
        <v>53872034</v>
      </c>
      <c r="E10" s="184">
        <v>68603434146</v>
      </c>
      <c r="F10" s="184">
        <v>65892912</v>
      </c>
      <c r="G10" s="184">
        <v>72922503881</v>
      </c>
      <c r="H10" s="184">
        <v>1654666</v>
      </c>
      <c r="I10" s="184">
        <v>1792172528</v>
      </c>
      <c r="J10" s="184">
        <v>1270345</v>
      </c>
      <c r="K10" s="184">
        <v>1219288674</v>
      </c>
      <c r="L10" s="187" t="s">
        <v>40</v>
      </c>
      <c r="M10" s="181"/>
      <c r="N10" s="182" t="s">
        <v>5</v>
      </c>
      <c r="O10" s="186"/>
      <c r="P10" s="184">
        <v>4496121</v>
      </c>
      <c r="Q10" s="184">
        <v>2192332237</v>
      </c>
      <c r="R10" s="184">
        <v>6027829</v>
      </c>
      <c r="S10" s="184">
        <v>2932153410</v>
      </c>
      <c r="T10" s="184">
        <v>35550</v>
      </c>
      <c r="U10" s="184">
        <v>16845272</v>
      </c>
      <c r="V10" s="184">
        <v>26461</v>
      </c>
      <c r="W10" s="184">
        <v>10137660</v>
      </c>
      <c r="X10" s="187" t="s">
        <v>40</v>
      </c>
      <c r="Y10" s="181"/>
      <c r="Z10" s="182" t="s">
        <v>5</v>
      </c>
      <c r="AA10" s="186"/>
      <c r="AB10" s="184">
        <v>3013008</v>
      </c>
      <c r="AC10" s="184">
        <v>2469429391</v>
      </c>
      <c r="AD10" s="184">
        <v>2501587</v>
      </c>
      <c r="AE10" s="184">
        <v>1868360207</v>
      </c>
      <c r="AF10" s="184">
        <v>2138134</v>
      </c>
      <c r="AG10" s="184">
        <v>1396195810</v>
      </c>
      <c r="AH10" s="184">
        <v>1808097</v>
      </c>
      <c r="AI10" s="184">
        <v>1232573214</v>
      </c>
      <c r="AJ10" s="187" t="s">
        <v>40</v>
      </c>
      <c r="AK10" s="237"/>
      <c r="AL10" s="238" t="s">
        <v>5</v>
      </c>
      <c r="AM10" s="152"/>
      <c r="AN10" s="239">
        <v>104905</v>
      </c>
      <c r="AO10" s="239">
        <v>48311495</v>
      </c>
      <c r="AP10" s="239">
        <v>85511</v>
      </c>
      <c r="AQ10" s="239">
        <v>34735287</v>
      </c>
      <c r="AR10" s="239">
        <v>232895</v>
      </c>
      <c r="AS10" s="239">
        <v>103207078</v>
      </c>
      <c r="AT10" s="239">
        <v>167721</v>
      </c>
      <c r="AU10" s="239">
        <v>68068930</v>
      </c>
      <c r="AV10" s="241" t="s">
        <v>40</v>
      </c>
      <c r="AW10" s="181"/>
      <c r="AX10" s="182" t="s">
        <v>5</v>
      </c>
      <c r="AY10" s="186"/>
      <c r="AZ10" s="184">
        <v>2482663</v>
      </c>
      <c r="BA10" s="184">
        <v>1885568542</v>
      </c>
      <c r="BB10" s="184">
        <v>2626433</v>
      </c>
      <c r="BC10" s="184">
        <v>1954653844</v>
      </c>
      <c r="BD10" s="184">
        <v>2833441</v>
      </c>
      <c r="BE10" s="184">
        <v>2338841887</v>
      </c>
      <c r="BF10" s="184">
        <v>3795152</v>
      </c>
      <c r="BG10" s="184">
        <v>2676569022</v>
      </c>
      <c r="BH10" s="187" t="s">
        <v>40</v>
      </c>
      <c r="BI10" s="237"/>
      <c r="BJ10" s="238" t="s">
        <v>5</v>
      </c>
      <c r="BK10" s="152"/>
      <c r="BL10" s="239">
        <v>302268</v>
      </c>
      <c r="BM10" s="239">
        <v>132154097</v>
      </c>
      <c r="BN10" s="239">
        <v>266780</v>
      </c>
      <c r="BO10" s="239">
        <v>103038614</v>
      </c>
      <c r="BP10" s="239">
        <v>356735</v>
      </c>
      <c r="BQ10" s="239">
        <v>147322577</v>
      </c>
      <c r="BR10" s="239">
        <v>393954</v>
      </c>
      <c r="BS10" s="239">
        <v>151595123</v>
      </c>
      <c r="BT10" s="241" t="s">
        <v>40</v>
      </c>
      <c r="BU10" s="181"/>
      <c r="BV10" s="182" t="s">
        <v>5</v>
      </c>
      <c r="BW10" s="186"/>
      <c r="BX10" s="184">
        <v>3361899</v>
      </c>
      <c r="BY10" s="184">
        <v>2891679634</v>
      </c>
      <c r="BZ10" s="184">
        <v>5220244</v>
      </c>
      <c r="CA10" s="184">
        <v>3541527481</v>
      </c>
      <c r="CB10" s="184">
        <v>3376594</v>
      </c>
      <c r="CC10" s="184">
        <v>3124620674</v>
      </c>
      <c r="CD10" s="184">
        <v>5201619</v>
      </c>
      <c r="CE10" s="184">
        <v>3776040527</v>
      </c>
      <c r="CF10" s="187" t="s">
        <v>40</v>
      </c>
      <c r="CG10" s="237"/>
      <c r="CH10" s="238" t="s">
        <v>5</v>
      </c>
      <c r="CI10" s="152"/>
      <c r="CJ10" s="239">
        <v>473708</v>
      </c>
      <c r="CK10" s="239">
        <v>206429124</v>
      </c>
      <c r="CL10" s="239">
        <v>532927</v>
      </c>
      <c r="CM10" s="239">
        <v>217911099</v>
      </c>
      <c r="CN10" s="239">
        <v>460056</v>
      </c>
      <c r="CO10" s="239">
        <v>206989815</v>
      </c>
      <c r="CP10" s="239">
        <v>551763</v>
      </c>
      <c r="CQ10" s="239">
        <v>239035237</v>
      </c>
      <c r="CR10" s="241" t="s">
        <v>40</v>
      </c>
      <c r="CS10" s="181"/>
      <c r="CT10" s="182" t="s">
        <v>5</v>
      </c>
      <c r="CU10" s="186"/>
      <c r="CV10" s="184">
        <v>3352293</v>
      </c>
      <c r="CW10" s="184">
        <v>3495835738</v>
      </c>
      <c r="CX10" s="184">
        <v>4653814</v>
      </c>
      <c r="CY10" s="184">
        <v>3780972150</v>
      </c>
      <c r="CZ10" s="184">
        <v>3752609</v>
      </c>
      <c r="DA10" s="184">
        <v>4432289024</v>
      </c>
      <c r="DB10" s="184">
        <v>4914144</v>
      </c>
      <c r="DC10" s="184">
        <v>4635950866</v>
      </c>
      <c r="DD10" s="187" t="s">
        <v>40</v>
      </c>
      <c r="DE10" s="237"/>
      <c r="DF10" s="238" t="s">
        <v>5</v>
      </c>
      <c r="DG10" s="152"/>
      <c r="DH10" s="239">
        <v>396094</v>
      </c>
      <c r="DI10" s="239">
        <v>184308118</v>
      </c>
      <c r="DJ10" s="239">
        <v>523420</v>
      </c>
      <c r="DK10" s="239">
        <v>240495764</v>
      </c>
      <c r="DL10" s="239">
        <v>398211</v>
      </c>
      <c r="DM10" s="239">
        <v>193072885</v>
      </c>
      <c r="DN10" s="239">
        <v>559952</v>
      </c>
      <c r="DO10" s="239">
        <v>271453672</v>
      </c>
      <c r="DP10" s="241" t="s">
        <v>40</v>
      </c>
      <c r="DQ10" s="181"/>
      <c r="DR10" s="182" t="s">
        <v>5</v>
      </c>
      <c r="DS10" s="186"/>
      <c r="DT10" s="184">
        <v>4289282</v>
      </c>
      <c r="DU10" s="184">
        <v>5635941779</v>
      </c>
      <c r="DV10" s="184">
        <v>5647732</v>
      </c>
      <c r="DW10" s="184">
        <v>6058659651</v>
      </c>
      <c r="DX10" s="184">
        <v>4480591</v>
      </c>
      <c r="DY10" s="184">
        <v>6619359068</v>
      </c>
      <c r="DZ10" s="184">
        <v>5926678</v>
      </c>
      <c r="EA10" s="184">
        <v>7235746501</v>
      </c>
      <c r="EB10" s="187" t="s">
        <v>40</v>
      </c>
      <c r="EC10" s="237"/>
      <c r="ED10" s="238" t="s">
        <v>5</v>
      </c>
      <c r="EE10" s="152"/>
      <c r="EF10" s="239">
        <v>397895</v>
      </c>
      <c r="EG10" s="239">
        <v>201798619</v>
      </c>
      <c r="EH10" s="239">
        <v>628463</v>
      </c>
      <c r="EI10" s="239">
        <v>318208149</v>
      </c>
      <c r="EJ10" s="239">
        <v>346301</v>
      </c>
      <c r="EK10" s="239">
        <v>181517879</v>
      </c>
      <c r="EL10" s="239">
        <v>625944</v>
      </c>
      <c r="EM10" s="239">
        <v>328818281</v>
      </c>
      <c r="EN10" s="241" t="s">
        <v>40</v>
      </c>
      <c r="EO10" s="181"/>
      <c r="EP10" s="182" t="s">
        <v>5</v>
      </c>
      <c r="EQ10" s="186"/>
      <c r="ER10" s="184">
        <v>4412313</v>
      </c>
      <c r="ES10" s="184">
        <v>7153557073</v>
      </c>
      <c r="ET10" s="184">
        <v>5614898</v>
      </c>
      <c r="EU10" s="184">
        <v>7529708843</v>
      </c>
      <c r="EV10" s="184">
        <v>3127293</v>
      </c>
      <c r="EW10" s="184">
        <v>5335113301</v>
      </c>
      <c r="EX10" s="184">
        <v>3972107</v>
      </c>
      <c r="EY10" s="184">
        <v>5800711028</v>
      </c>
      <c r="EZ10" s="187" t="s">
        <v>40</v>
      </c>
      <c r="FA10" s="237"/>
      <c r="FB10" s="238" t="s">
        <v>5</v>
      </c>
      <c r="FC10" s="152"/>
      <c r="FD10" s="239">
        <v>285683</v>
      </c>
      <c r="FE10" s="239">
        <v>153172278</v>
      </c>
      <c r="FF10" s="239">
        <v>521708</v>
      </c>
      <c r="FG10" s="239">
        <v>280979507</v>
      </c>
      <c r="FH10" s="239">
        <v>178041</v>
      </c>
      <c r="FI10" s="239">
        <v>98760333</v>
      </c>
      <c r="FJ10" s="239">
        <v>323532</v>
      </c>
      <c r="FK10" s="239">
        <v>180678617</v>
      </c>
      <c r="FL10" s="241" t="s">
        <v>40</v>
      </c>
      <c r="FM10" s="181"/>
      <c r="FN10" s="182" t="s">
        <v>5</v>
      </c>
      <c r="FO10" s="254"/>
      <c r="FP10" s="184">
        <v>3085048</v>
      </c>
      <c r="FQ10" s="184">
        <v>5488969444</v>
      </c>
      <c r="FR10" s="184">
        <v>3991740</v>
      </c>
      <c r="FS10" s="184">
        <v>6318823810</v>
      </c>
      <c r="FT10" s="184">
        <v>2753723</v>
      </c>
      <c r="FU10" s="184">
        <v>4983040692</v>
      </c>
      <c r="FV10" s="184">
        <v>3515476</v>
      </c>
      <c r="FW10" s="184">
        <v>6040611019</v>
      </c>
      <c r="FX10" s="187" t="s">
        <v>40</v>
      </c>
      <c r="FY10" s="237"/>
      <c r="FZ10" s="238" t="s">
        <v>5</v>
      </c>
      <c r="GA10" s="152"/>
      <c r="GB10" s="239">
        <v>166434</v>
      </c>
      <c r="GC10" s="239">
        <v>96461992</v>
      </c>
      <c r="GD10" s="239">
        <v>309695</v>
      </c>
      <c r="GE10" s="239">
        <v>180519292</v>
      </c>
      <c r="GF10" s="239">
        <v>136606</v>
      </c>
      <c r="GG10" s="239">
        <v>81892535</v>
      </c>
      <c r="GH10" s="239">
        <v>243831</v>
      </c>
      <c r="GI10" s="239">
        <v>144877683</v>
      </c>
      <c r="GJ10" s="241" t="s">
        <v>40</v>
      </c>
      <c r="GK10" s="181"/>
      <c r="GL10" s="182" t="s">
        <v>5</v>
      </c>
      <c r="GM10" s="186"/>
      <c r="GN10" s="184">
        <v>2695687</v>
      </c>
      <c r="GO10" s="184">
        <v>4606596193</v>
      </c>
      <c r="GP10" s="184">
        <v>2655144</v>
      </c>
      <c r="GQ10" s="184">
        <v>4731872601</v>
      </c>
      <c r="GR10" s="184">
        <v>2049504</v>
      </c>
      <c r="GS10" s="184">
        <v>3340885700</v>
      </c>
      <c r="GT10" s="184">
        <v>1623199</v>
      </c>
      <c r="GU10" s="184">
        <v>2880381636</v>
      </c>
      <c r="GV10" s="187" t="s">
        <v>40</v>
      </c>
      <c r="GW10" s="237"/>
      <c r="GX10" s="238" t="s">
        <v>5</v>
      </c>
      <c r="GY10" s="152"/>
      <c r="GZ10" s="239">
        <v>117674</v>
      </c>
      <c r="HA10" s="239">
        <v>72860553</v>
      </c>
      <c r="HB10" s="239">
        <v>157552</v>
      </c>
      <c r="HC10" s="239">
        <v>95110156</v>
      </c>
      <c r="HD10" s="239">
        <v>76530</v>
      </c>
      <c r="HE10" s="239">
        <v>48041464</v>
      </c>
      <c r="HF10" s="239">
        <v>77600</v>
      </c>
      <c r="HG10" s="239">
        <v>47425521</v>
      </c>
      <c r="HH10" s="241" t="s">
        <v>40</v>
      </c>
      <c r="HI10" s="181"/>
      <c r="HJ10" s="182" t="s">
        <v>5</v>
      </c>
      <c r="HK10" s="186"/>
      <c r="HL10" s="184">
        <v>1013286</v>
      </c>
      <c r="HM10" s="184">
        <v>1613337668</v>
      </c>
      <c r="HN10" s="184">
        <v>954503</v>
      </c>
      <c r="HO10" s="184">
        <v>1640052807</v>
      </c>
      <c r="HP10" s="187" t="s">
        <v>40</v>
      </c>
      <c r="HQ10" s="222"/>
      <c r="HR10" s="257" t="s">
        <v>5</v>
      </c>
      <c r="HS10" s="184">
        <v>30535</v>
      </c>
      <c r="HT10" s="184">
        <v>19186123</v>
      </c>
      <c r="HU10" s="184">
        <v>31015</v>
      </c>
      <c r="HV10" s="184">
        <v>19064818</v>
      </c>
      <c r="HW10" s="187" t="s">
        <v>40</v>
      </c>
    </row>
    <row r="11" spans="1:231" ht="33" customHeight="1">
      <c r="A11" s="181"/>
      <c r="B11" s="182" t="s">
        <v>6</v>
      </c>
      <c r="C11" s="183"/>
      <c r="D11" s="184">
        <v>141303615</v>
      </c>
      <c r="E11" s="184">
        <v>39010319178</v>
      </c>
      <c r="F11" s="184">
        <v>175040502</v>
      </c>
      <c r="G11" s="184">
        <v>47409094399</v>
      </c>
      <c r="H11" s="184">
        <v>11532737</v>
      </c>
      <c r="I11" s="184">
        <v>3864685733</v>
      </c>
      <c r="J11" s="184">
        <v>9613289</v>
      </c>
      <c r="K11" s="184">
        <v>3215128715</v>
      </c>
      <c r="L11" s="185" t="s">
        <v>43</v>
      </c>
      <c r="M11" s="181"/>
      <c r="N11" s="182" t="s">
        <v>6</v>
      </c>
      <c r="O11" s="183"/>
      <c r="P11" s="184">
        <v>13697969</v>
      </c>
      <c r="Q11" s="184">
        <v>3545235335</v>
      </c>
      <c r="R11" s="184">
        <v>22567136</v>
      </c>
      <c r="S11" s="184">
        <v>5811542020</v>
      </c>
      <c r="T11" s="184">
        <v>345049</v>
      </c>
      <c r="U11" s="184">
        <v>98735661</v>
      </c>
      <c r="V11" s="184">
        <v>267913</v>
      </c>
      <c r="W11" s="184">
        <v>76431415</v>
      </c>
      <c r="X11" s="185" t="s">
        <v>43</v>
      </c>
      <c r="Y11" s="181"/>
      <c r="Z11" s="182" t="s">
        <v>6</v>
      </c>
      <c r="AA11" s="183"/>
      <c r="AB11" s="184">
        <v>11328261</v>
      </c>
      <c r="AC11" s="184">
        <v>3069284397</v>
      </c>
      <c r="AD11" s="184">
        <v>9732884</v>
      </c>
      <c r="AE11" s="184">
        <v>2624692846</v>
      </c>
      <c r="AF11" s="184">
        <v>7834822</v>
      </c>
      <c r="AG11" s="184">
        <v>2122527947</v>
      </c>
      <c r="AH11" s="184">
        <v>7017686</v>
      </c>
      <c r="AI11" s="184">
        <v>1891173919</v>
      </c>
      <c r="AJ11" s="185" t="s">
        <v>43</v>
      </c>
      <c r="AK11" s="237"/>
      <c r="AL11" s="238" t="s">
        <v>6</v>
      </c>
      <c r="AM11" s="147"/>
      <c r="AN11" s="239">
        <v>795777</v>
      </c>
      <c r="AO11" s="239">
        <v>207726150</v>
      </c>
      <c r="AP11" s="239">
        <v>636250</v>
      </c>
      <c r="AQ11" s="239">
        <v>165854707</v>
      </c>
      <c r="AR11" s="239">
        <v>885468</v>
      </c>
      <c r="AS11" s="239">
        <v>229886785</v>
      </c>
      <c r="AT11" s="239">
        <v>829494</v>
      </c>
      <c r="AU11" s="239">
        <v>215768365</v>
      </c>
      <c r="AV11" s="240" t="s">
        <v>43</v>
      </c>
      <c r="AW11" s="181"/>
      <c r="AX11" s="182" t="s">
        <v>6</v>
      </c>
      <c r="AY11" s="183"/>
      <c r="AZ11" s="184">
        <v>6515459</v>
      </c>
      <c r="BA11" s="184">
        <v>1794511529</v>
      </c>
      <c r="BB11" s="184">
        <v>7191976</v>
      </c>
      <c r="BC11" s="184">
        <v>1972650576</v>
      </c>
      <c r="BD11" s="184">
        <v>6020520</v>
      </c>
      <c r="BE11" s="184">
        <v>1663650180</v>
      </c>
      <c r="BF11" s="184">
        <v>8869492</v>
      </c>
      <c r="BG11" s="184">
        <v>2438047422</v>
      </c>
      <c r="BH11" s="185" t="s">
        <v>43</v>
      </c>
      <c r="BI11" s="237"/>
      <c r="BJ11" s="238" t="s">
        <v>6</v>
      </c>
      <c r="BK11" s="147"/>
      <c r="BL11" s="239">
        <v>770261</v>
      </c>
      <c r="BM11" s="239">
        <v>199282577</v>
      </c>
      <c r="BN11" s="239">
        <v>1007423</v>
      </c>
      <c r="BO11" s="239">
        <v>260596591</v>
      </c>
      <c r="BP11" s="239">
        <v>744764</v>
      </c>
      <c r="BQ11" s="239">
        <v>191611580</v>
      </c>
      <c r="BR11" s="239">
        <v>1450176</v>
      </c>
      <c r="BS11" s="239">
        <v>373785861</v>
      </c>
      <c r="BT11" s="240" t="s">
        <v>43</v>
      </c>
      <c r="BU11" s="181"/>
      <c r="BV11" s="182" t="s">
        <v>6</v>
      </c>
      <c r="BW11" s="183"/>
      <c r="BX11" s="184">
        <v>7158139</v>
      </c>
      <c r="BY11" s="184">
        <v>1951981576</v>
      </c>
      <c r="BZ11" s="184">
        <v>12526372</v>
      </c>
      <c r="CA11" s="184">
        <v>3375946172</v>
      </c>
      <c r="CB11" s="184">
        <v>7518712</v>
      </c>
      <c r="CC11" s="184">
        <v>2018018624</v>
      </c>
      <c r="CD11" s="184">
        <v>13011880</v>
      </c>
      <c r="CE11" s="184">
        <v>3432449107</v>
      </c>
      <c r="CF11" s="185" t="s">
        <v>43</v>
      </c>
      <c r="CG11" s="237"/>
      <c r="CH11" s="238" t="s">
        <v>6</v>
      </c>
      <c r="CI11" s="147"/>
      <c r="CJ11" s="239">
        <v>1017386</v>
      </c>
      <c r="CK11" s="239">
        <v>261717830</v>
      </c>
      <c r="CL11" s="239">
        <v>2162935</v>
      </c>
      <c r="CM11" s="239">
        <v>557141572</v>
      </c>
      <c r="CN11" s="239">
        <v>1104000</v>
      </c>
      <c r="CO11" s="239">
        <v>284247604</v>
      </c>
      <c r="CP11" s="239">
        <v>2346517</v>
      </c>
      <c r="CQ11" s="239">
        <v>605515828</v>
      </c>
      <c r="CR11" s="240" t="s">
        <v>43</v>
      </c>
      <c r="CS11" s="181"/>
      <c r="CT11" s="182" t="s">
        <v>6</v>
      </c>
      <c r="CU11" s="183"/>
      <c r="CV11" s="184">
        <v>7761262</v>
      </c>
      <c r="CW11" s="184">
        <v>2067048358</v>
      </c>
      <c r="CX11" s="184">
        <v>11918509</v>
      </c>
      <c r="CY11" s="184">
        <v>3116539510</v>
      </c>
      <c r="CZ11" s="184">
        <v>8823826</v>
      </c>
      <c r="DA11" s="184">
        <v>2361276309</v>
      </c>
      <c r="DB11" s="184">
        <v>12399211</v>
      </c>
      <c r="DC11" s="184">
        <v>3252489459</v>
      </c>
      <c r="DD11" s="185" t="s">
        <v>43</v>
      </c>
      <c r="DE11" s="237"/>
      <c r="DF11" s="238" t="s">
        <v>6</v>
      </c>
      <c r="DG11" s="147"/>
      <c r="DH11" s="239">
        <v>1095126</v>
      </c>
      <c r="DI11" s="239">
        <v>283410366</v>
      </c>
      <c r="DJ11" s="239">
        <v>2279029</v>
      </c>
      <c r="DK11" s="239">
        <v>590105034</v>
      </c>
      <c r="DL11" s="239">
        <v>1195429</v>
      </c>
      <c r="DM11" s="239">
        <v>309630419</v>
      </c>
      <c r="DN11" s="239">
        <v>2337350</v>
      </c>
      <c r="DO11" s="239">
        <v>604396677</v>
      </c>
      <c r="DP11" s="240" t="s">
        <v>43</v>
      </c>
      <c r="DQ11" s="181"/>
      <c r="DR11" s="182" t="s">
        <v>6</v>
      </c>
      <c r="DS11" s="183"/>
      <c r="DT11" s="184">
        <v>10053959</v>
      </c>
      <c r="DU11" s="184">
        <v>2707425073</v>
      </c>
      <c r="DV11" s="184">
        <v>13822932</v>
      </c>
      <c r="DW11" s="184">
        <v>3642769878</v>
      </c>
      <c r="DX11" s="184">
        <v>10355270</v>
      </c>
      <c r="DY11" s="184">
        <v>2806408759</v>
      </c>
      <c r="DZ11" s="184">
        <v>14201075</v>
      </c>
      <c r="EA11" s="184">
        <v>3761856506</v>
      </c>
      <c r="EB11" s="185" t="s">
        <v>43</v>
      </c>
      <c r="EC11" s="237"/>
      <c r="ED11" s="238" t="s">
        <v>6</v>
      </c>
      <c r="EE11" s="147"/>
      <c r="EF11" s="239">
        <v>1222678</v>
      </c>
      <c r="EG11" s="239">
        <v>316167556</v>
      </c>
      <c r="EH11" s="239">
        <v>2324650</v>
      </c>
      <c r="EI11" s="239">
        <v>598298135</v>
      </c>
      <c r="EJ11" s="239">
        <v>1134579</v>
      </c>
      <c r="EK11" s="239">
        <v>292802269</v>
      </c>
      <c r="EL11" s="239">
        <v>2053862</v>
      </c>
      <c r="EM11" s="239">
        <v>525493496</v>
      </c>
      <c r="EN11" s="240" t="s">
        <v>43</v>
      </c>
      <c r="EO11" s="181"/>
      <c r="EP11" s="182" t="s">
        <v>6</v>
      </c>
      <c r="EQ11" s="183"/>
      <c r="ER11" s="184">
        <v>10185064</v>
      </c>
      <c r="ES11" s="184">
        <v>2768371139</v>
      </c>
      <c r="ET11" s="184">
        <v>13419984</v>
      </c>
      <c r="EU11" s="184">
        <v>3568778265</v>
      </c>
      <c r="EV11" s="184">
        <v>7249001</v>
      </c>
      <c r="EW11" s="184">
        <v>1974458950</v>
      </c>
      <c r="EX11" s="184">
        <v>9405277</v>
      </c>
      <c r="EY11" s="184">
        <v>2511526781</v>
      </c>
      <c r="EZ11" s="185" t="s">
        <v>43</v>
      </c>
      <c r="FA11" s="237"/>
      <c r="FB11" s="238" t="s">
        <v>6</v>
      </c>
      <c r="FC11" s="147"/>
      <c r="FD11" s="239">
        <v>989777</v>
      </c>
      <c r="FE11" s="239">
        <v>254632721</v>
      </c>
      <c r="FF11" s="239">
        <v>1621575</v>
      </c>
      <c r="FG11" s="239">
        <v>413349634</v>
      </c>
      <c r="FH11" s="239">
        <v>618032</v>
      </c>
      <c r="FI11" s="239">
        <v>158822715</v>
      </c>
      <c r="FJ11" s="239">
        <v>961390</v>
      </c>
      <c r="FK11" s="239">
        <v>244210798</v>
      </c>
      <c r="FL11" s="240" t="s">
        <v>43</v>
      </c>
      <c r="FM11" s="181"/>
      <c r="FN11" s="182" t="s">
        <v>6</v>
      </c>
      <c r="FO11" s="254"/>
      <c r="FP11" s="184">
        <v>7536627</v>
      </c>
      <c r="FQ11" s="184">
        <v>2043626873</v>
      </c>
      <c r="FR11" s="184">
        <v>9640329</v>
      </c>
      <c r="FS11" s="184">
        <v>2578902573</v>
      </c>
      <c r="FT11" s="184">
        <v>7009853</v>
      </c>
      <c r="FU11" s="184">
        <v>1894585723</v>
      </c>
      <c r="FV11" s="184">
        <v>8802864</v>
      </c>
      <c r="FW11" s="184">
        <v>2360683937</v>
      </c>
      <c r="FX11" s="185" t="s">
        <v>43</v>
      </c>
      <c r="FY11" s="237"/>
      <c r="FZ11" s="238" t="s">
        <v>6</v>
      </c>
      <c r="GA11" s="147"/>
      <c r="GB11" s="239">
        <v>599468</v>
      </c>
      <c r="GC11" s="239">
        <v>153688135</v>
      </c>
      <c r="GD11" s="239">
        <v>872391</v>
      </c>
      <c r="GE11" s="239">
        <v>221048760</v>
      </c>
      <c r="GF11" s="239">
        <v>488202</v>
      </c>
      <c r="GG11" s="239">
        <v>125074029</v>
      </c>
      <c r="GH11" s="239">
        <v>677878</v>
      </c>
      <c r="GI11" s="239">
        <v>171762095</v>
      </c>
      <c r="GJ11" s="240" t="s">
        <v>43</v>
      </c>
      <c r="GK11" s="181"/>
      <c r="GL11" s="182" t="s">
        <v>6</v>
      </c>
      <c r="GM11" s="183"/>
      <c r="GN11" s="184">
        <v>6765896</v>
      </c>
      <c r="GO11" s="184">
        <v>1823767766</v>
      </c>
      <c r="GP11" s="184">
        <v>6736310</v>
      </c>
      <c r="GQ11" s="184">
        <v>1817778569</v>
      </c>
      <c r="GR11" s="184">
        <v>5106015</v>
      </c>
      <c r="GS11" s="184">
        <v>1379100024</v>
      </c>
      <c r="GT11" s="184">
        <v>4200751</v>
      </c>
      <c r="GU11" s="184">
        <v>1144880845</v>
      </c>
      <c r="GV11" s="185" t="s">
        <v>43</v>
      </c>
      <c r="GW11" s="237"/>
      <c r="GX11" s="238" t="s">
        <v>6</v>
      </c>
      <c r="GY11" s="147"/>
      <c r="GZ11" s="239">
        <v>370228</v>
      </c>
      <c r="HA11" s="239">
        <v>94956429</v>
      </c>
      <c r="HB11" s="239">
        <v>429244</v>
      </c>
      <c r="HC11" s="239">
        <v>108947189</v>
      </c>
      <c r="HD11" s="239">
        <v>228103</v>
      </c>
      <c r="HE11" s="239">
        <v>58617685</v>
      </c>
      <c r="HF11" s="239">
        <v>212333</v>
      </c>
      <c r="HG11" s="239">
        <v>54047257</v>
      </c>
      <c r="HH11" s="240" t="s">
        <v>43</v>
      </c>
      <c r="HI11" s="181"/>
      <c r="HJ11" s="182" t="s">
        <v>6</v>
      </c>
      <c r="HK11" s="183"/>
      <c r="HL11" s="184">
        <v>2548192</v>
      </c>
      <c r="HM11" s="184">
        <v>699590218</v>
      </c>
      <c r="HN11" s="184">
        <v>2529681</v>
      </c>
      <c r="HO11" s="184">
        <v>702799319</v>
      </c>
      <c r="HP11" s="185" t="s">
        <v>43</v>
      </c>
      <c r="HQ11" s="222"/>
      <c r="HR11" s="257" t="s">
        <v>6</v>
      </c>
      <c r="HS11" s="184">
        <v>93642</v>
      </c>
      <c r="HT11" s="184">
        <v>24224824</v>
      </c>
      <c r="HU11" s="184">
        <v>96726</v>
      </c>
      <c r="HV11" s="184">
        <v>24788606</v>
      </c>
      <c r="HW11" s="185" t="s">
        <v>43</v>
      </c>
    </row>
    <row r="12" spans="1:231" ht="33" customHeight="1">
      <c r="A12" s="181"/>
      <c r="B12" s="182" t="s">
        <v>7</v>
      </c>
      <c r="C12" s="188"/>
      <c r="D12" s="184">
        <v>97286502</v>
      </c>
      <c r="E12" s="184">
        <v>5194263230</v>
      </c>
      <c r="F12" s="184">
        <v>119189395</v>
      </c>
      <c r="G12" s="184">
        <v>5946004909</v>
      </c>
      <c r="H12" s="184">
        <v>7141526</v>
      </c>
      <c r="I12" s="184">
        <v>413307528</v>
      </c>
      <c r="J12" s="184">
        <v>5929695</v>
      </c>
      <c r="K12" s="184">
        <v>342996770</v>
      </c>
      <c r="L12" s="187" t="s">
        <v>75</v>
      </c>
      <c r="M12" s="181"/>
      <c r="N12" s="182" t="s">
        <v>7</v>
      </c>
      <c r="O12" s="188"/>
      <c r="P12" s="184">
        <v>10642079</v>
      </c>
      <c r="Q12" s="184">
        <v>123918642</v>
      </c>
      <c r="R12" s="184">
        <v>18330602</v>
      </c>
      <c r="S12" s="184">
        <v>213641440</v>
      </c>
      <c r="T12" s="184">
        <v>309812</v>
      </c>
      <c r="U12" s="184">
        <v>3493295</v>
      </c>
      <c r="V12" s="184">
        <v>242098</v>
      </c>
      <c r="W12" s="184">
        <v>2720794</v>
      </c>
      <c r="X12" s="187" t="s">
        <v>75</v>
      </c>
      <c r="Y12" s="181"/>
      <c r="Z12" s="182" t="s">
        <v>7</v>
      </c>
      <c r="AA12" s="188"/>
      <c r="AB12" s="184">
        <v>6422772</v>
      </c>
      <c r="AC12" s="184">
        <v>317460154</v>
      </c>
      <c r="AD12" s="184">
        <v>5425072</v>
      </c>
      <c r="AE12" s="184">
        <v>266799223</v>
      </c>
      <c r="AF12" s="184">
        <v>4804648</v>
      </c>
      <c r="AG12" s="184">
        <v>214307956</v>
      </c>
      <c r="AH12" s="184">
        <v>4259375</v>
      </c>
      <c r="AI12" s="184">
        <v>184875415</v>
      </c>
      <c r="AJ12" s="187" t="s">
        <v>75</v>
      </c>
      <c r="AK12" s="237"/>
      <c r="AL12" s="238" t="s">
        <v>7</v>
      </c>
      <c r="AM12" s="242"/>
      <c r="AN12" s="239">
        <v>692574</v>
      </c>
      <c r="AO12" s="239">
        <v>7879960</v>
      </c>
      <c r="AP12" s="239">
        <v>552366</v>
      </c>
      <c r="AQ12" s="239">
        <v>6256322</v>
      </c>
      <c r="AR12" s="239">
        <v>694967</v>
      </c>
      <c r="AS12" s="239">
        <v>7931322</v>
      </c>
      <c r="AT12" s="239">
        <v>686585</v>
      </c>
      <c r="AU12" s="239">
        <v>7836498</v>
      </c>
      <c r="AV12" s="241" t="s">
        <v>75</v>
      </c>
      <c r="AW12" s="181"/>
      <c r="AX12" s="182" t="s">
        <v>7</v>
      </c>
      <c r="AY12" s="188"/>
      <c r="AZ12" s="184">
        <v>3872965</v>
      </c>
      <c r="BA12" s="184">
        <v>173282312</v>
      </c>
      <c r="BB12" s="184">
        <v>4264276</v>
      </c>
      <c r="BC12" s="184">
        <v>182456829</v>
      </c>
      <c r="BD12" s="184">
        <v>3441527</v>
      </c>
      <c r="BE12" s="184">
        <v>156845338</v>
      </c>
      <c r="BF12" s="184">
        <v>5248249</v>
      </c>
      <c r="BG12" s="184">
        <v>220281244</v>
      </c>
      <c r="BH12" s="187" t="s">
        <v>75</v>
      </c>
      <c r="BI12" s="237"/>
      <c r="BJ12" s="238" t="s">
        <v>7</v>
      </c>
      <c r="BK12" s="242"/>
      <c r="BL12" s="239">
        <v>550618</v>
      </c>
      <c r="BM12" s="239">
        <v>6231464</v>
      </c>
      <c r="BN12" s="239">
        <v>803590</v>
      </c>
      <c r="BO12" s="239">
        <v>9167445</v>
      </c>
      <c r="BP12" s="239">
        <v>500512</v>
      </c>
      <c r="BQ12" s="239">
        <v>5703651</v>
      </c>
      <c r="BR12" s="239">
        <v>1156490</v>
      </c>
      <c r="BS12" s="239">
        <v>13322510</v>
      </c>
      <c r="BT12" s="241" t="s">
        <v>75</v>
      </c>
      <c r="BU12" s="181"/>
      <c r="BV12" s="182" t="s">
        <v>7</v>
      </c>
      <c r="BW12" s="188"/>
      <c r="BX12" s="184">
        <v>4157046</v>
      </c>
      <c r="BY12" s="184">
        <v>189592443</v>
      </c>
      <c r="BZ12" s="184">
        <v>7629014</v>
      </c>
      <c r="CA12" s="184">
        <v>317275639</v>
      </c>
      <c r="CB12" s="184">
        <v>4564282</v>
      </c>
      <c r="CC12" s="184">
        <v>212165895</v>
      </c>
      <c r="CD12" s="184">
        <v>8120073</v>
      </c>
      <c r="CE12" s="184">
        <v>339956988</v>
      </c>
      <c r="CF12" s="187" t="s">
        <v>75</v>
      </c>
      <c r="CG12" s="237"/>
      <c r="CH12" s="238" t="s">
        <v>7</v>
      </c>
      <c r="CI12" s="242"/>
      <c r="CJ12" s="239">
        <v>698871</v>
      </c>
      <c r="CK12" s="239">
        <v>7952218</v>
      </c>
      <c r="CL12" s="239">
        <v>1753799</v>
      </c>
      <c r="CM12" s="239">
        <v>20235206</v>
      </c>
      <c r="CN12" s="239">
        <v>794409</v>
      </c>
      <c r="CO12" s="239">
        <v>9087434</v>
      </c>
      <c r="CP12" s="239">
        <v>1920384</v>
      </c>
      <c r="CQ12" s="239">
        <v>22266971</v>
      </c>
      <c r="CR12" s="241" t="s">
        <v>75</v>
      </c>
      <c r="CS12" s="181"/>
      <c r="CT12" s="182" t="s">
        <v>7</v>
      </c>
      <c r="CU12" s="188"/>
      <c r="CV12" s="184">
        <v>4937619</v>
      </c>
      <c r="CW12" s="184">
        <v>237119960</v>
      </c>
      <c r="CX12" s="184">
        <v>7692579</v>
      </c>
      <c r="CY12" s="184">
        <v>326246491</v>
      </c>
      <c r="CZ12" s="184">
        <v>5882239</v>
      </c>
      <c r="DA12" s="184">
        <v>293134559</v>
      </c>
      <c r="DB12" s="184">
        <v>8248389</v>
      </c>
      <c r="DC12" s="184">
        <v>363698221</v>
      </c>
      <c r="DD12" s="187" t="s">
        <v>75</v>
      </c>
      <c r="DE12" s="237"/>
      <c r="DF12" s="238" t="s">
        <v>7</v>
      </c>
      <c r="DG12" s="242"/>
      <c r="DH12" s="239">
        <v>826944</v>
      </c>
      <c r="DI12" s="239">
        <v>9499448</v>
      </c>
      <c r="DJ12" s="239">
        <v>1881359</v>
      </c>
      <c r="DK12" s="239">
        <v>21764987</v>
      </c>
      <c r="DL12" s="239">
        <v>932033</v>
      </c>
      <c r="DM12" s="239">
        <v>10790479</v>
      </c>
      <c r="DN12" s="239">
        <v>1930312</v>
      </c>
      <c r="DO12" s="239">
        <v>22365938</v>
      </c>
      <c r="DP12" s="241" t="s">
        <v>75</v>
      </c>
      <c r="DQ12" s="181"/>
      <c r="DR12" s="182" t="s">
        <v>7</v>
      </c>
      <c r="DS12" s="188"/>
      <c r="DT12" s="184">
        <v>6977619</v>
      </c>
      <c r="DU12" s="184">
        <v>364284810</v>
      </c>
      <c r="DV12" s="184">
        <v>9431860</v>
      </c>
      <c r="DW12" s="184">
        <v>443068999</v>
      </c>
      <c r="DX12" s="184">
        <v>7504227</v>
      </c>
      <c r="DY12" s="184">
        <v>408538588</v>
      </c>
      <c r="DZ12" s="184">
        <v>9992105</v>
      </c>
      <c r="EA12" s="184">
        <v>503634792</v>
      </c>
      <c r="EB12" s="187" t="s">
        <v>75</v>
      </c>
      <c r="EC12" s="237"/>
      <c r="ED12" s="238" t="s">
        <v>7</v>
      </c>
      <c r="EE12" s="242"/>
      <c r="EF12" s="239">
        <v>962319</v>
      </c>
      <c r="EG12" s="239">
        <v>11171018</v>
      </c>
      <c r="EH12" s="239">
        <v>1896586</v>
      </c>
      <c r="EI12" s="239">
        <v>22116313</v>
      </c>
      <c r="EJ12" s="239">
        <v>910885</v>
      </c>
      <c r="EK12" s="239">
        <v>10670851</v>
      </c>
      <c r="EL12" s="239">
        <v>1651626</v>
      </c>
      <c r="EM12" s="239">
        <v>19444716</v>
      </c>
      <c r="EN12" s="241" t="s">
        <v>75</v>
      </c>
      <c r="EO12" s="181"/>
      <c r="EP12" s="182" t="s">
        <v>7</v>
      </c>
      <c r="EQ12" s="188"/>
      <c r="ER12" s="184">
        <v>7710611</v>
      </c>
      <c r="ES12" s="184">
        <v>435433060</v>
      </c>
      <c r="ET12" s="184">
        <v>9802914</v>
      </c>
      <c r="EU12" s="184">
        <v>526073795</v>
      </c>
      <c r="EV12" s="184">
        <v>5685257</v>
      </c>
      <c r="EW12" s="184">
        <v>332586926</v>
      </c>
      <c r="EX12" s="184">
        <v>7160288</v>
      </c>
      <c r="EY12" s="184">
        <v>402752803</v>
      </c>
      <c r="EZ12" s="187" t="s">
        <v>75</v>
      </c>
      <c r="FA12" s="237"/>
      <c r="FB12" s="238" t="s">
        <v>7</v>
      </c>
      <c r="FC12" s="242"/>
      <c r="FD12" s="239">
        <v>808826</v>
      </c>
      <c r="FE12" s="239">
        <v>9587279</v>
      </c>
      <c r="FF12" s="239">
        <v>1295572</v>
      </c>
      <c r="FG12" s="239">
        <v>15383544</v>
      </c>
      <c r="FH12" s="239">
        <v>507927</v>
      </c>
      <c r="FI12" s="239">
        <v>6100611</v>
      </c>
      <c r="FJ12" s="239">
        <v>763167</v>
      </c>
      <c r="FK12" s="239">
        <v>9109169</v>
      </c>
      <c r="FL12" s="241" t="s">
        <v>75</v>
      </c>
      <c r="FM12" s="181"/>
      <c r="FN12" s="182" t="s">
        <v>7</v>
      </c>
      <c r="FO12" s="254"/>
      <c r="FP12" s="184">
        <v>6030114</v>
      </c>
      <c r="FQ12" s="184">
        <v>355261638</v>
      </c>
      <c r="FR12" s="184">
        <v>7540782</v>
      </c>
      <c r="FS12" s="184">
        <v>433311081</v>
      </c>
      <c r="FT12" s="184">
        <v>5742277</v>
      </c>
      <c r="FU12" s="184">
        <v>339607950</v>
      </c>
      <c r="FV12" s="184">
        <v>7095001</v>
      </c>
      <c r="FW12" s="184">
        <v>413273210</v>
      </c>
      <c r="FX12" s="187" t="s">
        <v>75</v>
      </c>
      <c r="FY12" s="237"/>
      <c r="FZ12" s="238" t="s">
        <v>7</v>
      </c>
      <c r="GA12" s="242"/>
      <c r="GB12" s="239">
        <v>496116</v>
      </c>
      <c r="GC12" s="239">
        <v>5979602</v>
      </c>
      <c r="GD12" s="239">
        <v>687639</v>
      </c>
      <c r="GE12" s="239">
        <v>8269007</v>
      </c>
      <c r="GF12" s="239">
        <v>402862</v>
      </c>
      <c r="GG12" s="239">
        <v>4905688</v>
      </c>
      <c r="GH12" s="239">
        <v>531528</v>
      </c>
      <c r="GI12" s="239">
        <v>6427028</v>
      </c>
      <c r="GJ12" s="241" t="s">
        <v>75</v>
      </c>
      <c r="GK12" s="181"/>
      <c r="GL12" s="182" t="s">
        <v>7</v>
      </c>
      <c r="GM12" s="188"/>
      <c r="GN12" s="184">
        <v>5731801</v>
      </c>
      <c r="GO12" s="184">
        <v>345356271</v>
      </c>
      <c r="GP12" s="184">
        <v>5583315</v>
      </c>
      <c r="GQ12" s="184">
        <v>330981727</v>
      </c>
      <c r="GR12" s="184">
        <v>4432834</v>
      </c>
      <c r="GS12" s="184">
        <v>269397497</v>
      </c>
      <c r="GT12" s="184">
        <v>3570595</v>
      </c>
      <c r="GU12" s="184">
        <v>215226182</v>
      </c>
      <c r="GV12" s="187" t="s">
        <v>75</v>
      </c>
      <c r="GW12" s="237"/>
      <c r="GX12" s="238" t="s">
        <v>7</v>
      </c>
      <c r="GY12" s="242"/>
      <c r="GZ12" s="239">
        <v>297877</v>
      </c>
      <c r="HA12" s="239">
        <v>3699245</v>
      </c>
      <c r="HB12" s="239">
        <v>335007</v>
      </c>
      <c r="HC12" s="239">
        <v>4047606</v>
      </c>
      <c r="HD12" s="239">
        <v>180185</v>
      </c>
      <c r="HE12" s="239">
        <v>2290791</v>
      </c>
      <c r="HF12" s="239">
        <v>165430</v>
      </c>
      <c r="HG12" s="239">
        <v>1991644</v>
      </c>
      <c r="HH12" s="241" t="s">
        <v>75</v>
      </c>
      <c r="HI12" s="181"/>
      <c r="HJ12" s="182" t="s">
        <v>7</v>
      </c>
      <c r="HK12" s="188"/>
      <c r="HL12" s="184">
        <v>2247138</v>
      </c>
      <c r="HM12" s="184">
        <v>136580345</v>
      </c>
      <c r="HN12" s="184">
        <v>2195813</v>
      </c>
      <c r="HO12" s="184">
        <v>133095500</v>
      </c>
      <c r="HP12" s="187" t="s">
        <v>75</v>
      </c>
      <c r="HQ12" s="222"/>
      <c r="HR12" s="257" t="s">
        <v>7</v>
      </c>
      <c r="HS12" s="184">
        <v>74342</v>
      </c>
      <c r="HT12" s="184">
        <v>944286</v>
      </c>
      <c r="HU12" s="184">
        <v>77064</v>
      </c>
      <c r="HV12" s="184">
        <v>915742</v>
      </c>
      <c r="HW12" s="187" t="s">
        <v>75</v>
      </c>
    </row>
    <row r="13" spans="1:231" ht="32.25" customHeight="1">
      <c r="A13" s="189" t="s">
        <v>226</v>
      </c>
      <c r="B13" s="189"/>
      <c r="C13" s="190"/>
      <c r="D13" s="179">
        <v>46014223</v>
      </c>
      <c r="E13" s="179">
        <v>92621024263</v>
      </c>
      <c r="F13" s="179">
        <v>48643453</v>
      </c>
      <c r="G13" s="179">
        <v>88854123947</v>
      </c>
      <c r="H13" s="179">
        <v>2182237</v>
      </c>
      <c r="I13" s="179">
        <v>2230524709</v>
      </c>
      <c r="J13" s="179">
        <v>1692687</v>
      </c>
      <c r="K13" s="179">
        <v>1489409744</v>
      </c>
      <c r="L13" s="191" t="s">
        <v>227</v>
      </c>
      <c r="M13" s="189" t="s">
        <v>9</v>
      </c>
      <c r="N13" s="189"/>
      <c r="O13" s="178"/>
      <c r="P13" s="179">
        <v>14173069</v>
      </c>
      <c r="Q13" s="179">
        <v>16584434873</v>
      </c>
      <c r="R13" s="179">
        <v>16391500</v>
      </c>
      <c r="S13" s="179">
        <v>19153372846</v>
      </c>
      <c r="T13" s="179">
        <v>387430</v>
      </c>
      <c r="U13" s="179">
        <v>531132584</v>
      </c>
      <c r="V13" s="179">
        <v>359960</v>
      </c>
      <c r="W13" s="179">
        <v>487280869</v>
      </c>
      <c r="X13" s="180" t="s">
        <v>234</v>
      </c>
      <c r="Y13" s="189" t="s">
        <v>226</v>
      </c>
      <c r="Z13" s="189"/>
      <c r="AA13" s="190"/>
      <c r="AB13" s="179">
        <v>1379003</v>
      </c>
      <c r="AC13" s="179">
        <v>1853635778</v>
      </c>
      <c r="AD13" s="179">
        <v>964113</v>
      </c>
      <c r="AE13" s="179">
        <v>1102192093</v>
      </c>
      <c r="AF13" s="179">
        <v>1001625</v>
      </c>
      <c r="AG13" s="179">
        <v>1618504506</v>
      </c>
      <c r="AH13" s="179">
        <v>718833</v>
      </c>
      <c r="AI13" s="179">
        <v>874999503</v>
      </c>
      <c r="AJ13" s="191" t="s">
        <v>227</v>
      </c>
      <c r="AK13" s="233" t="s">
        <v>9</v>
      </c>
      <c r="AL13" s="233"/>
      <c r="AM13" s="143"/>
      <c r="AN13" s="235">
        <v>1556668</v>
      </c>
      <c r="AO13" s="235">
        <v>1586882541</v>
      </c>
      <c r="AP13" s="235">
        <v>1512085</v>
      </c>
      <c r="AQ13" s="235">
        <v>1518921483</v>
      </c>
      <c r="AR13" s="235">
        <v>728984</v>
      </c>
      <c r="AS13" s="235">
        <v>782638186</v>
      </c>
      <c r="AT13" s="235">
        <v>791191</v>
      </c>
      <c r="AU13" s="235">
        <v>904159933</v>
      </c>
      <c r="AV13" s="243" t="s">
        <v>234</v>
      </c>
      <c r="AW13" s="189" t="s">
        <v>226</v>
      </c>
      <c r="AX13" s="189"/>
      <c r="AY13" s="190"/>
      <c r="AZ13" s="179">
        <v>1098750</v>
      </c>
      <c r="BA13" s="179">
        <v>1700922353</v>
      </c>
      <c r="BB13" s="179">
        <v>963841</v>
      </c>
      <c r="BC13" s="179">
        <v>1216692706</v>
      </c>
      <c r="BD13" s="179">
        <v>1309157</v>
      </c>
      <c r="BE13" s="179">
        <v>2048308280</v>
      </c>
      <c r="BF13" s="179">
        <v>1403568</v>
      </c>
      <c r="BG13" s="179">
        <v>1740865784</v>
      </c>
      <c r="BH13" s="191" t="s">
        <v>241</v>
      </c>
      <c r="BI13" s="233" t="s">
        <v>9</v>
      </c>
      <c r="BJ13" s="233"/>
      <c r="BK13" s="143"/>
      <c r="BL13" s="235">
        <v>800861</v>
      </c>
      <c r="BM13" s="235">
        <v>1108461185</v>
      </c>
      <c r="BN13" s="235">
        <v>1049803</v>
      </c>
      <c r="BO13" s="235">
        <v>1426072147</v>
      </c>
      <c r="BP13" s="235">
        <v>1003727</v>
      </c>
      <c r="BQ13" s="235">
        <v>1375405540</v>
      </c>
      <c r="BR13" s="235">
        <v>1346632</v>
      </c>
      <c r="BS13" s="235">
        <v>1783934301</v>
      </c>
      <c r="BT13" s="243" t="s">
        <v>234</v>
      </c>
      <c r="BU13" s="189" t="s">
        <v>226</v>
      </c>
      <c r="BV13" s="189"/>
      <c r="BW13" s="190"/>
      <c r="BX13" s="179">
        <v>1540110</v>
      </c>
      <c r="BY13" s="179">
        <v>2714159580</v>
      </c>
      <c r="BZ13" s="179">
        <v>2285017</v>
      </c>
      <c r="CA13" s="179">
        <v>2745387277</v>
      </c>
      <c r="CB13" s="179">
        <v>1744042</v>
      </c>
      <c r="CC13" s="179">
        <v>3349389781</v>
      </c>
      <c r="CD13" s="179">
        <v>2574280</v>
      </c>
      <c r="CE13" s="179">
        <v>3385019293</v>
      </c>
      <c r="CF13" s="191" t="s">
        <v>241</v>
      </c>
      <c r="CG13" s="233" t="s">
        <v>9</v>
      </c>
      <c r="CH13" s="233"/>
      <c r="CI13" s="143"/>
      <c r="CJ13" s="235">
        <v>1157967</v>
      </c>
      <c r="CK13" s="235">
        <v>1518651083</v>
      </c>
      <c r="CL13" s="235">
        <v>1510745</v>
      </c>
      <c r="CM13" s="235">
        <v>1910183265</v>
      </c>
      <c r="CN13" s="235">
        <v>1045407</v>
      </c>
      <c r="CO13" s="235">
        <v>1312705929</v>
      </c>
      <c r="CP13" s="235">
        <v>1339136</v>
      </c>
      <c r="CQ13" s="235">
        <v>1646337317</v>
      </c>
      <c r="CR13" s="243" t="s">
        <v>234</v>
      </c>
      <c r="CS13" s="189" t="s">
        <v>226</v>
      </c>
      <c r="CT13" s="189"/>
      <c r="CU13" s="190"/>
      <c r="CV13" s="179">
        <v>1988119</v>
      </c>
      <c r="CW13" s="179">
        <v>4085736921</v>
      </c>
      <c r="CX13" s="179">
        <v>2439522</v>
      </c>
      <c r="CY13" s="179">
        <v>3746631954</v>
      </c>
      <c r="CZ13" s="179">
        <v>2530474</v>
      </c>
      <c r="DA13" s="179">
        <v>5386967235</v>
      </c>
      <c r="DB13" s="179">
        <v>2876559</v>
      </c>
      <c r="DC13" s="179">
        <v>5022330196</v>
      </c>
      <c r="DD13" s="191" t="s">
        <v>241</v>
      </c>
      <c r="DE13" s="233" t="s">
        <v>9</v>
      </c>
      <c r="DF13" s="233"/>
      <c r="DG13" s="143"/>
      <c r="DH13" s="235">
        <v>975991</v>
      </c>
      <c r="DI13" s="235">
        <v>1173204002</v>
      </c>
      <c r="DJ13" s="235">
        <v>1191416</v>
      </c>
      <c r="DK13" s="235">
        <v>1433268866</v>
      </c>
      <c r="DL13" s="235">
        <v>1061089</v>
      </c>
      <c r="DM13" s="235">
        <v>1229782158</v>
      </c>
      <c r="DN13" s="235">
        <v>1238040</v>
      </c>
      <c r="DO13" s="235">
        <v>1456819139</v>
      </c>
      <c r="DP13" s="243" t="s">
        <v>234</v>
      </c>
      <c r="DQ13" s="189" t="s">
        <v>226</v>
      </c>
      <c r="DR13" s="189"/>
      <c r="DS13" s="190"/>
      <c r="DT13" s="179">
        <v>3295383</v>
      </c>
      <c r="DU13" s="179">
        <v>7187181691</v>
      </c>
      <c r="DV13" s="179">
        <v>3763583</v>
      </c>
      <c r="DW13" s="179">
        <v>7034568213</v>
      </c>
      <c r="DX13" s="179">
        <v>3909936</v>
      </c>
      <c r="DY13" s="179">
        <v>8769343005</v>
      </c>
      <c r="DZ13" s="179">
        <v>4535215</v>
      </c>
      <c r="EA13" s="179">
        <v>8957376273</v>
      </c>
      <c r="EB13" s="191" t="s">
        <v>241</v>
      </c>
      <c r="EC13" s="233" t="s">
        <v>9</v>
      </c>
      <c r="ED13" s="233"/>
      <c r="EE13" s="143"/>
      <c r="EF13" s="235">
        <v>1163510</v>
      </c>
      <c r="EG13" s="235">
        <v>1315967497</v>
      </c>
      <c r="EH13" s="235">
        <v>1343793</v>
      </c>
      <c r="EI13" s="235">
        <v>1547011155</v>
      </c>
      <c r="EJ13" s="235">
        <v>1149164</v>
      </c>
      <c r="EK13" s="235">
        <v>1279160381</v>
      </c>
      <c r="EL13" s="235">
        <v>1333328</v>
      </c>
      <c r="EM13" s="235">
        <v>1494790471</v>
      </c>
      <c r="EN13" s="243" t="s">
        <v>234</v>
      </c>
      <c r="EO13" s="189" t="s">
        <v>226</v>
      </c>
      <c r="EP13" s="189"/>
      <c r="EQ13" s="190"/>
      <c r="ER13" s="179">
        <v>4342686</v>
      </c>
      <c r="ES13" s="179">
        <v>10043974428</v>
      </c>
      <c r="ET13" s="179">
        <v>4879846</v>
      </c>
      <c r="EU13" s="179">
        <v>10072054945</v>
      </c>
      <c r="EV13" s="179">
        <v>3411457</v>
      </c>
      <c r="EW13" s="179">
        <v>7896501488</v>
      </c>
      <c r="EX13" s="179">
        <v>3889295</v>
      </c>
      <c r="EY13" s="179">
        <v>8140913759</v>
      </c>
      <c r="EZ13" s="191" t="s">
        <v>241</v>
      </c>
      <c r="FA13" s="233" t="s">
        <v>9</v>
      </c>
      <c r="FB13" s="233"/>
      <c r="FC13" s="143"/>
      <c r="FD13" s="235">
        <v>1010014</v>
      </c>
      <c r="FE13" s="235">
        <v>1109385053</v>
      </c>
      <c r="FF13" s="235">
        <v>1145537</v>
      </c>
      <c r="FG13" s="235">
        <v>1249948754</v>
      </c>
      <c r="FH13" s="235">
        <v>618079</v>
      </c>
      <c r="FI13" s="235">
        <v>672513658</v>
      </c>
      <c r="FJ13" s="235">
        <v>692058</v>
      </c>
      <c r="FK13" s="235">
        <v>735774843</v>
      </c>
      <c r="FL13" s="243" t="s">
        <v>234</v>
      </c>
      <c r="FM13" s="189" t="s">
        <v>226</v>
      </c>
      <c r="FN13" s="189"/>
      <c r="FO13" s="254"/>
      <c r="FP13" s="179">
        <v>3609306</v>
      </c>
      <c r="FQ13" s="179">
        <v>8339183134</v>
      </c>
      <c r="FR13" s="179">
        <v>4221666</v>
      </c>
      <c r="FS13" s="179">
        <v>9026205968</v>
      </c>
      <c r="FT13" s="179">
        <v>3538771</v>
      </c>
      <c r="FU13" s="179">
        <v>7961990127</v>
      </c>
      <c r="FV13" s="179">
        <v>4106176</v>
      </c>
      <c r="FW13" s="179">
        <v>8942859389</v>
      </c>
      <c r="FX13" s="191" t="s">
        <v>227</v>
      </c>
      <c r="FY13" s="233" t="s">
        <v>9</v>
      </c>
      <c r="FZ13" s="233"/>
      <c r="GA13" s="143"/>
      <c r="GB13" s="235">
        <v>524030</v>
      </c>
      <c r="GC13" s="235">
        <v>578006235</v>
      </c>
      <c r="GD13" s="235">
        <v>607542</v>
      </c>
      <c r="GE13" s="235">
        <v>647094261</v>
      </c>
      <c r="GF13" s="235">
        <v>382844</v>
      </c>
      <c r="GG13" s="235">
        <v>406972932</v>
      </c>
      <c r="GH13" s="235">
        <v>452209</v>
      </c>
      <c r="GI13" s="235">
        <v>460877876</v>
      </c>
      <c r="GJ13" s="243" t="s">
        <v>234</v>
      </c>
      <c r="GK13" s="189" t="s">
        <v>226</v>
      </c>
      <c r="GL13" s="189"/>
      <c r="GM13" s="190"/>
      <c r="GN13" s="179">
        <v>3998630</v>
      </c>
      <c r="GO13" s="179">
        <v>8017637181</v>
      </c>
      <c r="GP13" s="179">
        <v>3431068</v>
      </c>
      <c r="GQ13" s="179">
        <v>7444311791</v>
      </c>
      <c r="GR13" s="179">
        <v>3370576</v>
      </c>
      <c r="GS13" s="179">
        <v>6254782992</v>
      </c>
      <c r="GT13" s="179">
        <v>2354581</v>
      </c>
      <c r="GU13" s="179">
        <v>4933292478</v>
      </c>
      <c r="GV13" s="191" t="s">
        <v>227</v>
      </c>
      <c r="GW13" s="233" t="s">
        <v>9</v>
      </c>
      <c r="GX13" s="233"/>
      <c r="GY13" s="143"/>
      <c r="GZ13" s="235">
        <v>315197</v>
      </c>
      <c r="HA13" s="235">
        <v>321558155</v>
      </c>
      <c r="HB13" s="235">
        <v>280426</v>
      </c>
      <c r="HC13" s="235">
        <v>272095714</v>
      </c>
      <c r="HD13" s="235">
        <v>208209</v>
      </c>
      <c r="HE13" s="235">
        <v>203873608</v>
      </c>
      <c r="HF13" s="235">
        <v>140974</v>
      </c>
      <c r="HG13" s="235">
        <v>130101802</v>
      </c>
      <c r="HH13" s="243" t="s">
        <v>234</v>
      </c>
      <c r="HI13" s="189" t="s">
        <v>226</v>
      </c>
      <c r="HJ13" s="189"/>
      <c r="HK13" s="190"/>
      <c r="HL13" s="179">
        <v>1763961</v>
      </c>
      <c r="HM13" s="179">
        <v>3162281074</v>
      </c>
      <c r="HN13" s="179">
        <v>1543603</v>
      </c>
      <c r="HO13" s="179">
        <v>2979012581</v>
      </c>
      <c r="HP13" s="191" t="s">
        <v>241</v>
      </c>
      <c r="HQ13" s="189" t="s">
        <v>9</v>
      </c>
      <c r="HR13" s="190"/>
      <c r="HS13" s="179">
        <v>83898</v>
      </c>
      <c r="HT13" s="179">
        <v>78134146</v>
      </c>
      <c r="HU13" s="179">
        <v>56625</v>
      </c>
      <c r="HV13" s="179">
        <v>48700650</v>
      </c>
      <c r="HW13" s="191" t="s">
        <v>234</v>
      </c>
    </row>
    <row r="14" spans="1:231" ht="33" customHeight="1">
      <c r="A14" s="181"/>
      <c r="B14" s="182" t="s">
        <v>4</v>
      </c>
      <c r="C14" s="183"/>
      <c r="D14" s="184">
        <v>36474782</v>
      </c>
      <c r="E14" s="184">
        <v>39486934971</v>
      </c>
      <c r="F14" s="184">
        <v>37821266</v>
      </c>
      <c r="G14" s="184">
        <v>35826114882</v>
      </c>
      <c r="H14" s="184">
        <v>1654424</v>
      </c>
      <c r="I14" s="184">
        <v>321127021</v>
      </c>
      <c r="J14" s="184">
        <v>1313216</v>
      </c>
      <c r="K14" s="184">
        <v>182613269</v>
      </c>
      <c r="L14" s="185" t="s">
        <v>42</v>
      </c>
      <c r="M14" s="181"/>
      <c r="N14" s="182" t="s">
        <v>4</v>
      </c>
      <c r="O14" s="183"/>
      <c r="P14" s="184">
        <v>528737</v>
      </c>
      <c r="Q14" s="184">
        <v>160797497</v>
      </c>
      <c r="R14" s="184">
        <v>451591</v>
      </c>
      <c r="S14" s="184">
        <v>141609138</v>
      </c>
      <c r="T14" s="184">
        <v>7683</v>
      </c>
      <c r="U14" s="184">
        <v>1756994</v>
      </c>
      <c r="V14" s="184">
        <v>5885</v>
      </c>
      <c r="W14" s="184">
        <v>1506446</v>
      </c>
      <c r="X14" s="185" t="s">
        <v>42</v>
      </c>
      <c r="Y14" s="181"/>
      <c r="Z14" s="182" t="s">
        <v>4</v>
      </c>
      <c r="AA14" s="183"/>
      <c r="AB14" s="184">
        <v>990315</v>
      </c>
      <c r="AC14" s="184">
        <v>484189281</v>
      </c>
      <c r="AD14" s="184">
        <v>739932</v>
      </c>
      <c r="AE14" s="184">
        <v>253996541</v>
      </c>
      <c r="AF14" s="184">
        <v>767285</v>
      </c>
      <c r="AG14" s="184">
        <v>773208704</v>
      </c>
      <c r="AH14" s="184">
        <v>559778</v>
      </c>
      <c r="AI14" s="184">
        <v>297836655</v>
      </c>
      <c r="AJ14" s="185" t="s">
        <v>42</v>
      </c>
      <c r="AK14" s="237"/>
      <c r="AL14" s="238" t="s">
        <v>4</v>
      </c>
      <c r="AM14" s="147"/>
      <c r="AN14" s="239">
        <v>16490</v>
      </c>
      <c r="AO14" s="239">
        <v>5682757</v>
      </c>
      <c r="AP14" s="239">
        <v>13601</v>
      </c>
      <c r="AQ14" s="239">
        <v>5143855</v>
      </c>
      <c r="AR14" s="239">
        <v>7056</v>
      </c>
      <c r="AS14" s="239">
        <v>2239604</v>
      </c>
      <c r="AT14" s="239">
        <v>7395</v>
      </c>
      <c r="AU14" s="239">
        <v>2524604</v>
      </c>
      <c r="AV14" s="240" t="s">
        <v>42</v>
      </c>
      <c r="AW14" s="181"/>
      <c r="AX14" s="182" t="s">
        <v>4</v>
      </c>
      <c r="AY14" s="183"/>
      <c r="AZ14" s="184">
        <v>836217</v>
      </c>
      <c r="BA14" s="184">
        <v>657215969</v>
      </c>
      <c r="BB14" s="184">
        <v>749424</v>
      </c>
      <c r="BC14" s="184">
        <v>364725212</v>
      </c>
      <c r="BD14" s="184">
        <v>1001025</v>
      </c>
      <c r="BE14" s="184">
        <v>744895318</v>
      </c>
      <c r="BF14" s="184">
        <v>1066177</v>
      </c>
      <c r="BG14" s="184">
        <v>492354658</v>
      </c>
      <c r="BH14" s="185" t="s">
        <v>42</v>
      </c>
      <c r="BI14" s="237"/>
      <c r="BJ14" s="238" t="s">
        <v>4</v>
      </c>
      <c r="BK14" s="147"/>
      <c r="BL14" s="239">
        <v>17386</v>
      </c>
      <c r="BM14" s="239">
        <v>5479641</v>
      </c>
      <c r="BN14" s="239">
        <v>18536</v>
      </c>
      <c r="BO14" s="239">
        <v>7307511</v>
      </c>
      <c r="BP14" s="239">
        <v>30535</v>
      </c>
      <c r="BQ14" s="239">
        <v>9860077</v>
      </c>
      <c r="BR14" s="239">
        <v>32541</v>
      </c>
      <c r="BS14" s="239">
        <v>13222677</v>
      </c>
      <c r="BT14" s="240" t="s">
        <v>42</v>
      </c>
      <c r="BU14" s="181"/>
      <c r="BV14" s="182" t="s">
        <v>4</v>
      </c>
      <c r="BW14" s="183"/>
      <c r="BX14" s="184">
        <v>1183212</v>
      </c>
      <c r="BY14" s="184">
        <v>1088442209</v>
      </c>
      <c r="BZ14" s="184">
        <v>1649586</v>
      </c>
      <c r="CA14" s="184">
        <v>774347176</v>
      </c>
      <c r="CB14" s="184">
        <v>1339744</v>
      </c>
      <c r="CC14" s="184">
        <v>1370416021</v>
      </c>
      <c r="CD14" s="184">
        <v>1832358</v>
      </c>
      <c r="CE14" s="184">
        <v>1022353178</v>
      </c>
      <c r="CF14" s="185" t="s">
        <v>42</v>
      </c>
      <c r="CG14" s="237"/>
      <c r="CH14" s="238" t="s">
        <v>4</v>
      </c>
      <c r="CI14" s="147"/>
      <c r="CJ14" s="239">
        <v>29059</v>
      </c>
      <c r="CK14" s="239">
        <v>11037125</v>
      </c>
      <c r="CL14" s="239">
        <v>34160</v>
      </c>
      <c r="CM14" s="239">
        <v>13601592</v>
      </c>
      <c r="CN14" s="239">
        <v>27087</v>
      </c>
      <c r="CO14" s="239">
        <v>10199875</v>
      </c>
      <c r="CP14" s="239">
        <v>29536</v>
      </c>
      <c r="CQ14" s="239">
        <v>10997421</v>
      </c>
      <c r="CR14" s="240" t="s">
        <v>42</v>
      </c>
      <c r="CS14" s="181"/>
      <c r="CT14" s="182" t="s">
        <v>4</v>
      </c>
      <c r="CU14" s="183"/>
      <c r="CV14" s="184">
        <v>1533596</v>
      </c>
      <c r="CW14" s="184">
        <v>1684625441</v>
      </c>
      <c r="CX14" s="184">
        <v>1780039</v>
      </c>
      <c r="CY14" s="184">
        <v>1262818916</v>
      </c>
      <c r="CZ14" s="184">
        <v>1960888</v>
      </c>
      <c r="DA14" s="184">
        <v>2182819011</v>
      </c>
      <c r="DB14" s="184">
        <v>2127462</v>
      </c>
      <c r="DC14" s="184">
        <v>1812594426</v>
      </c>
      <c r="DD14" s="185" t="s">
        <v>42</v>
      </c>
      <c r="DE14" s="237"/>
      <c r="DF14" s="238" t="s">
        <v>4</v>
      </c>
      <c r="DG14" s="147"/>
      <c r="DH14" s="239">
        <v>30274</v>
      </c>
      <c r="DI14" s="239">
        <v>11111433</v>
      </c>
      <c r="DJ14" s="239">
        <v>26390</v>
      </c>
      <c r="DK14" s="239">
        <v>9619937</v>
      </c>
      <c r="DL14" s="239">
        <v>38892</v>
      </c>
      <c r="DM14" s="239">
        <v>14242617</v>
      </c>
      <c r="DN14" s="239">
        <v>30153</v>
      </c>
      <c r="DO14" s="239">
        <v>10439196</v>
      </c>
      <c r="DP14" s="240" t="s">
        <v>42</v>
      </c>
      <c r="DQ14" s="181"/>
      <c r="DR14" s="182" t="s">
        <v>4</v>
      </c>
      <c r="DS14" s="183"/>
      <c r="DT14" s="184">
        <v>2560531</v>
      </c>
      <c r="DU14" s="184">
        <v>2930012019</v>
      </c>
      <c r="DV14" s="184">
        <v>2817053</v>
      </c>
      <c r="DW14" s="184">
        <v>2631050579</v>
      </c>
      <c r="DX14" s="184">
        <v>3046111</v>
      </c>
      <c r="DY14" s="184">
        <v>3638342294</v>
      </c>
      <c r="DZ14" s="184">
        <v>3443507</v>
      </c>
      <c r="EA14" s="184">
        <v>3523719206</v>
      </c>
      <c r="EB14" s="185" t="s">
        <v>42</v>
      </c>
      <c r="EC14" s="237"/>
      <c r="ED14" s="238" t="s">
        <v>4</v>
      </c>
      <c r="EE14" s="147"/>
      <c r="EF14" s="239">
        <v>49787</v>
      </c>
      <c r="EG14" s="239">
        <v>17596212</v>
      </c>
      <c r="EH14" s="239">
        <v>38219</v>
      </c>
      <c r="EI14" s="239">
        <v>12146272</v>
      </c>
      <c r="EJ14" s="239">
        <v>54415</v>
      </c>
      <c r="EK14" s="239">
        <v>18344877</v>
      </c>
      <c r="EL14" s="239">
        <v>44670</v>
      </c>
      <c r="EM14" s="239">
        <v>13142755</v>
      </c>
      <c r="EN14" s="240" t="s">
        <v>42</v>
      </c>
      <c r="EO14" s="181"/>
      <c r="EP14" s="182" t="s">
        <v>4</v>
      </c>
      <c r="EQ14" s="183"/>
      <c r="ER14" s="184">
        <v>3412486</v>
      </c>
      <c r="ES14" s="184">
        <v>4368215155</v>
      </c>
      <c r="ET14" s="184">
        <v>3776105</v>
      </c>
      <c r="EU14" s="184">
        <v>4278158511</v>
      </c>
      <c r="EV14" s="184">
        <v>2709640</v>
      </c>
      <c r="EW14" s="184">
        <v>3521999763</v>
      </c>
      <c r="EX14" s="184">
        <v>3066684</v>
      </c>
      <c r="EY14" s="184">
        <v>3559349944</v>
      </c>
      <c r="EZ14" s="185" t="s">
        <v>42</v>
      </c>
      <c r="FA14" s="237"/>
      <c r="FB14" s="238" t="s">
        <v>4</v>
      </c>
      <c r="FC14" s="147"/>
      <c r="FD14" s="239">
        <v>52178</v>
      </c>
      <c r="FE14" s="239">
        <v>16612901</v>
      </c>
      <c r="FF14" s="239">
        <v>44351</v>
      </c>
      <c r="FG14" s="239">
        <v>12349314</v>
      </c>
      <c r="FH14" s="239">
        <v>34397</v>
      </c>
      <c r="FI14" s="239">
        <v>10272756</v>
      </c>
      <c r="FJ14" s="239">
        <v>30485</v>
      </c>
      <c r="FK14" s="239">
        <v>8260231</v>
      </c>
      <c r="FL14" s="240" t="s">
        <v>42</v>
      </c>
      <c r="FM14" s="181"/>
      <c r="FN14" s="182" t="s">
        <v>4</v>
      </c>
      <c r="FO14" s="254"/>
      <c r="FP14" s="184">
        <v>2911991</v>
      </c>
      <c r="FQ14" s="184">
        <v>3786429663</v>
      </c>
      <c r="FR14" s="184">
        <v>3389298</v>
      </c>
      <c r="FS14" s="184">
        <v>4021877043</v>
      </c>
      <c r="FT14" s="184">
        <v>2907747</v>
      </c>
      <c r="FU14" s="184">
        <v>3698823644</v>
      </c>
      <c r="FV14" s="184">
        <v>3368296</v>
      </c>
      <c r="FW14" s="184">
        <v>4067965783</v>
      </c>
      <c r="FX14" s="185" t="s">
        <v>42</v>
      </c>
      <c r="FY14" s="237"/>
      <c r="FZ14" s="238" t="s">
        <v>4</v>
      </c>
      <c r="GA14" s="147"/>
      <c r="GB14" s="239">
        <v>31512</v>
      </c>
      <c r="GC14" s="239">
        <v>8795143</v>
      </c>
      <c r="GD14" s="239">
        <v>30756</v>
      </c>
      <c r="GE14" s="239">
        <v>7585537</v>
      </c>
      <c r="GF14" s="239">
        <v>26384</v>
      </c>
      <c r="GG14" s="239">
        <v>6214435</v>
      </c>
      <c r="GH14" s="239">
        <v>26798</v>
      </c>
      <c r="GI14" s="239">
        <v>6044490</v>
      </c>
      <c r="GJ14" s="240" t="s">
        <v>42</v>
      </c>
      <c r="GK14" s="181"/>
      <c r="GL14" s="182" t="s">
        <v>4</v>
      </c>
      <c r="GM14" s="183"/>
      <c r="GN14" s="184">
        <v>3330386</v>
      </c>
      <c r="GO14" s="184">
        <v>3770359081</v>
      </c>
      <c r="GP14" s="184">
        <v>2850397</v>
      </c>
      <c r="GQ14" s="184">
        <v>3479280430</v>
      </c>
      <c r="GR14" s="184">
        <v>2836395</v>
      </c>
      <c r="GS14" s="184">
        <v>2959585897</v>
      </c>
      <c r="GT14" s="184">
        <v>1979758</v>
      </c>
      <c r="GU14" s="184">
        <v>2366292412</v>
      </c>
      <c r="GV14" s="185" t="s">
        <v>42</v>
      </c>
      <c r="GW14" s="237"/>
      <c r="GX14" s="238" t="s">
        <v>4</v>
      </c>
      <c r="GY14" s="147"/>
      <c r="GZ14" s="239">
        <v>33410</v>
      </c>
      <c r="HA14" s="239">
        <v>5843758</v>
      </c>
      <c r="HB14" s="239">
        <v>19782</v>
      </c>
      <c r="HC14" s="239">
        <v>4316007</v>
      </c>
      <c r="HD14" s="239">
        <v>29523</v>
      </c>
      <c r="HE14" s="239">
        <v>3701924</v>
      </c>
      <c r="HF14" s="239">
        <v>12261</v>
      </c>
      <c r="HG14" s="239">
        <v>2320873</v>
      </c>
      <c r="HH14" s="240" t="s">
        <v>42</v>
      </c>
      <c r="HI14" s="181"/>
      <c r="HJ14" s="182" t="s">
        <v>4</v>
      </c>
      <c r="HK14" s="183"/>
      <c r="HL14" s="184">
        <v>1492789</v>
      </c>
      <c r="HM14" s="184">
        <v>1506228480</v>
      </c>
      <c r="HN14" s="184">
        <v>1312196</v>
      </c>
      <c r="HO14" s="184">
        <v>1434780943</v>
      </c>
      <c r="HP14" s="185" t="s">
        <v>42</v>
      </c>
      <c r="HQ14" s="222"/>
      <c r="HR14" s="257" t="s">
        <v>4</v>
      </c>
      <c r="HS14" s="184">
        <v>12669</v>
      </c>
      <c r="HT14" s="184">
        <v>1805368</v>
      </c>
      <c r="HU14" s="184">
        <v>6072</v>
      </c>
      <c r="HV14" s="184">
        <v>1080420</v>
      </c>
      <c r="HW14" s="185" t="s">
        <v>42</v>
      </c>
    </row>
    <row r="15" spans="1:231" ht="39.75" customHeight="1">
      <c r="A15" s="181"/>
      <c r="B15" s="182" t="s">
        <v>5</v>
      </c>
      <c r="C15" s="186"/>
      <c r="D15" s="184">
        <v>22409419</v>
      </c>
      <c r="E15" s="184">
        <v>40232584367</v>
      </c>
      <c r="F15" s="184">
        <v>24817014</v>
      </c>
      <c r="G15" s="184">
        <v>39638242324</v>
      </c>
      <c r="H15" s="184">
        <v>786031</v>
      </c>
      <c r="I15" s="184">
        <v>1126603105</v>
      </c>
      <c r="J15" s="184">
        <v>559526</v>
      </c>
      <c r="K15" s="184">
        <v>690104057</v>
      </c>
      <c r="L15" s="187" t="s">
        <v>40</v>
      </c>
      <c r="M15" s="181"/>
      <c r="N15" s="182" t="s">
        <v>5</v>
      </c>
      <c r="O15" s="186"/>
      <c r="P15" s="184">
        <v>13920683</v>
      </c>
      <c r="Q15" s="184">
        <v>12450758628</v>
      </c>
      <c r="R15" s="184">
        <v>16131602</v>
      </c>
      <c r="S15" s="184">
        <v>14428944599</v>
      </c>
      <c r="T15" s="184">
        <v>372033</v>
      </c>
      <c r="U15" s="184">
        <v>429064805</v>
      </c>
      <c r="V15" s="184">
        <v>346411</v>
      </c>
      <c r="W15" s="184">
        <v>392743211</v>
      </c>
      <c r="X15" s="187" t="s">
        <v>40</v>
      </c>
      <c r="Y15" s="181"/>
      <c r="Z15" s="182" t="s">
        <v>5</v>
      </c>
      <c r="AA15" s="186"/>
      <c r="AB15" s="184">
        <v>705209</v>
      </c>
      <c r="AC15" s="184">
        <v>947877221</v>
      </c>
      <c r="AD15" s="184">
        <v>445282</v>
      </c>
      <c r="AE15" s="184">
        <v>546498057</v>
      </c>
      <c r="AF15" s="184">
        <v>535518</v>
      </c>
      <c r="AG15" s="184">
        <v>527697175</v>
      </c>
      <c r="AH15" s="184">
        <v>356110</v>
      </c>
      <c r="AI15" s="184">
        <v>354089625</v>
      </c>
      <c r="AJ15" s="187" t="s">
        <v>40</v>
      </c>
      <c r="AK15" s="237"/>
      <c r="AL15" s="238" t="s">
        <v>5</v>
      </c>
      <c r="AM15" s="152"/>
      <c r="AN15" s="239">
        <v>1523407</v>
      </c>
      <c r="AO15" s="239">
        <v>1167849962</v>
      </c>
      <c r="AP15" s="239">
        <v>1482790</v>
      </c>
      <c r="AQ15" s="239">
        <v>1113526993</v>
      </c>
      <c r="AR15" s="239">
        <v>714035</v>
      </c>
      <c r="AS15" s="239">
        <v>579320378</v>
      </c>
      <c r="AT15" s="239">
        <v>776298</v>
      </c>
      <c r="AU15" s="239">
        <v>683449598</v>
      </c>
      <c r="AV15" s="241" t="s">
        <v>40</v>
      </c>
      <c r="AW15" s="181"/>
      <c r="AX15" s="182" t="s">
        <v>5</v>
      </c>
      <c r="AY15" s="186"/>
      <c r="AZ15" s="184">
        <v>696836</v>
      </c>
      <c r="BA15" s="184">
        <v>690470927</v>
      </c>
      <c r="BB15" s="184">
        <v>575459</v>
      </c>
      <c r="BC15" s="184">
        <v>549972629</v>
      </c>
      <c r="BD15" s="184">
        <v>841865</v>
      </c>
      <c r="BE15" s="184">
        <v>894992583</v>
      </c>
      <c r="BF15" s="184">
        <v>887763</v>
      </c>
      <c r="BG15" s="184">
        <v>822504090</v>
      </c>
      <c r="BH15" s="187" t="s">
        <v>40</v>
      </c>
      <c r="BI15" s="237"/>
      <c r="BJ15" s="238" t="s">
        <v>5</v>
      </c>
      <c r="BK15" s="152"/>
      <c r="BL15" s="239">
        <v>791667</v>
      </c>
      <c r="BM15" s="239">
        <v>871849293</v>
      </c>
      <c r="BN15" s="239">
        <v>1037788</v>
      </c>
      <c r="BO15" s="239">
        <v>1116424671</v>
      </c>
      <c r="BP15" s="239">
        <v>992983</v>
      </c>
      <c r="BQ15" s="239">
        <v>1068830880</v>
      </c>
      <c r="BR15" s="239">
        <v>1329863</v>
      </c>
      <c r="BS15" s="239">
        <v>1372840351</v>
      </c>
      <c r="BT15" s="241" t="s">
        <v>40</v>
      </c>
      <c r="BU15" s="181"/>
      <c r="BV15" s="182" t="s">
        <v>5</v>
      </c>
      <c r="BW15" s="186"/>
      <c r="BX15" s="184">
        <v>963082</v>
      </c>
      <c r="BY15" s="184">
        <v>1163210775</v>
      </c>
      <c r="BZ15" s="184">
        <v>1409365</v>
      </c>
      <c r="CA15" s="184">
        <v>1318496133</v>
      </c>
      <c r="CB15" s="184">
        <v>1046820</v>
      </c>
      <c r="CC15" s="184">
        <v>1472391393</v>
      </c>
      <c r="CD15" s="184">
        <v>1543942</v>
      </c>
      <c r="CE15" s="184">
        <v>1649284104</v>
      </c>
      <c r="CF15" s="187" t="s">
        <v>40</v>
      </c>
      <c r="CG15" s="237"/>
      <c r="CH15" s="238" t="s">
        <v>5</v>
      </c>
      <c r="CI15" s="152"/>
      <c r="CJ15" s="239">
        <v>1145666</v>
      </c>
      <c r="CK15" s="239">
        <v>1167180471</v>
      </c>
      <c r="CL15" s="239">
        <v>1492039</v>
      </c>
      <c r="CM15" s="239">
        <v>1453432077</v>
      </c>
      <c r="CN15" s="239">
        <v>1033548</v>
      </c>
      <c r="CO15" s="239">
        <v>997181794</v>
      </c>
      <c r="CP15" s="239">
        <v>1323006</v>
      </c>
      <c r="CQ15" s="239">
        <v>1247299679</v>
      </c>
      <c r="CR15" s="241" t="s">
        <v>40</v>
      </c>
      <c r="CS15" s="181"/>
      <c r="CT15" s="182" t="s">
        <v>5</v>
      </c>
      <c r="CU15" s="186"/>
      <c r="CV15" s="184">
        <v>1138647</v>
      </c>
      <c r="CW15" s="184">
        <v>1838774958</v>
      </c>
      <c r="CX15" s="184">
        <v>1450941</v>
      </c>
      <c r="CY15" s="184">
        <v>1818634757</v>
      </c>
      <c r="CZ15" s="184">
        <v>1381384</v>
      </c>
      <c r="DA15" s="184">
        <v>2505381745</v>
      </c>
      <c r="DB15" s="184">
        <v>1667244</v>
      </c>
      <c r="DC15" s="184">
        <v>2439487543</v>
      </c>
      <c r="DD15" s="187" t="s">
        <v>40</v>
      </c>
      <c r="DE15" s="237"/>
      <c r="DF15" s="238" t="s">
        <v>5</v>
      </c>
      <c r="DG15" s="152"/>
      <c r="DH15" s="239">
        <v>963129</v>
      </c>
      <c r="DI15" s="239">
        <v>880601764</v>
      </c>
      <c r="DJ15" s="239">
        <v>1176893</v>
      </c>
      <c r="DK15" s="239">
        <v>1084147308</v>
      </c>
      <c r="DL15" s="239">
        <v>1045403</v>
      </c>
      <c r="DM15" s="239">
        <v>914063733</v>
      </c>
      <c r="DN15" s="239">
        <v>1222077</v>
      </c>
      <c r="DO15" s="239">
        <v>1099654720</v>
      </c>
      <c r="DP15" s="241" t="s">
        <v>40</v>
      </c>
      <c r="DQ15" s="181"/>
      <c r="DR15" s="182" t="s">
        <v>5</v>
      </c>
      <c r="DS15" s="186"/>
      <c r="DT15" s="184">
        <v>1720636</v>
      </c>
      <c r="DU15" s="184">
        <v>3366811331</v>
      </c>
      <c r="DV15" s="184">
        <v>2099004</v>
      </c>
      <c r="DW15" s="184">
        <v>3408064785</v>
      </c>
      <c r="DX15" s="184">
        <v>1967546</v>
      </c>
      <c r="DY15" s="184">
        <v>4092044038</v>
      </c>
      <c r="DZ15" s="184">
        <v>2424010</v>
      </c>
      <c r="EA15" s="184">
        <v>4243203875</v>
      </c>
      <c r="EB15" s="187" t="s">
        <v>40</v>
      </c>
      <c r="EC15" s="237"/>
      <c r="ED15" s="238" t="s">
        <v>5</v>
      </c>
      <c r="EE15" s="152"/>
      <c r="EF15" s="239">
        <v>1144528</v>
      </c>
      <c r="EG15" s="239">
        <v>971898261</v>
      </c>
      <c r="EH15" s="239">
        <v>1325214</v>
      </c>
      <c r="EI15" s="239">
        <v>1163403569</v>
      </c>
      <c r="EJ15" s="239">
        <v>1129025</v>
      </c>
      <c r="EK15" s="239">
        <v>942226434</v>
      </c>
      <c r="EL15" s="239">
        <v>1312402</v>
      </c>
      <c r="EM15" s="239">
        <v>1115490752</v>
      </c>
      <c r="EN15" s="241" t="s">
        <v>40</v>
      </c>
      <c r="EO15" s="181"/>
      <c r="EP15" s="182" t="s">
        <v>5</v>
      </c>
      <c r="EQ15" s="186"/>
      <c r="ER15" s="184">
        <v>2120515</v>
      </c>
      <c r="ES15" s="184">
        <v>4529012674</v>
      </c>
      <c r="ET15" s="184">
        <v>2506588</v>
      </c>
      <c r="EU15" s="184">
        <v>4513938810</v>
      </c>
      <c r="EV15" s="184">
        <v>1618830</v>
      </c>
      <c r="EW15" s="184">
        <v>3474102138</v>
      </c>
      <c r="EX15" s="184">
        <v>1930679</v>
      </c>
      <c r="EY15" s="184">
        <v>3561326699</v>
      </c>
      <c r="EZ15" s="187" t="s">
        <v>40</v>
      </c>
      <c r="FA15" s="237"/>
      <c r="FB15" s="238" t="s">
        <v>5</v>
      </c>
      <c r="FC15" s="152"/>
      <c r="FD15" s="239">
        <v>991148</v>
      </c>
      <c r="FE15" s="239">
        <v>814947951</v>
      </c>
      <c r="FF15" s="239">
        <v>1125595</v>
      </c>
      <c r="FG15" s="239">
        <v>924788100</v>
      </c>
      <c r="FH15" s="239">
        <v>605876</v>
      </c>
      <c r="FI15" s="239">
        <v>493507697</v>
      </c>
      <c r="FJ15" s="239">
        <v>679396</v>
      </c>
      <c r="FK15" s="239">
        <v>539397574</v>
      </c>
      <c r="FL15" s="241" t="s">
        <v>40</v>
      </c>
      <c r="FM15" s="181"/>
      <c r="FN15" s="182" t="s">
        <v>5</v>
      </c>
      <c r="FO15" s="254"/>
      <c r="FP15" s="184">
        <v>1658420</v>
      </c>
      <c r="FQ15" s="184">
        <v>3594029972</v>
      </c>
      <c r="FR15" s="184">
        <v>2020037</v>
      </c>
      <c r="FS15" s="184">
        <v>3892232362</v>
      </c>
      <c r="FT15" s="184">
        <v>1558171</v>
      </c>
      <c r="FU15" s="184">
        <v>3314373789</v>
      </c>
      <c r="FV15" s="184">
        <v>1870946</v>
      </c>
      <c r="FW15" s="184">
        <v>3781535665</v>
      </c>
      <c r="FX15" s="187" t="s">
        <v>40</v>
      </c>
      <c r="FY15" s="237"/>
      <c r="FZ15" s="238" t="s">
        <v>5</v>
      </c>
      <c r="GA15" s="152"/>
      <c r="GB15" s="239">
        <v>513410</v>
      </c>
      <c r="GC15" s="239">
        <v>427072012</v>
      </c>
      <c r="GD15" s="239">
        <v>595564</v>
      </c>
      <c r="GE15" s="239">
        <v>475253120</v>
      </c>
      <c r="GF15" s="239">
        <v>374219</v>
      </c>
      <c r="GG15" s="239">
        <v>297360331</v>
      </c>
      <c r="GH15" s="239">
        <v>442127</v>
      </c>
      <c r="GI15" s="239">
        <v>332889971</v>
      </c>
      <c r="GJ15" s="241" t="s">
        <v>40</v>
      </c>
      <c r="GK15" s="181"/>
      <c r="GL15" s="182" t="s">
        <v>5</v>
      </c>
      <c r="GM15" s="186"/>
      <c r="GN15" s="184">
        <v>1650602</v>
      </c>
      <c r="GO15" s="184">
        <v>3166876209</v>
      </c>
      <c r="GP15" s="184">
        <v>1500384</v>
      </c>
      <c r="GQ15" s="184">
        <v>3035763695</v>
      </c>
      <c r="GR15" s="184">
        <v>1336176</v>
      </c>
      <c r="GS15" s="184">
        <v>2370743920</v>
      </c>
      <c r="GT15" s="184">
        <v>970653</v>
      </c>
      <c r="GU15" s="184">
        <v>1913011454</v>
      </c>
      <c r="GV15" s="187" t="s">
        <v>40</v>
      </c>
      <c r="GW15" s="237"/>
      <c r="GX15" s="238" t="s">
        <v>5</v>
      </c>
      <c r="GY15" s="152"/>
      <c r="GZ15" s="239">
        <v>303815</v>
      </c>
      <c r="HA15" s="239">
        <v>230475943</v>
      </c>
      <c r="HB15" s="239">
        <v>273257</v>
      </c>
      <c r="HC15" s="239">
        <v>192145956</v>
      </c>
      <c r="HD15" s="239">
        <v>197652</v>
      </c>
      <c r="HE15" s="239">
        <v>143698445</v>
      </c>
      <c r="HF15" s="239">
        <v>136519</v>
      </c>
      <c r="HG15" s="239">
        <v>89735753</v>
      </c>
      <c r="HH15" s="241" t="s">
        <v>40</v>
      </c>
      <c r="HI15" s="181"/>
      <c r="HJ15" s="182" t="s">
        <v>5</v>
      </c>
      <c r="HK15" s="186"/>
      <c r="HL15" s="184">
        <v>683131</v>
      </c>
      <c r="HM15" s="184">
        <v>1157190414</v>
      </c>
      <c r="HN15" s="184">
        <v>599081</v>
      </c>
      <c r="HO15" s="184">
        <v>1100093984</v>
      </c>
      <c r="HP15" s="187" t="s">
        <v>40</v>
      </c>
      <c r="HQ15" s="222"/>
      <c r="HR15" s="257" t="s">
        <v>5</v>
      </c>
      <c r="HS15" s="184">
        <v>79139</v>
      </c>
      <c r="HT15" s="184">
        <v>53628474</v>
      </c>
      <c r="HU15" s="184">
        <v>54363</v>
      </c>
      <c r="HV15" s="184">
        <v>32321196</v>
      </c>
      <c r="HW15" s="187" t="s">
        <v>40</v>
      </c>
    </row>
    <row r="16" spans="1:231" ht="33" customHeight="1">
      <c r="A16" s="181"/>
      <c r="B16" s="182" t="s">
        <v>6</v>
      </c>
      <c r="C16" s="183"/>
      <c r="D16" s="184">
        <v>36778182</v>
      </c>
      <c r="E16" s="184">
        <v>10530488260</v>
      </c>
      <c r="F16" s="184">
        <v>39677849</v>
      </c>
      <c r="G16" s="184">
        <v>10974379000</v>
      </c>
      <c r="H16" s="184">
        <v>2067353</v>
      </c>
      <c r="I16" s="184">
        <v>682935453</v>
      </c>
      <c r="J16" s="184">
        <v>1623947</v>
      </c>
      <c r="K16" s="184">
        <v>537744677</v>
      </c>
      <c r="L16" s="185" t="s">
        <v>43</v>
      </c>
      <c r="M16" s="181"/>
      <c r="N16" s="182" t="s">
        <v>6</v>
      </c>
      <c r="O16" s="183"/>
      <c r="P16" s="184">
        <v>13916047</v>
      </c>
      <c r="Q16" s="184">
        <v>3881447962</v>
      </c>
      <c r="R16" s="184">
        <v>16065191</v>
      </c>
      <c r="S16" s="184">
        <v>4490996948</v>
      </c>
      <c r="T16" s="184">
        <v>377336</v>
      </c>
      <c r="U16" s="184">
        <v>98956049</v>
      </c>
      <c r="V16" s="184">
        <v>350829</v>
      </c>
      <c r="W16" s="184">
        <v>91851427</v>
      </c>
      <c r="X16" s="185" t="s">
        <v>43</v>
      </c>
      <c r="Y16" s="181"/>
      <c r="Z16" s="182" t="s">
        <v>6</v>
      </c>
      <c r="AA16" s="183"/>
      <c r="AB16" s="184">
        <v>1248595</v>
      </c>
      <c r="AC16" s="184">
        <v>367257152</v>
      </c>
      <c r="AD16" s="184">
        <v>894310</v>
      </c>
      <c r="AE16" s="184">
        <v>261850782</v>
      </c>
      <c r="AF16" s="184">
        <v>933582</v>
      </c>
      <c r="AG16" s="184">
        <v>276909281</v>
      </c>
      <c r="AH16" s="184">
        <v>670560</v>
      </c>
      <c r="AI16" s="184">
        <v>193900678</v>
      </c>
      <c r="AJ16" s="185" t="s">
        <v>43</v>
      </c>
      <c r="AK16" s="237"/>
      <c r="AL16" s="238" t="s">
        <v>6</v>
      </c>
      <c r="AM16" s="147"/>
      <c r="AN16" s="239">
        <v>1539375</v>
      </c>
      <c r="AO16" s="239">
        <v>408945811</v>
      </c>
      <c r="AP16" s="239">
        <v>1496780</v>
      </c>
      <c r="AQ16" s="239">
        <v>396198021</v>
      </c>
      <c r="AR16" s="239">
        <v>723587</v>
      </c>
      <c r="AS16" s="239">
        <v>199483311</v>
      </c>
      <c r="AT16" s="239">
        <v>784454</v>
      </c>
      <c r="AU16" s="239">
        <v>216372378</v>
      </c>
      <c r="AV16" s="240" t="s">
        <v>43</v>
      </c>
      <c r="AW16" s="181"/>
      <c r="AX16" s="182" t="s">
        <v>6</v>
      </c>
      <c r="AY16" s="183"/>
      <c r="AZ16" s="184">
        <v>1032063</v>
      </c>
      <c r="BA16" s="184">
        <v>310126917</v>
      </c>
      <c r="BB16" s="184">
        <v>901032</v>
      </c>
      <c r="BC16" s="184">
        <v>263589477</v>
      </c>
      <c r="BD16" s="184">
        <v>1222870</v>
      </c>
      <c r="BE16" s="184">
        <v>356493508</v>
      </c>
      <c r="BF16" s="184">
        <v>1308517</v>
      </c>
      <c r="BG16" s="184">
        <v>371522426</v>
      </c>
      <c r="BH16" s="185" t="s">
        <v>43</v>
      </c>
      <c r="BI16" s="237"/>
      <c r="BJ16" s="238" t="s">
        <v>6</v>
      </c>
      <c r="BK16" s="147"/>
      <c r="BL16" s="239">
        <v>787154</v>
      </c>
      <c r="BM16" s="239">
        <v>227512170</v>
      </c>
      <c r="BN16" s="239">
        <v>1031333</v>
      </c>
      <c r="BO16" s="239">
        <v>297465218</v>
      </c>
      <c r="BP16" s="239">
        <v>984091</v>
      </c>
      <c r="BQ16" s="239">
        <v>290212948</v>
      </c>
      <c r="BR16" s="239">
        <v>1318749</v>
      </c>
      <c r="BS16" s="239">
        <v>389128478</v>
      </c>
      <c r="BT16" s="240" t="s">
        <v>43</v>
      </c>
      <c r="BU16" s="181"/>
      <c r="BV16" s="182" t="s">
        <v>6</v>
      </c>
      <c r="BW16" s="183"/>
      <c r="BX16" s="184">
        <v>1401996</v>
      </c>
      <c r="BY16" s="184">
        <v>398724758</v>
      </c>
      <c r="BZ16" s="184">
        <v>2112995</v>
      </c>
      <c r="CA16" s="184">
        <v>566837859</v>
      </c>
      <c r="CB16" s="184">
        <v>1539820</v>
      </c>
      <c r="CC16" s="184">
        <v>430744338</v>
      </c>
      <c r="CD16" s="184">
        <v>2356917</v>
      </c>
      <c r="CE16" s="184">
        <v>614705344</v>
      </c>
      <c r="CF16" s="185" t="s">
        <v>43</v>
      </c>
      <c r="CG16" s="237"/>
      <c r="CH16" s="238" t="s">
        <v>6</v>
      </c>
      <c r="CI16" s="147"/>
      <c r="CJ16" s="239">
        <v>1133873</v>
      </c>
      <c r="CK16" s="239">
        <v>333132513</v>
      </c>
      <c r="CL16" s="239">
        <v>1479924</v>
      </c>
      <c r="CM16" s="239">
        <v>434149665</v>
      </c>
      <c r="CN16" s="239">
        <v>1023666</v>
      </c>
      <c r="CO16" s="239">
        <v>298801660</v>
      </c>
      <c r="CP16" s="239">
        <v>1310446</v>
      </c>
      <c r="CQ16" s="239">
        <v>380735533</v>
      </c>
      <c r="CR16" s="240" t="s">
        <v>43</v>
      </c>
      <c r="CS16" s="181"/>
      <c r="CT16" s="182" t="s">
        <v>6</v>
      </c>
      <c r="CU16" s="183"/>
      <c r="CV16" s="184">
        <v>1688829</v>
      </c>
      <c r="CW16" s="184">
        <v>470896399</v>
      </c>
      <c r="CX16" s="184">
        <v>2165370</v>
      </c>
      <c r="CY16" s="184">
        <v>563565825</v>
      </c>
      <c r="CZ16" s="184">
        <v>2061341</v>
      </c>
      <c r="DA16" s="184">
        <v>575586904</v>
      </c>
      <c r="DB16" s="184">
        <v>2457451</v>
      </c>
      <c r="DC16" s="184">
        <v>641548037</v>
      </c>
      <c r="DD16" s="185" t="s">
        <v>43</v>
      </c>
      <c r="DE16" s="237"/>
      <c r="DF16" s="238" t="s">
        <v>6</v>
      </c>
      <c r="DG16" s="147"/>
      <c r="DH16" s="239">
        <v>956182</v>
      </c>
      <c r="DI16" s="239">
        <v>274902531</v>
      </c>
      <c r="DJ16" s="239">
        <v>1164167</v>
      </c>
      <c r="DK16" s="239">
        <v>333112516</v>
      </c>
      <c r="DL16" s="239">
        <v>1040449</v>
      </c>
      <c r="DM16" s="239">
        <v>293581970</v>
      </c>
      <c r="DN16" s="239">
        <v>1209264</v>
      </c>
      <c r="DO16" s="239">
        <v>339865755</v>
      </c>
      <c r="DP16" s="240" t="s">
        <v>43</v>
      </c>
      <c r="DQ16" s="181"/>
      <c r="DR16" s="182" t="s">
        <v>6</v>
      </c>
      <c r="DS16" s="183"/>
      <c r="DT16" s="184">
        <v>2588448</v>
      </c>
      <c r="DU16" s="184">
        <v>723176640</v>
      </c>
      <c r="DV16" s="184">
        <v>3112464</v>
      </c>
      <c r="DW16" s="184">
        <v>817843418</v>
      </c>
      <c r="DX16" s="184">
        <v>2968206</v>
      </c>
      <c r="DY16" s="184">
        <v>833516534</v>
      </c>
      <c r="DZ16" s="184">
        <v>3612234</v>
      </c>
      <c r="EA16" s="184">
        <v>964982388</v>
      </c>
      <c r="EB16" s="185" t="s">
        <v>43</v>
      </c>
      <c r="EC16" s="237"/>
      <c r="ED16" s="238" t="s">
        <v>6</v>
      </c>
      <c r="EE16" s="147"/>
      <c r="EF16" s="239">
        <v>1141364</v>
      </c>
      <c r="EG16" s="239">
        <v>317131502</v>
      </c>
      <c r="EH16" s="239">
        <v>1312494</v>
      </c>
      <c r="EI16" s="239">
        <v>363508085</v>
      </c>
      <c r="EJ16" s="239">
        <v>1127298</v>
      </c>
      <c r="EK16" s="239">
        <v>309199285</v>
      </c>
      <c r="EL16" s="239">
        <v>1303610</v>
      </c>
      <c r="EM16" s="239">
        <v>357665606</v>
      </c>
      <c r="EN16" s="240" t="s">
        <v>43</v>
      </c>
      <c r="EO16" s="181"/>
      <c r="EP16" s="182" t="s">
        <v>6</v>
      </c>
      <c r="EQ16" s="183"/>
      <c r="ER16" s="184">
        <v>3221653</v>
      </c>
      <c r="ES16" s="184">
        <v>910810338</v>
      </c>
      <c r="ET16" s="184">
        <v>3757983</v>
      </c>
      <c r="EU16" s="184">
        <v>1024178031</v>
      </c>
      <c r="EV16" s="184">
        <v>2494970</v>
      </c>
      <c r="EW16" s="184">
        <v>709627552</v>
      </c>
      <c r="EX16" s="184">
        <v>2928264</v>
      </c>
      <c r="EY16" s="184">
        <v>808562217</v>
      </c>
      <c r="EZ16" s="185" t="s">
        <v>43</v>
      </c>
      <c r="FA16" s="237"/>
      <c r="FB16" s="238" t="s">
        <v>6</v>
      </c>
      <c r="FC16" s="147"/>
      <c r="FD16" s="239">
        <v>990438</v>
      </c>
      <c r="FE16" s="239">
        <v>269541055</v>
      </c>
      <c r="FF16" s="239">
        <v>1120002</v>
      </c>
      <c r="FG16" s="239">
        <v>305108571</v>
      </c>
      <c r="FH16" s="239">
        <v>605919</v>
      </c>
      <c r="FI16" s="239">
        <v>163645078</v>
      </c>
      <c r="FJ16" s="239">
        <v>676288</v>
      </c>
      <c r="FK16" s="239">
        <v>183129467</v>
      </c>
      <c r="FL16" s="240" t="s">
        <v>43</v>
      </c>
      <c r="FM16" s="181"/>
      <c r="FN16" s="182" t="s">
        <v>6</v>
      </c>
      <c r="FO16" s="254"/>
      <c r="FP16" s="184">
        <v>2642486</v>
      </c>
      <c r="FQ16" s="184">
        <v>753647141</v>
      </c>
      <c r="FR16" s="184">
        <v>3153429</v>
      </c>
      <c r="FS16" s="184">
        <v>877224318</v>
      </c>
      <c r="FT16" s="184">
        <v>2617897</v>
      </c>
      <c r="FU16" s="184">
        <v>746575817</v>
      </c>
      <c r="FV16" s="184">
        <v>3056555</v>
      </c>
      <c r="FW16" s="184">
        <v>861099596</v>
      </c>
      <c r="FX16" s="185" t="s">
        <v>43</v>
      </c>
      <c r="FY16" s="237"/>
      <c r="FZ16" s="238" t="s">
        <v>6</v>
      </c>
      <c r="GA16" s="147"/>
      <c r="GB16" s="239">
        <v>513159</v>
      </c>
      <c r="GC16" s="239">
        <v>137711872</v>
      </c>
      <c r="GD16" s="239">
        <v>593998</v>
      </c>
      <c r="GE16" s="239">
        <v>159669933</v>
      </c>
      <c r="GF16" s="239">
        <v>375142</v>
      </c>
      <c r="GG16" s="239">
        <v>100078701</v>
      </c>
      <c r="GH16" s="239">
        <v>442763</v>
      </c>
      <c r="GI16" s="239">
        <v>118319586</v>
      </c>
      <c r="GJ16" s="240" t="s">
        <v>43</v>
      </c>
      <c r="GK16" s="181"/>
      <c r="GL16" s="182" t="s">
        <v>6</v>
      </c>
      <c r="GM16" s="183"/>
      <c r="GN16" s="184">
        <v>3027778</v>
      </c>
      <c r="GO16" s="184">
        <v>852132633</v>
      </c>
      <c r="GP16" s="184">
        <v>2564137</v>
      </c>
      <c r="GQ16" s="184">
        <v>732507678</v>
      </c>
      <c r="GR16" s="184">
        <v>2620297</v>
      </c>
      <c r="GS16" s="184">
        <v>732859462</v>
      </c>
      <c r="GT16" s="184">
        <v>1789905</v>
      </c>
      <c r="GU16" s="184">
        <v>517607325</v>
      </c>
      <c r="GV16" s="185" t="s">
        <v>43</v>
      </c>
      <c r="GW16" s="237"/>
      <c r="GX16" s="238" t="s">
        <v>6</v>
      </c>
      <c r="GY16" s="147"/>
      <c r="GZ16" s="239">
        <v>309613</v>
      </c>
      <c r="HA16" s="239">
        <v>82316185</v>
      </c>
      <c r="HB16" s="239">
        <v>275342</v>
      </c>
      <c r="HC16" s="239">
        <v>73220956</v>
      </c>
      <c r="HD16" s="239">
        <v>204718</v>
      </c>
      <c r="HE16" s="239">
        <v>54422219</v>
      </c>
      <c r="HF16" s="239">
        <v>138830</v>
      </c>
      <c r="HG16" s="239">
        <v>36760792</v>
      </c>
      <c r="HH16" s="240" t="s">
        <v>43</v>
      </c>
      <c r="HI16" s="181"/>
      <c r="HJ16" s="182" t="s">
        <v>6</v>
      </c>
      <c r="HK16" s="183"/>
      <c r="HL16" s="184">
        <v>1399998</v>
      </c>
      <c r="HM16" s="184">
        <v>398467433</v>
      </c>
      <c r="HN16" s="184">
        <v>1211779</v>
      </c>
      <c r="HO16" s="184">
        <v>355108924</v>
      </c>
      <c r="HP16" s="185" t="s">
        <v>43</v>
      </c>
      <c r="HQ16" s="222"/>
      <c r="HR16" s="257" t="s">
        <v>6</v>
      </c>
      <c r="HS16" s="184">
        <v>82683</v>
      </c>
      <c r="HT16" s="184">
        <v>21873102</v>
      </c>
      <c r="HU16" s="184">
        <v>55918</v>
      </c>
      <c r="HV16" s="184">
        <v>14734961</v>
      </c>
      <c r="HW16" s="185" t="s">
        <v>43</v>
      </c>
    </row>
    <row r="17" spans="1:231" ht="33" customHeight="1">
      <c r="A17" s="181"/>
      <c r="B17" s="182" t="s">
        <v>7</v>
      </c>
      <c r="C17" s="188"/>
      <c r="D17" s="184">
        <v>36464023</v>
      </c>
      <c r="E17" s="184">
        <v>2371016665</v>
      </c>
      <c r="F17" s="184">
        <v>37807338</v>
      </c>
      <c r="G17" s="184">
        <v>2415387741</v>
      </c>
      <c r="H17" s="184">
        <v>1658442</v>
      </c>
      <c r="I17" s="184">
        <v>99859130</v>
      </c>
      <c r="J17" s="184">
        <v>1316381</v>
      </c>
      <c r="K17" s="184">
        <v>78947741</v>
      </c>
      <c r="L17" s="187" t="s">
        <v>75</v>
      </c>
      <c r="M17" s="181"/>
      <c r="N17" s="182" t="s">
        <v>7</v>
      </c>
      <c r="O17" s="188"/>
      <c r="P17" s="184">
        <v>528029</v>
      </c>
      <c r="Q17" s="184">
        <v>91430786</v>
      </c>
      <c r="R17" s="184">
        <v>450698</v>
      </c>
      <c r="S17" s="184">
        <v>91822161</v>
      </c>
      <c r="T17" s="184">
        <v>7674</v>
      </c>
      <c r="U17" s="184">
        <v>1354736</v>
      </c>
      <c r="V17" s="184">
        <v>5880</v>
      </c>
      <c r="W17" s="184">
        <v>1179785</v>
      </c>
      <c r="X17" s="187" t="s">
        <v>75</v>
      </c>
      <c r="Y17" s="181"/>
      <c r="Z17" s="182" t="s">
        <v>7</v>
      </c>
      <c r="AA17" s="188"/>
      <c r="AB17" s="184">
        <v>989975</v>
      </c>
      <c r="AC17" s="184">
        <v>54312124</v>
      </c>
      <c r="AD17" s="184">
        <v>739541</v>
      </c>
      <c r="AE17" s="184">
        <v>39846713</v>
      </c>
      <c r="AF17" s="184">
        <v>766744</v>
      </c>
      <c r="AG17" s="184">
        <v>40689346</v>
      </c>
      <c r="AH17" s="184">
        <v>559379</v>
      </c>
      <c r="AI17" s="184">
        <v>29172545</v>
      </c>
      <c r="AJ17" s="187" t="s">
        <v>75</v>
      </c>
      <c r="AK17" s="237"/>
      <c r="AL17" s="238" t="s">
        <v>7</v>
      </c>
      <c r="AM17" s="242"/>
      <c r="AN17" s="239">
        <v>16481</v>
      </c>
      <c r="AO17" s="239">
        <v>4404011</v>
      </c>
      <c r="AP17" s="239">
        <v>13589</v>
      </c>
      <c r="AQ17" s="239">
        <v>4052614</v>
      </c>
      <c r="AR17" s="239">
        <v>7049</v>
      </c>
      <c r="AS17" s="239">
        <v>1594893</v>
      </c>
      <c r="AT17" s="239">
        <v>7383</v>
      </c>
      <c r="AU17" s="239">
        <v>1813353</v>
      </c>
      <c r="AV17" s="241" t="s">
        <v>75</v>
      </c>
      <c r="AW17" s="181"/>
      <c r="AX17" s="182" t="s">
        <v>7</v>
      </c>
      <c r="AY17" s="188"/>
      <c r="AZ17" s="184">
        <v>835707</v>
      </c>
      <c r="BA17" s="184">
        <v>43108540</v>
      </c>
      <c r="BB17" s="184">
        <v>748998</v>
      </c>
      <c r="BC17" s="184">
        <v>38405388</v>
      </c>
      <c r="BD17" s="184">
        <v>1000348</v>
      </c>
      <c r="BE17" s="184">
        <v>51926871</v>
      </c>
      <c r="BF17" s="184">
        <v>1065746</v>
      </c>
      <c r="BG17" s="184">
        <v>54484610</v>
      </c>
      <c r="BH17" s="187" t="s">
        <v>75</v>
      </c>
      <c r="BI17" s="237"/>
      <c r="BJ17" s="238" t="s">
        <v>7</v>
      </c>
      <c r="BK17" s="242"/>
      <c r="BL17" s="239">
        <v>17363</v>
      </c>
      <c r="BM17" s="239">
        <v>3620081</v>
      </c>
      <c r="BN17" s="239">
        <v>18504</v>
      </c>
      <c r="BO17" s="239">
        <v>4874747</v>
      </c>
      <c r="BP17" s="239">
        <v>30485</v>
      </c>
      <c r="BQ17" s="239">
        <v>6501635</v>
      </c>
      <c r="BR17" s="239">
        <v>32474</v>
      </c>
      <c r="BS17" s="239">
        <v>8742795</v>
      </c>
      <c r="BT17" s="241" t="s">
        <v>75</v>
      </c>
      <c r="BU17" s="181"/>
      <c r="BV17" s="182" t="s">
        <v>7</v>
      </c>
      <c r="BW17" s="188"/>
      <c r="BX17" s="184">
        <v>1182147</v>
      </c>
      <c r="BY17" s="184">
        <v>63781838</v>
      </c>
      <c r="BZ17" s="184">
        <v>1648701</v>
      </c>
      <c r="CA17" s="184">
        <v>85706109</v>
      </c>
      <c r="CB17" s="184">
        <v>1338318</v>
      </c>
      <c r="CC17" s="184">
        <v>75838029</v>
      </c>
      <c r="CD17" s="184">
        <v>1831188</v>
      </c>
      <c r="CE17" s="184">
        <v>98676667</v>
      </c>
      <c r="CF17" s="187" t="s">
        <v>75</v>
      </c>
      <c r="CG17" s="237"/>
      <c r="CH17" s="238" t="s">
        <v>7</v>
      </c>
      <c r="CI17" s="242"/>
      <c r="CJ17" s="239">
        <v>29013</v>
      </c>
      <c r="CK17" s="239">
        <v>7300974</v>
      </c>
      <c r="CL17" s="239">
        <v>34105</v>
      </c>
      <c r="CM17" s="239">
        <v>8999931</v>
      </c>
      <c r="CN17" s="239">
        <v>27039</v>
      </c>
      <c r="CO17" s="239">
        <v>6522600</v>
      </c>
      <c r="CP17" s="239">
        <v>29465</v>
      </c>
      <c r="CQ17" s="239">
        <v>7304684</v>
      </c>
      <c r="CR17" s="241" t="s">
        <v>75</v>
      </c>
      <c r="CS17" s="181"/>
      <c r="CT17" s="182" t="s">
        <v>7</v>
      </c>
      <c r="CU17" s="188"/>
      <c r="CV17" s="184">
        <v>1531908</v>
      </c>
      <c r="CW17" s="184">
        <v>91440123</v>
      </c>
      <c r="CX17" s="184">
        <v>1778998</v>
      </c>
      <c r="CY17" s="184">
        <v>101612456</v>
      </c>
      <c r="CZ17" s="184">
        <v>1959114</v>
      </c>
      <c r="DA17" s="184">
        <v>123179575</v>
      </c>
      <c r="DB17" s="184">
        <v>2126034</v>
      </c>
      <c r="DC17" s="184">
        <v>128700190</v>
      </c>
      <c r="DD17" s="187" t="s">
        <v>75</v>
      </c>
      <c r="DE17" s="237"/>
      <c r="DF17" s="238" t="s">
        <v>7</v>
      </c>
      <c r="DG17" s="242"/>
      <c r="DH17" s="239">
        <v>30226</v>
      </c>
      <c r="DI17" s="239">
        <v>6588274</v>
      </c>
      <c r="DJ17" s="239">
        <v>26332</v>
      </c>
      <c r="DK17" s="239">
        <v>6389105</v>
      </c>
      <c r="DL17" s="239">
        <v>38850</v>
      </c>
      <c r="DM17" s="239">
        <v>7893838</v>
      </c>
      <c r="DN17" s="239">
        <v>30085</v>
      </c>
      <c r="DO17" s="239">
        <v>6859468</v>
      </c>
      <c r="DP17" s="241" t="s">
        <v>75</v>
      </c>
      <c r="DQ17" s="181"/>
      <c r="DR17" s="182" t="s">
        <v>7</v>
      </c>
      <c r="DS17" s="188"/>
      <c r="DT17" s="184">
        <v>2558859</v>
      </c>
      <c r="DU17" s="184">
        <v>167181701</v>
      </c>
      <c r="DV17" s="184">
        <v>2815179</v>
      </c>
      <c r="DW17" s="184">
        <v>177609431</v>
      </c>
      <c r="DX17" s="184">
        <v>3044833</v>
      </c>
      <c r="DY17" s="184">
        <v>205440139</v>
      </c>
      <c r="DZ17" s="184">
        <v>3442028</v>
      </c>
      <c r="EA17" s="184">
        <v>225470804</v>
      </c>
      <c r="EB17" s="187" t="s">
        <v>75</v>
      </c>
      <c r="EC17" s="237"/>
      <c r="ED17" s="238" t="s">
        <v>7</v>
      </c>
      <c r="EE17" s="242"/>
      <c r="EF17" s="239">
        <v>49726</v>
      </c>
      <c r="EG17" s="239">
        <v>9341522</v>
      </c>
      <c r="EH17" s="239">
        <v>38149</v>
      </c>
      <c r="EI17" s="239">
        <v>7953229</v>
      </c>
      <c r="EJ17" s="239">
        <v>54352</v>
      </c>
      <c r="EK17" s="239">
        <v>9389785</v>
      </c>
      <c r="EL17" s="239">
        <v>44567</v>
      </c>
      <c r="EM17" s="239">
        <v>8491358</v>
      </c>
      <c r="EN17" s="241" t="s">
        <v>75</v>
      </c>
      <c r="EO17" s="181"/>
      <c r="EP17" s="182" t="s">
        <v>7</v>
      </c>
      <c r="EQ17" s="188"/>
      <c r="ER17" s="184">
        <v>3411405</v>
      </c>
      <c r="ES17" s="184">
        <v>235936261</v>
      </c>
      <c r="ET17" s="184">
        <v>3775088</v>
      </c>
      <c r="EU17" s="184">
        <v>255779593</v>
      </c>
      <c r="EV17" s="184">
        <v>2708964</v>
      </c>
      <c r="EW17" s="184">
        <v>190772035</v>
      </c>
      <c r="EX17" s="184">
        <v>3065783</v>
      </c>
      <c r="EY17" s="184">
        <v>211674899</v>
      </c>
      <c r="EZ17" s="187" t="s">
        <v>75</v>
      </c>
      <c r="FA17" s="237"/>
      <c r="FB17" s="238" t="s">
        <v>7</v>
      </c>
      <c r="FC17" s="242"/>
      <c r="FD17" s="239">
        <v>52064</v>
      </c>
      <c r="FE17" s="239">
        <v>8283146</v>
      </c>
      <c r="FF17" s="239">
        <v>44249</v>
      </c>
      <c r="FG17" s="239">
        <v>7702769</v>
      </c>
      <c r="FH17" s="239">
        <v>34319</v>
      </c>
      <c r="FI17" s="239">
        <v>5088127</v>
      </c>
      <c r="FJ17" s="239">
        <v>30380</v>
      </c>
      <c r="FK17" s="239">
        <v>4987571</v>
      </c>
      <c r="FL17" s="241" t="s">
        <v>75</v>
      </c>
      <c r="FM17" s="181"/>
      <c r="FN17" s="182" t="s">
        <v>7</v>
      </c>
      <c r="FO17" s="254"/>
      <c r="FP17" s="184">
        <v>2911537</v>
      </c>
      <c r="FQ17" s="184">
        <v>205076358</v>
      </c>
      <c r="FR17" s="184">
        <v>3388081</v>
      </c>
      <c r="FS17" s="184">
        <v>234872245</v>
      </c>
      <c r="FT17" s="184">
        <v>2907355</v>
      </c>
      <c r="FU17" s="184">
        <v>202216877</v>
      </c>
      <c r="FV17" s="184">
        <v>3367024</v>
      </c>
      <c r="FW17" s="184">
        <v>232258345</v>
      </c>
      <c r="FX17" s="187" t="s">
        <v>75</v>
      </c>
      <c r="FY17" s="237"/>
      <c r="FZ17" s="238" t="s">
        <v>7</v>
      </c>
      <c r="GA17" s="242"/>
      <c r="GB17" s="239">
        <v>31469</v>
      </c>
      <c r="GC17" s="239">
        <v>4427208</v>
      </c>
      <c r="GD17" s="239">
        <v>30712</v>
      </c>
      <c r="GE17" s="239">
        <v>4585671</v>
      </c>
      <c r="GF17" s="239">
        <v>26347</v>
      </c>
      <c r="GG17" s="239">
        <v>3319465</v>
      </c>
      <c r="GH17" s="239">
        <v>26760</v>
      </c>
      <c r="GI17" s="239">
        <v>3623829</v>
      </c>
      <c r="GJ17" s="241" t="s">
        <v>75</v>
      </c>
      <c r="GK17" s="181"/>
      <c r="GL17" s="182" t="s">
        <v>7</v>
      </c>
      <c r="GM17" s="188"/>
      <c r="GN17" s="184">
        <v>3330140</v>
      </c>
      <c r="GO17" s="184">
        <v>228269258</v>
      </c>
      <c r="GP17" s="184">
        <v>2849324</v>
      </c>
      <c r="GQ17" s="184">
        <v>196759988</v>
      </c>
      <c r="GR17" s="184">
        <v>2835936</v>
      </c>
      <c r="GS17" s="184">
        <v>191593713</v>
      </c>
      <c r="GT17" s="184">
        <v>1978715</v>
      </c>
      <c r="GU17" s="184">
        <v>136381287</v>
      </c>
      <c r="GV17" s="187" t="s">
        <v>75</v>
      </c>
      <c r="GW17" s="237"/>
      <c r="GX17" s="238" t="s">
        <v>7</v>
      </c>
      <c r="GY17" s="242"/>
      <c r="GZ17" s="239">
        <v>33401</v>
      </c>
      <c r="HA17" s="239">
        <v>2922269</v>
      </c>
      <c r="HB17" s="239">
        <v>19753</v>
      </c>
      <c r="HC17" s="239">
        <v>2412795</v>
      </c>
      <c r="HD17" s="239">
        <v>29522</v>
      </c>
      <c r="HE17" s="239">
        <v>2051020</v>
      </c>
      <c r="HF17" s="239">
        <v>12244</v>
      </c>
      <c r="HG17" s="239">
        <v>1284384</v>
      </c>
      <c r="HH17" s="241" t="s">
        <v>75</v>
      </c>
      <c r="HI17" s="181"/>
      <c r="HJ17" s="182" t="s">
        <v>7</v>
      </c>
      <c r="HK17" s="188"/>
      <c r="HL17" s="184">
        <v>1492291</v>
      </c>
      <c r="HM17" s="184">
        <v>100394747</v>
      </c>
      <c r="HN17" s="184">
        <v>1311150</v>
      </c>
      <c r="HO17" s="184">
        <v>89028730</v>
      </c>
      <c r="HP17" s="187" t="s">
        <v>75</v>
      </c>
      <c r="HQ17" s="222"/>
      <c r="HR17" s="257" t="s">
        <v>7</v>
      </c>
      <c r="HS17" s="184">
        <v>12649</v>
      </c>
      <c r="HT17" s="184">
        <v>827202</v>
      </c>
      <c r="HU17" s="184">
        <v>6067</v>
      </c>
      <c r="HV17" s="184">
        <v>564073</v>
      </c>
      <c r="HW17" s="187" t="s">
        <v>75</v>
      </c>
    </row>
    <row r="18" spans="1:231" ht="32.25" customHeight="1">
      <c r="A18" s="189" t="s">
        <v>228</v>
      </c>
      <c r="B18" s="189"/>
      <c r="C18" s="190"/>
      <c r="D18" s="179">
        <v>78905736</v>
      </c>
      <c r="E18" s="179">
        <v>47144763940</v>
      </c>
      <c r="F18" s="179">
        <v>98984043</v>
      </c>
      <c r="G18" s="179">
        <v>56727292421</v>
      </c>
      <c r="H18" s="179">
        <v>8773918</v>
      </c>
      <c r="I18" s="179">
        <v>4254571055</v>
      </c>
      <c r="J18" s="179">
        <v>7386033</v>
      </c>
      <c r="K18" s="179">
        <v>3518959483</v>
      </c>
      <c r="L18" s="191" t="s">
        <v>229</v>
      </c>
      <c r="M18" s="189" t="s">
        <v>235</v>
      </c>
      <c r="N18" s="189"/>
      <c r="O18" s="178"/>
      <c r="P18" s="179">
        <v>313967</v>
      </c>
      <c r="Q18" s="179">
        <v>1958277769</v>
      </c>
      <c r="R18" s="179">
        <v>328367</v>
      </c>
      <c r="S18" s="179">
        <v>1992887976</v>
      </c>
      <c r="T18" s="179">
        <v>566</v>
      </c>
      <c r="U18" s="179">
        <v>8810171</v>
      </c>
      <c r="V18" s="179">
        <v>279</v>
      </c>
      <c r="W18" s="179">
        <v>4552337</v>
      </c>
      <c r="X18" s="180" t="s">
        <v>236</v>
      </c>
      <c r="Y18" s="189" t="s">
        <v>228</v>
      </c>
      <c r="Z18" s="189"/>
      <c r="AA18" s="190"/>
      <c r="AB18" s="179">
        <v>7797717</v>
      </c>
      <c r="AC18" s="179">
        <v>3328440769</v>
      </c>
      <c r="AD18" s="179">
        <v>6730732</v>
      </c>
      <c r="AE18" s="179">
        <v>2763308822</v>
      </c>
      <c r="AF18" s="179">
        <v>5311775</v>
      </c>
      <c r="AG18" s="179">
        <v>2211702125</v>
      </c>
      <c r="AH18" s="179">
        <v>4745041</v>
      </c>
      <c r="AI18" s="179">
        <v>1914160182</v>
      </c>
      <c r="AJ18" s="191" t="s">
        <v>229</v>
      </c>
      <c r="AK18" s="233" t="s">
        <v>235</v>
      </c>
      <c r="AL18" s="233"/>
      <c r="AM18" s="143"/>
      <c r="AN18" s="235">
        <v>485</v>
      </c>
      <c r="AO18" s="235">
        <v>7253871</v>
      </c>
      <c r="AP18" s="235">
        <v>533</v>
      </c>
      <c r="AQ18" s="235">
        <v>7377105</v>
      </c>
      <c r="AR18" s="235">
        <v>384</v>
      </c>
      <c r="AS18" s="235">
        <v>5132887</v>
      </c>
      <c r="AT18" s="235">
        <v>329</v>
      </c>
      <c r="AU18" s="235">
        <v>4551510</v>
      </c>
      <c r="AV18" s="243" t="s">
        <v>236</v>
      </c>
      <c r="AW18" s="189" t="s">
        <v>228</v>
      </c>
      <c r="AX18" s="189"/>
      <c r="AY18" s="190"/>
      <c r="AZ18" s="179">
        <v>3942424</v>
      </c>
      <c r="BA18" s="179">
        <v>1683588578</v>
      </c>
      <c r="BB18" s="179">
        <v>4265812</v>
      </c>
      <c r="BC18" s="179">
        <v>1799978965</v>
      </c>
      <c r="BD18" s="179">
        <v>3087946</v>
      </c>
      <c r="BE18" s="179">
        <v>1384472921</v>
      </c>
      <c r="BF18" s="179">
        <v>4811500</v>
      </c>
      <c r="BG18" s="179">
        <v>2145323726</v>
      </c>
      <c r="BH18" s="191" t="s">
        <v>242</v>
      </c>
      <c r="BI18" s="233" t="s">
        <v>235</v>
      </c>
      <c r="BJ18" s="233"/>
      <c r="BK18" s="143"/>
      <c r="BL18" s="235">
        <v>1229</v>
      </c>
      <c r="BM18" s="235">
        <v>10387387</v>
      </c>
      <c r="BN18" s="235">
        <v>745</v>
      </c>
      <c r="BO18" s="235">
        <v>6342799</v>
      </c>
      <c r="BP18" s="235">
        <v>3553</v>
      </c>
      <c r="BQ18" s="235">
        <v>26518643</v>
      </c>
      <c r="BR18" s="235">
        <v>2322</v>
      </c>
      <c r="BS18" s="235">
        <v>20275894</v>
      </c>
      <c r="BT18" s="243" t="s">
        <v>236</v>
      </c>
      <c r="BU18" s="189" t="s">
        <v>228</v>
      </c>
      <c r="BV18" s="189"/>
      <c r="BW18" s="190"/>
      <c r="BX18" s="179">
        <v>3635528</v>
      </c>
      <c r="BY18" s="179">
        <v>1711107303</v>
      </c>
      <c r="BZ18" s="179">
        <v>6804858</v>
      </c>
      <c r="CA18" s="179">
        <v>3109563680</v>
      </c>
      <c r="CB18" s="179">
        <v>3897477</v>
      </c>
      <c r="CC18" s="179">
        <v>1909927441</v>
      </c>
      <c r="CD18" s="179">
        <v>7040324</v>
      </c>
      <c r="CE18" s="179">
        <v>3261890732</v>
      </c>
      <c r="CF18" s="191" t="s">
        <v>229</v>
      </c>
      <c r="CG18" s="233" t="s">
        <v>235</v>
      </c>
      <c r="CH18" s="233"/>
      <c r="CI18" s="143"/>
      <c r="CJ18" s="235">
        <v>7896</v>
      </c>
      <c r="CK18" s="235">
        <v>59354488</v>
      </c>
      <c r="CL18" s="235">
        <v>4487</v>
      </c>
      <c r="CM18" s="235">
        <v>36281209</v>
      </c>
      <c r="CN18" s="235">
        <v>11346</v>
      </c>
      <c r="CO18" s="235">
        <v>82317637</v>
      </c>
      <c r="CP18" s="235">
        <v>6696</v>
      </c>
      <c r="CQ18" s="235">
        <v>52744256</v>
      </c>
      <c r="CR18" s="243" t="s">
        <v>236</v>
      </c>
      <c r="CS18" s="189" t="s">
        <v>228</v>
      </c>
      <c r="CT18" s="189"/>
      <c r="CU18" s="190"/>
      <c r="CV18" s="179">
        <v>4091705</v>
      </c>
      <c r="CW18" s="179">
        <v>2159818525</v>
      </c>
      <c r="CX18" s="179">
        <v>6371602</v>
      </c>
      <c r="CY18" s="179">
        <v>3033566370</v>
      </c>
      <c r="CZ18" s="179">
        <v>4650801</v>
      </c>
      <c r="DA18" s="179">
        <v>2716234170</v>
      </c>
      <c r="DB18" s="179">
        <v>6504322</v>
      </c>
      <c r="DC18" s="179">
        <v>3351307755</v>
      </c>
      <c r="DD18" s="191" t="s">
        <v>242</v>
      </c>
      <c r="DE18" s="233" t="s">
        <v>235</v>
      </c>
      <c r="DF18" s="233"/>
      <c r="DG18" s="143"/>
      <c r="DH18" s="235">
        <v>14962</v>
      </c>
      <c r="DI18" s="235">
        <v>113208395</v>
      </c>
      <c r="DJ18" s="235">
        <v>8191</v>
      </c>
      <c r="DK18" s="235">
        <v>68166606</v>
      </c>
      <c r="DL18" s="235">
        <v>18619</v>
      </c>
      <c r="DM18" s="235">
        <v>147862866</v>
      </c>
      <c r="DN18" s="235">
        <v>11108</v>
      </c>
      <c r="DO18" s="235">
        <v>98387542</v>
      </c>
      <c r="DP18" s="243" t="s">
        <v>236</v>
      </c>
      <c r="DQ18" s="189" t="s">
        <v>228</v>
      </c>
      <c r="DR18" s="189"/>
      <c r="DS18" s="190"/>
      <c r="DT18" s="179">
        <v>5291426</v>
      </c>
      <c r="DU18" s="179">
        <v>3399350697</v>
      </c>
      <c r="DV18" s="179">
        <v>7261641</v>
      </c>
      <c r="DW18" s="179">
        <v>4124255721</v>
      </c>
      <c r="DX18" s="179">
        <v>5369081</v>
      </c>
      <c r="DY18" s="179">
        <v>3872377052</v>
      </c>
      <c r="DZ18" s="179">
        <v>7504753</v>
      </c>
      <c r="EA18" s="179">
        <v>4759112348</v>
      </c>
      <c r="EB18" s="191" t="s">
        <v>229</v>
      </c>
      <c r="EC18" s="233" t="s">
        <v>235</v>
      </c>
      <c r="ED18" s="233"/>
      <c r="EE18" s="143"/>
      <c r="EF18" s="235">
        <v>20557</v>
      </c>
      <c r="EG18" s="235">
        <v>166094533</v>
      </c>
      <c r="EH18" s="235">
        <v>12687</v>
      </c>
      <c r="EI18" s="235">
        <v>124980584</v>
      </c>
      <c r="EJ18" s="235">
        <v>20386</v>
      </c>
      <c r="EK18" s="235">
        <v>186690423</v>
      </c>
      <c r="EL18" s="235">
        <v>14159</v>
      </c>
      <c r="EM18" s="235">
        <v>166387333</v>
      </c>
      <c r="EN18" s="243" t="s">
        <v>236</v>
      </c>
      <c r="EO18" s="189" t="s">
        <v>228</v>
      </c>
      <c r="EP18" s="189"/>
      <c r="EQ18" s="190"/>
      <c r="ER18" s="179">
        <v>5252450</v>
      </c>
      <c r="ES18" s="179">
        <v>4135507788</v>
      </c>
      <c r="ET18" s="179">
        <v>7236372</v>
      </c>
      <c r="EU18" s="179">
        <v>5048097476</v>
      </c>
      <c r="EV18" s="179">
        <v>3730362</v>
      </c>
      <c r="EW18" s="179">
        <v>3062374507</v>
      </c>
      <c r="EX18" s="179">
        <v>5093899</v>
      </c>
      <c r="EY18" s="179">
        <v>3884060481</v>
      </c>
      <c r="EZ18" s="191" t="s">
        <v>242</v>
      </c>
      <c r="FA18" s="233" t="s">
        <v>235</v>
      </c>
      <c r="FB18" s="233"/>
      <c r="FC18" s="143"/>
      <c r="FD18" s="235">
        <v>21658</v>
      </c>
      <c r="FE18" s="235">
        <v>212358615</v>
      </c>
      <c r="FF18" s="235">
        <v>16158</v>
      </c>
      <c r="FG18" s="235">
        <v>209299072</v>
      </c>
      <c r="FH18" s="235">
        <v>17061</v>
      </c>
      <c r="FI18" s="235">
        <v>156205578</v>
      </c>
      <c r="FJ18" s="235">
        <v>14367</v>
      </c>
      <c r="FK18" s="235">
        <v>166639064</v>
      </c>
      <c r="FL18" s="243" t="s">
        <v>236</v>
      </c>
      <c r="FM18" s="189" t="s">
        <v>228</v>
      </c>
      <c r="FN18" s="189"/>
      <c r="FO18" s="254"/>
      <c r="FP18" s="179">
        <v>3986652</v>
      </c>
      <c r="FQ18" s="179">
        <v>3263705315</v>
      </c>
      <c r="FR18" s="179">
        <v>5298453</v>
      </c>
      <c r="FS18" s="179">
        <v>4274023016</v>
      </c>
      <c r="FT18" s="179">
        <v>3710236</v>
      </c>
      <c r="FU18" s="179">
        <v>3007835980</v>
      </c>
      <c r="FV18" s="179">
        <v>4881499</v>
      </c>
      <c r="FW18" s="179">
        <v>4052616720</v>
      </c>
      <c r="FX18" s="191" t="s">
        <v>242</v>
      </c>
      <c r="FY18" s="233" t="s">
        <v>235</v>
      </c>
      <c r="FZ18" s="233"/>
      <c r="GA18" s="143"/>
      <c r="GB18" s="235">
        <v>21592</v>
      </c>
      <c r="GC18" s="235">
        <v>165606295</v>
      </c>
      <c r="GD18" s="235">
        <v>20807</v>
      </c>
      <c r="GE18" s="235">
        <v>190552354</v>
      </c>
      <c r="GF18" s="235">
        <v>28158</v>
      </c>
      <c r="GG18" s="235">
        <v>165653611</v>
      </c>
      <c r="GH18" s="235">
        <v>33169</v>
      </c>
      <c r="GI18" s="235">
        <v>216959834</v>
      </c>
      <c r="GJ18" s="243" t="s">
        <v>236</v>
      </c>
      <c r="GK18" s="189" t="s">
        <v>228</v>
      </c>
      <c r="GL18" s="189"/>
      <c r="GM18" s="190"/>
      <c r="GN18" s="179">
        <v>3209481</v>
      </c>
      <c r="GO18" s="179">
        <v>2572770082</v>
      </c>
      <c r="GP18" s="179">
        <v>3658658</v>
      </c>
      <c r="GQ18" s="179">
        <v>3052033883</v>
      </c>
      <c r="GR18" s="179">
        <v>2151366</v>
      </c>
      <c r="GS18" s="179">
        <v>1702084731</v>
      </c>
      <c r="GT18" s="179">
        <v>2167640</v>
      </c>
      <c r="GU18" s="179">
        <v>1735455264</v>
      </c>
      <c r="GV18" s="191" t="s">
        <v>242</v>
      </c>
      <c r="GW18" s="233" t="s">
        <v>235</v>
      </c>
      <c r="GX18" s="233"/>
      <c r="GY18" s="143"/>
      <c r="GZ18" s="235">
        <v>39670</v>
      </c>
      <c r="HA18" s="235">
        <v>171431816</v>
      </c>
      <c r="HB18" s="235">
        <v>49159</v>
      </c>
      <c r="HC18" s="235">
        <v>222974103</v>
      </c>
      <c r="HD18" s="235">
        <v>44323</v>
      </c>
      <c r="HE18" s="235">
        <v>152747411</v>
      </c>
      <c r="HF18" s="235">
        <v>57419</v>
      </c>
      <c r="HG18" s="235">
        <v>194857229</v>
      </c>
      <c r="HH18" s="243" t="s">
        <v>236</v>
      </c>
      <c r="HI18" s="189" t="s">
        <v>228</v>
      </c>
      <c r="HJ18" s="189"/>
      <c r="HK18" s="190"/>
      <c r="HL18" s="179">
        <v>1015391</v>
      </c>
      <c r="HM18" s="179">
        <v>768894901</v>
      </c>
      <c r="HN18" s="179">
        <v>1220904</v>
      </c>
      <c r="HO18" s="179">
        <v>899577797</v>
      </c>
      <c r="HP18" s="191" t="s">
        <v>229</v>
      </c>
      <c r="HQ18" s="189" t="s">
        <v>235</v>
      </c>
      <c r="HR18" s="190"/>
      <c r="HS18" s="179">
        <v>41522</v>
      </c>
      <c r="HT18" s="179">
        <v>120643142</v>
      </c>
      <c r="HU18" s="179">
        <v>75752</v>
      </c>
      <c r="HV18" s="179">
        <v>201559145</v>
      </c>
      <c r="HW18" s="191" t="s">
        <v>236</v>
      </c>
    </row>
    <row r="19" spans="1:231" ht="33" customHeight="1">
      <c r="A19" s="181"/>
      <c r="B19" s="182" t="s">
        <v>4</v>
      </c>
      <c r="C19" s="183"/>
      <c r="D19" s="184">
        <v>52127180</v>
      </c>
      <c r="E19" s="184">
        <v>11502029553</v>
      </c>
      <c r="F19" s="184">
        <v>65681211</v>
      </c>
      <c r="G19" s="184">
        <v>13216066445</v>
      </c>
      <c r="H19" s="184">
        <v>5626733</v>
      </c>
      <c r="I19" s="184">
        <v>750945631</v>
      </c>
      <c r="J19" s="184">
        <v>4754018</v>
      </c>
      <c r="K19" s="184">
        <v>627837444</v>
      </c>
      <c r="L19" s="185" t="s">
        <v>42</v>
      </c>
      <c r="M19" s="181"/>
      <c r="N19" s="182" t="s">
        <v>4</v>
      </c>
      <c r="O19" s="183"/>
      <c r="P19" s="184">
        <v>137648</v>
      </c>
      <c r="Q19" s="184">
        <v>212208484</v>
      </c>
      <c r="R19" s="184">
        <v>149024</v>
      </c>
      <c r="S19" s="184">
        <v>223620406</v>
      </c>
      <c r="T19" s="184">
        <v>236</v>
      </c>
      <c r="U19" s="184">
        <v>117312</v>
      </c>
      <c r="V19" s="184">
        <v>248</v>
      </c>
      <c r="W19" s="184">
        <v>120984</v>
      </c>
      <c r="X19" s="185" t="s">
        <v>42</v>
      </c>
      <c r="Y19" s="181"/>
      <c r="Z19" s="182" t="s">
        <v>4</v>
      </c>
      <c r="AA19" s="183"/>
      <c r="AB19" s="184">
        <v>5026784</v>
      </c>
      <c r="AC19" s="184">
        <v>693832136</v>
      </c>
      <c r="AD19" s="184">
        <v>4386931</v>
      </c>
      <c r="AE19" s="184">
        <v>579438823</v>
      </c>
      <c r="AF19" s="184">
        <v>3509768</v>
      </c>
      <c r="AG19" s="184">
        <v>450227502</v>
      </c>
      <c r="AH19" s="184">
        <v>3163434</v>
      </c>
      <c r="AI19" s="184">
        <v>379968012</v>
      </c>
      <c r="AJ19" s="185" t="s">
        <v>42</v>
      </c>
      <c r="AK19" s="237"/>
      <c r="AL19" s="238" t="s">
        <v>4</v>
      </c>
      <c r="AM19" s="147"/>
      <c r="AN19" s="239">
        <v>429</v>
      </c>
      <c r="AO19" s="239">
        <v>252448</v>
      </c>
      <c r="AP19" s="239">
        <v>385</v>
      </c>
      <c r="AQ19" s="239">
        <v>214324</v>
      </c>
      <c r="AR19" s="239">
        <v>636</v>
      </c>
      <c r="AS19" s="239">
        <v>295366</v>
      </c>
      <c r="AT19" s="239">
        <v>516</v>
      </c>
      <c r="AU19" s="239">
        <v>593102</v>
      </c>
      <c r="AV19" s="240" t="s">
        <v>42</v>
      </c>
      <c r="AW19" s="181"/>
      <c r="AX19" s="182" t="s">
        <v>4</v>
      </c>
      <c r="AY19" s="183"/>
      <c r="AZ19" s="184">
        <v>2600382</v>
      </c>
      <c r="BA19" s="184">
        <v>323947809</v>
      </c>
      <c r="BB19" s="184">
        <v>2841169</v>
      </c>
      <c r="BC19" s="184">
        <v>338820505</v>
      </c>
      <c r="BD19" s="184">
        <v>2032548</v>
      </c>
      <c r="BE19" s="184">
        <v>262931028</v>
      </c>
      <c r="BF19" s="184">
        <v>3178594</v>
      </c>
      <c r="BG19" s="184">
        <v>386427255</v>
      </c>
      <c r="BH19" s="185" t="s">
        <v>42</v>
      </c>
      <c r="BI19" s="237"/>
      <c r="BJ19" s="238" t="s">
        <v>4</v>
      </c>
      <c r="BK19" s="147"/>
      <c r="BL19" s="239">
        <v>1304</v>
      </c>
      <c r="BM19" s="239">
        <v>1021839</v>
      </c>
      <c r="BN19" s="239">
        <v>983</v>
      </c>
      <c r="BO19" s="239">
        <v>1274790</v>
      </c>
      <c r="BP19" s="239">
        <v>1733</v>
      </c>
      <c r="BQ19" s="239">
        <v>2319364</v>
      </c>
      <c r="BR19" s="239">
        <v>1630</v>
      </c>
      <c r="BS19" s="239">
        <v>2200921</v>
      </c>
      <c r="BT19" s="240" t="s">
        <v>42</v>
      </c>
      <c r="BU19" s="181"/>
      <c r="BV19" s="182" t="s">
        <v>4</v>
      </c>
      <c r="BW19" s="183"/>
      <c r="BX19" s="184">
        <v>2382776</v>
      </c>
      <c r="BY19" s="184">
        <v>339493506</v>
      </c>
      <c r="BZ19" s="184">
        <v>4434534</v>
      </c>
      <c r="CA19" s="184">
        <v>568540624</v>
      </c>
      <c r="CB19" s="184">
        <v>2538998</v>
      </c>
      <c r="CC19" s="184">
        <v>409194231</v>
      </c>
      <c r="CD19" s="184">
        <v>4572035</v>
      </c>
      <c r="CE19" s="184">
        <v>624851377</v>
      </c>
      <c r="CF19" s="185" t="s">
        <v>42</v>
      </c>
      <c r="CG19" s="237"/>
      <c r="CH19" s="238" t="s">
        <v>4</v>
      </c>
      <c r="CI19" s="147"/>
      <c r="CJ19" s="239">
        <v>2899</v>
      </c>
      <c r="CK19" s="239">
        <v>7145133</v>
      </c>
      <c r="CL19" s="239">
        <v>2692</v>
      </c>
      <c r="CM19" s="239">
        <v>5464624</v>
      </c>
      <c r="CN19" s="239">
        <v>4382</v>
      </c>
      <c r="CO19" s="239">
        <v>10050321</v>
      </c>
      <c r="CP19" s="239">
        <v>3822</v>
      </c>
      <c r="CQ19" s="239">
        <v>6161036</v>
      </c>
      <c r="CR19" s="240" t="s">
        <v>42</v>
      </c>
      <c r="CS19" s="181"/>
      <c r="CT19" s="182" t="s">
        <v>4</v>
      </c>
      <c r="CU19" s="183"/>
      <c r="CV19" s="184">
        <v>2671665</v>
      </c>
      <c r="CW19" s="184">
        <v>497919602</v>
      </c>
      <c r="CX19" s="184">
        <v>4199768</v>
      </c>
      <c r="CY19" s="184">
        <v>628367887</v>
      </c>
      <c r="CZ19" s="184">
        <v>3076904</v>
      </c>
      <c r="DA19" s="184">
        <v>691648273</v>
      </c>
      <c r="DB19" s="184">
        <v>4344080</v>
      </c>
      <c r="DC19" s="184">
        <v>736099854</v>
      </c>
      <c r="DD19" s="185" t="s">
        <v>42</v>
      </c>
      <c r="DE19" s="237"/>
      <c r="DF19" s="238" t="s">
        <v>4</v>
      </c>
      <c r="DG19" s="147"/>
      <c r="DH19" s="239">
        <v>6610</v>
      </c>
      <c r="DI19" s="239">
        <v>15525243</v>
      </c>
      <c r="DJ19" s="239">
        <v>4984</v>
      </c>
      <c r="DK19" s="239">
        <v>9434690</v>
      </c>
      <c r="DL19" s="239">
        <v>9219</v>
      </c>
      <c r="DM19" s="239">
        <v>18930419</v>
      </c>
      <c r="DN19" s="239">
        <v>7681</v>
      </c>
      <c r="DO19" s="239">
        <v>15788897</v>
      </c>
      <c r="DP19" s="240" t="s">
        <v>42</v>
      </c>
      <c r="DQ19" s="181"/>
      <c r="DR19" s="182" t="s">
        <v>4</v>
      </c>
      <c r="DS19" s="183"/>
      <c r="DT19" s="184">
        <v>3533008</v>
      </c>
      <c r="DU19" s="184">
        <v>919746948</v>
      </c>
      <c r="DV19" s="184">
        <v>4873250</v>
      </c>
      <c r="DW19" s="184">
        <v>960342545</v>
      </c>
      <c r="DX19" s="184">
        <v>3613525</v>
      </c>
      <c r="DY19" s="184">
        <v>1077051213</v>
      </c>
      <c r="DZ19" s="184">
        <v>5045052</v>
      </c>
      <c r="EA19" s="184">
        <v>1189402318</v>
      </c>
      <c r="EB19" s="185" t="s">
        <v>42</v>
      </c>
      <c r="EC19" s="237"/>
      <c r="ED19" s="238" t="s">
        <v>4</v>
      </c>
      <c r="EE19" s="147"/>
      <c r="EF19" s="239">
        <v>12702</v>
      </c>
      <c r="EG19" s="239">
        <v>22724770</v>
      </c>
      <c r="EH19" s="239">
        <v>11772</v>
      </c>
      <c r="EI19" s="239">
        <v>21400346</v>
      </c>
      <c r="EJ19" s="239">
        <v>14907</v>
      </c>
      <c r="EK19" s="239">
        <v>24517061</v>
      </c>
      <c r="EL19" s="239">
        <v>15557</v>
      </c>
      <c r="EM19" s="239">
        <v>23920840</v>
      </c>
      <c r="EN19" s="240" t="s">
        <v>42</v>
      </c>
      <c r="EO19" s="181"/>
      <c r="EP19" s="182" t="s">
        <v>4</v>
      </c>
      <c r="EQ19" s="183"/>
      <c r="ER19" s="184">
        <v>3552731</v>
      </c>
      <c r="ES19" s="184">
        <v>1150115808</v>
      </c>
      <c r="ET19" s="184">
        <v>4867866</v>
      </c>
      <c r="EU19" s="184">
        <v>1342582837</v>
      </c>
      <c r="EV19" s="184">
        <v>2515186</v>
      </c>
      <c r="EW19" s="184">
        <v>857202099</v>
      </c>
      <c r="EX19" s="184">
        <v>3423683</v>
      </c>
      <c r="EY19" s="184">
        <v>1056660238</v>
      </c>
      <c r="EZ19" s="185" t="s">
        <v>42</v>
      </c>
      <c r="FA19" s="237"/>
      <c r="FB19" s="238" t="s">
        <v>4</v>
      </c>
      <c r="FC19" s="147"/>
      <c r="FD19" s="239">
        <v>17194</v>
      </c>
      <c r="FE19" s="239">
        <v>26313026</v>
      </c>
      <c r="FF19" s="239">
        <v>19629</v>
      </c>
      <c r="FG19" s="239">
        <v>31461367</v>
      </c>
      <c r="FH19" s="239">
        <v>13893</v>
      </c>
      <c r="FI19" s="239">
        <v>19645095</v>
      </c>
      <c r="FJ19" s="239">
        <v>16351</v>
      </c>
      <c r="FK19" s="239">
        <v>22125706</v>
      </c>
      <c r="FL19" s="240" t="s">
        <v>42</v>
      </c>
      <c r="FM19" s="181"/>
      <c r="FN19" s="182" t="s">
        <v>4</v>
      </c>
      <c r="FO19" s="254"/>
      <c r="FP19" s="184">
        <v>2682759</v>
      </c>
      <c r="FQ19" s="184">
        <v>897810065</v>
      </c>
      <c r="FR19" s="184">
        <v>3562913</v>
      </c>
      <c r="FS19" s="184">
        <v>1162748264</v>
      </c>
      <c r="FT19" s="184">
        <v>2494492</v>
      </c>
      <c r="FU19" s="184">
        <v>816023933</v>
      </c>
      <c r="FV19" s="184">
        <v>3287009</v>
      </c>
      <c r="FW19" s="184">
        <v>1086998117</v>
      </c>
      <c r="FX19" s="185" t="s">
        <v>42</v>
      </c>
      <c r="FY19" s="237"/>
      <c r="FZ19" s="238" t="s">
        <v>4</v>
      </c>
      <c r="GA19" s="147"/>
      <c r="GB19" s="239">
        <v>15588</v>
      </c>
      <c r="GC19" s="239">
        <v>21737882</v>
      </c>
      <c r="GD19" s="239">
        <v>17013</v>
      </c>
      <c r="GE19" s="239">
        <v>24464350</v>
      </c>
      <c r="GF19" s="239">
        <v>12816</v>
      </c>
      <c r="GG19" s="239">
        <v>16028525</v>
      </c>
      <c r="GH19" s="239">
        <v>15888</v>
      </c>
      <c r="GI19" s="239">
        <v>20804069</v>
      </c>
      <c r="GJ19" s="240" t="s">
        <v>42</v>
      </c>
      <c r="GK19" s="181"/>
      <c r="GL19" s="182" t="s">
        <v>4</v>
      </c>
      <c r="GM19" s="183"/>
      <c r="GN19" s="184">
        <v>2145680</v>
      </c>
      <c r="GO19" s="184">
        <v>690286531</v>
      </c>
      <c r="GP19" s="184">
        <v>2462627</v>
      </c>
      <c r="GQ19" s="184">
        <v>816930238</v>
      </c>
      <c r="GR19" s="184">
        <v>1434600</v>
      </c>
      <c r="GS19" s="184">
        <v>461228179</v>
      </c>
      <c r="GT19" s="184">
        <v>1459785</v>
      </c>
      <c r="GU19" s="184">
        <v>475376699</v>
      </c>
      <c r="GV19" s="185" t="s">
        <v>42</v>
      </c>
      <c r="GW19" s="237"/>
      <c r="GX19" s="238" t="s">
        <v>4</v>
      </c>
      <c r="GY19" s="147"/>
      <c r="GZ19" s="239">
        <v>11460</v>
      </c>
      <c r="HA19" s="239">
        <v>12703861</v>
      </c>
      <c r="HB19" s="239">
        <v>13743</v>
      </c>
      <c r="HC19" s="239">
        <v>18360870</v>
      </c>
      <c r="HD19" s="239">
        <v>7581</v>
      </c>
      <c r="HE19" s="239">
        <v>8539461</v>
      </c>
      <c r="HF19" s="239">
        <v>9595</v>
      </c>
      <c r="HG19" s="239">
        <v>12692548</v>
      </c>
      <c r="HH19" s="240" t="s">
        <v>42</v>
      </c>
      <c r="HI19" s="181"/>
      <c r="HJ19" s="182" t="s">
        <v>4</v>
      </c>
      <c r="HK19" s="183"/>
      <c r="HL19" s="184">
        <v>688641</v>
      </c>
      <c r="HM19" s="184">
        <v>212425059</v>
      </c>
      <c r="HN19" s="184">
        <v>824463</v>
      </c>
      <c r="HO19" s="184">
        <v>254673408</v>
      </c>
      <c r="HP19" s="185" t="s">
        <v>42</v>
      </c>
      <c r="HQ19" s="222"/>
      <c r="HR19" s="257" t="s">
        <v>4</v>
      </c>
      <c r="HS19" s="184">
        <v>4059</v>
      </c>
      <c r="HT19" s="184">
        <v>4341358</v>
      </c>
      <c r="HU19" s="184">
        <v>6535</v>
      </c>
      <c r="HV19" s="184">
        <v>7136942</v>
      </c>
      <c r="HW19" s="185" t="s">
        <v>42</v>
      </c>
    </row>
    <row r="20" spans="1:231" ht="39" customHeight="1">
      <c r="A20" s="181"/>
      <c r="B20" s="182" t="s">
        <v>5</v>
      </c>
      <c r="C20" s="186"/>
      <c r="D20" s="184">
        <v>12730222</v>
      </c>
      <c r="E20" s="184">
        <v>11996754552</v>
      </c>
      <c r="F20" s="184">
        <v>18581406</v>
      </c>
      <c r="G20" s="184">
        <v>14171101921</v>
      </c>
      <c r="H20" s="184">
        <v>460468</v>
      </c>
      <c r="I20" s="184">
        <v>210985189</v>
      </c>
      <c r="J20" s="184">
        <v>337657</v>
      </c>
      <c r="K20" s="184">
        <v>121889935</v>
      </c>
      <c r="L20" s="187" t="s">
        <v>40</v>
      </c>
      <c r="M20" s="181"/>
      <c r="N20" s="182" t="s">
        <v>5</v>
      </c>
      <c r="O20" s="186"/>
      <c r="P20" s="184">
        <v>315589</v>
      </c>
      <c r="Q20" s="184">
        <v>1731004362</v>
      </c>
      <c r="R20" s="184">
        <v>335061</v>
      </c>
      <c r="S20" s="184">
        <v>1752061627</v>
      </c>
      <c r="T20" s="184">
        <v>584</v>
      </c>
      <c r="U20" s="184">
        <v>8674157</v>
      </c>
      <c r="V20" s="184">
        <v>290</v>
      </c>
      <c r="W20" s="184">
        <v>4413811</v>
      </c>
      <c r="X20" s="187" t="s">
        <v>40</v>
      </c>
      <c r="Y20" s="181"/>
      <c r="Z20" s="182" t="s">
        <v>5</v>
      </c>
      <c r="AA20" s="186"/>
      <c r="AB20" s="184">
        <v>678977</v>
      </c>
      <c r="AC20" s="184">
        <v>298416476</v>
      </c>
      <c r="AD20" s="184">
        <v>487453</v>
      </c>
      <c r="AE20" s="184">
        <v>166461992</v>
      </c>
      <c r="AF20" s="184">
        <v>655291</v>
      </c>
      <c r="AG20" s="184">
        <v>181182267</v>
      </c>
      <c r="AH20" s="184">
        <v>507613</v>
      </c>
      <c r="AI20" s="184">
        <v>123042141</v>
      </c>
      <c r="AJ20" s="187" t="s">
        <v>40</v>
      </c>
      <c r="AK20" s="237"/>
      <c r="AL20" s="238" t="s">
        <v>5</v>
      </c>
      <c r="AM20" s="152"/>
      <c r="AN20" s="239">
        <v>510</v>
      </c>
      <c r="AO20" s="239">
        <v>6974237</v>
      </c>
      <c r="AP20" s="239">
        <v>551</v>
      </c>
      <c r="AQ20" s="239">
        <v>7137878</v>
      </c>
      <c r="AR20" s="239">
        <v>395</v>
      </c>
      <c r="AS20" s="239">
        <v>4788912</v>
      </c>
      <c r="AT20" s="239">
        <v>355</v>
      </c>
      <c r="AU20" s="239">
        <v>3922920</v>
      </c>
      <c r="AV20" s="241" t="s">
        <v>40</v>
      </c>
      <c r="AW20" s="181"/>
      <c r="AX20" s="182" t="s">
        <v>5</v>
      </c>
      <c r="AY20" s="186"/>
      <c r="AZ20" s="184">
        <v>690656</v>
      </c>
      <c r="BA20" s="184">
        <v>181826198</v>
      </c>
      <c r="BB20" s="184">
        <v>745447</v>
      </c>
      <c r="BC20" s="184">
        <v>180235635</v>
      </c>
      <c r="BD20" s="184">
        <v>638276</v>
      </c>
      <c r="BE20" s="184">
        <v>203636475</v>
      </c>
      <c r="BF20" s="184">
        <v>1180471</v>
      </c>
      <c r="BG20" s="184">
        <v>311645537</v>
      </c>
      <c r="BH20" s="187" t="s">
        <v>40</v>
      </c>
      <c r="BI20" s="237"/>
      <c r="BJ20" s="238" t="s">
        <v>5</v>
      </c>
      <c r="BK20" s="152"/>
      <c r="BL20" s="239">
        <v>1236</v>
      </c>
      <c r="BM20" s="239">
        <v>9268027</v>
      </c>
      <c r="BN20" s="239">
        <v>959</v>
      </c>
      <c r="BO20" s="239">
        <v>4982295</v>
      </c>
      <c r="BP20" s="239">
        <v>3582</v>
      </c>
      <c r="BQ20" s="239">
        <v>24059372</v>
      </c>
      <c r="BR20" s="239">
        <v>3101</v>
      </c>
      <c r="BS20" s="239">
        <v>17983921</v>
      </c>
      <c r="BT20" s="241" t="s">
        <v>40</v>
      </c>
      <c r="BU20" s="181"/>
      <c r="BV20" s="182" t="s">
        <v>5</v>
      </c>
      <c r="BW20" s="186"/>
      <c r="BX20" s="184">
        <v>771432</v>
      </c>
      <c r="BY20" s="184">
        <v>302875504</v>
      </c>
      <c r="BZ20" s="184">
        <v>1779632</v>
      </c>
      <c r="CA20" s="184">
        <v>521048717</v>
      </c>
      <c r="CB20" s="184">
        <v>824681</v>
      </c>
      <c r="CC20" s="184">
        <v>376068271</v>
      </c>
      <c r="CD20" s="184">
        <v>1775647</v>
      </c>
      <c r="CE20" s="184">
        <v>594083577</v>
      </c>
      <c r="CF20" s="187" t="s">
        <v>40</v>
      </c>
      <c r="CG20" s="237"/>
      <c r="CH20" s="238" t="s">
        <v>5</v>
      </c>
      <c r="CI20" s="152"/>
      <c r="CJ20" s="239">
        <v>8011</v>
      </c>
      <c r="CK20" s="239">
        <v>51983760</v>
      </c>
      <c r="CL20" s="239">
        <v>6281</v>
      </c>
      <c r="CM20" s="239">
        <v>30639455</v>
      </c>
      <c r="CN20" s="239">
        <v>11489</v>
      </c>
      <c r="CO20" s="239">
        <v>71989401</v>
      </c>
      <c r="CP20" s="239">
        <v>7261</v>
      </c>
      <c r="CQ20" s="239">
        <v>46337930</v>
      </c>
      <c r="CR20" s="241" t="s">
        <v>40</v>
      </c>
      <c r="CS20" s="181"/>
      <c r="CT20" s="182" t="s">
        <v>5</v>
      </c>
      <c r="CU20" s="186"/>
      <c r="CV20" s="184">
        <v>839303</v>
      </c>
      <c r="CW20" s="184">
        <v>494915321</v>
      </c>
      <c r="CX20" s="184">
        <v>1493794</v>
      </c>
      <c r="CY20" s="184">
        <v>579304220</v>
      </c>
      <c r="CZ20" s="184">
        <v>908785</v>
      </c>
      <c r="DA20" s="184">
        <v>691466062</v>
      </c>
      <c r="DB20" s="184">
        <v>1453223</v>
      </c>
      <c r="DC20" s="184">
        <v>743289722</v>
      </c>
      <c r="DD20" s="187" t="s">
        <v>40</v>
      </c>
      <c r="DE20" s="237"/>
      <c r="DF20" s="238" t="s">
        <v>5</v>
      </c>
      <c r="DG20" s="152"/>
      <c r="DH20" s="239">
        <v>15120</v>
      </c>
      <c r="DI20" s="239">
        <v>97235577</v>
      </c>
      <c r="DJ20" s="239">
        <v>8766</v>
      </c>
      <c r="DK20" s="239">
        <v>58390101</v>
      </c>
      <c r="DL20" s="239">
        <v>18826</v>
      </c>
      <c r="DM20" s="239">
        <v>128304599</v>
      </c>
      <c r="DN20" s="239">
        <v>11648</v>
      </c>
      <c r="DO20" s="239">
        <v>82065209</v>
      </c>
      <c r="DP20" s="241" t="s">
        <v>40</v>
      </c>
      <c r="DQ20" s="181"/>
      <c r="DR20" s="182" t="s">
        <v>5</v>
      </c>
      <c r="DS20" s="186"/>
      <c r="DT20" s="184">
        <v>1005391</v>
      </c>
      <c r="DU20" s="184">
        <v>953026090</v>
      </c>
      <c r="DV20" s="184">
        <v>1581788</v>
      </c>
      <c r="DW20" s="184">
        <v>1066190972</v>
      </c>
      <c r="DX20" s="184">
        <v>1017007</v>
      </c>
      <c r="DY20" s="184">
        <v>1242474004</v>
      </c>
      <c r="DZ20" s="184">
        <v>1549464</v>
      </c>
      <c r="EA20" s="184">
        <v>1406923184</v>
      </c>
      <c r="EB20" s="187" t="s">
        <v>40</v>
      </c>
      <c r="EC20" s="237"/>
      <c r="ED20" s="238" t="s">
        <v>5</v>
      </c>
      <c r="EE20" s="152"/>
      <c r="EF20" s="239">
        <v>20832</v>
      </c>
      <c r="EG20" s="239">
        <v>142407478</v>
      </c>
      <c r="EH20" s="239">
        <v>13263</v>
      </c>
      <c r="EI20" s="239">
        <v>102792176</v>
      </c>
      <c r="EJ20" s="239">
        <v>20712</v>
      </c>
      <c r="EK20" s="239">
        <v>161096713</v>
      </c>
      <c r="EL20" s="239">
        <v>14858</v>
      </c>
      <c r="EM20" s="239">
        <v>141310409</v>
      </c>
      <c r="EN20" s="241" t="s">
        <v>40</v>
      </c>
      <c r="EO20" s="181"/>
      <c r="EP20" s="182" t="s">
        <v>5</v>
      </c>
      <c r="EQ20" s="186"/>
      <c r="ER20" s="184">
        <v>992843</v>
      </c>
      <c r="ES20" s="184">
        <v>1471669605</v>
      </c>
      <c r="ET20" s="184">
        <v>1444263</v>
      </c>
      <c r="EU20" s="184">
        <v>1633663693</v>
      </c>
      <c r="EV20" s="184">
        <v>707199</v>
      </c>
      <c r="EW20" s="184">
        <v>1133257789</v>
      </c>
      <c r="EX20" s="184">
        <v>1023650</v>
      </c>
      <c r="EY20" s="184">
        <v>1376009991</v>
      </c>
      <c r="EZ20" s="187" t="s">
        <v>40</v>
      </c>
      <c r="FA20" s="237"/>
      <c r="FB20" s="238" t="s">
        <v>5</v>
      </c>
      <c r="FC20" s="152"/>
      <c r="FD20" s="239">
        <v>22124</v>
      </c>
      <c r="FE20" s="239">
        <v>184754565</v>
      </c>
      <c r="FF20" s="239">
        <v>16744</v>
      </c>
      <c r="FG20" s="239">
        <v>176338733</v>
      </c>
      <c r="FH20" s="239">
        <v>17347</v>
      </c>
      <c r="FI20" s="239">
        <v>135485344</v>
      </c>
      <c r="FJ20" s="239">
        <v>14850</v>
      </c>
      <c r="FK20" s="239">
        <v>143298147</v>
      </c>
      <c r="FL20" s="241" t="s">
        <v>40</v>
      </c>
      <c r="FM20" s="181"/>
      <c r="FN20" s="182" t="s">
        <v>5</v>
      </c>
      <c r="FO20" s="254"/>
      <c r="FP20" s="184">
        <v>725031</v>
      </c>
      <c r="FQ20" s="184">
        <v>1229085412</v>
      </c>
      <c r="FR20" s="184">
        <v>1045196</v>
      </c>
      <c r="FS20" s="184">
        <v>1606021613</v>
      </c>
      <c r="FT20" s="184">
        <v>656410</v>
      </c>
      <c r="FU20" s="184">
        <v>1141179472</v>
      </c>
      <c r="FV20" s="184">
        <v>925147</v>
      </c>
      <c r="FW20" s="184">
        <v>1586827174</v>
      </c>
      <c r="FX20" s="187" t="s">
        <v>40</v>
      </c>
      <c r="FY20" s="237"/>
      <c r="FZ20" s="238" t="s">
        <v>5</v>
      </c>
      <c r="GA20" s="152"/>
      <c r="GB20" s="239">
        <v>21753</v>
      </c>
      <c r="GC20" s="239">
        <v>142320056</v>
      </c>
      <c r="GD20" s="239">
        <v>21248</v>
      </c>
      <c r="GE20" s="239">
        <v>164797423</v>
      </c>
      <c r="GF20" s="239">
        <v>28317</v>
      </c>
      <c r="GG20" s="239">
        <v>148234565</v>
      </c>
      <c r="GH20" s="239">
        <v>33425</v>
      </c>
      <c r="GI20" s="239">
        <v>194480526</v>
      </c>
      <c r="GJ20" s="241" t="s">
        <v>40</v>
      </c>
      <c r="GK20" s="181"/>
      <c r="GL20" s="182" t="s">
        <v>5</v>
      </c>
      <c r="GM20" s="186"/>
      <c r="GN20" s="184">
        <v>583960</v>
      </c>
      <c r="GO20" s="184">
        <v>979446665</v>
      </c>
      <c r="GP20" s="184">
        <v>674688</v>
      </c>
      <c r="GQ20" s="184">
        <v>1206027956</v>
      </c>
      <c r="GR20" s="184">
        <v>395032</v>
      </c>
      <c r="GS20" s="184">
        <v>635985611</v>
      </c>
      <c r="GT20" s="184">
        <v>381203</v>
      </c>
      <c r="GU20" s="184">
        <v>650538224</v>
      </c>
      <c r="GV20" s="187" t="s">
        <v>40</v>
      </c>
      <c r="GW20" s="237"/>
      <c r="GX20" s="238" t="s">
        <v>5</v>
      </c>
      <c r="GY20" s="152"/>
      <c r="GZ20" s="239">
        <v>39636</v>
      </c>
      <c r="HA20" s="239">
        <v>156936823</v>
      </c>
      <c r="HB20" s="239">
        <v>49263</v>
      </c>
      <c r="HC20" s="239">
        <v>202824838</v>
      </c>
      <c r="HD20" s="239">
        <v>44114</v>
      </c>
      <c r="HE20" s="239">
        <v>142416260</v>
      </c>
      <c r="HF20" s="239">
        <v>57224</v>
      </c>
      <c r="HG20" s="239">
        <v>179670684</v>
      </c>
      <c r="HH20" s="241" t="s">
        <v>40</v>
      </c>
      <c r="HI20" s="181"/>
      <c r="HJ20" s="182" t="s">
        <v>5</v>
      </c>
      <c r="HK20" s="186"/>
      <c r="HL20" s="184">
        <v>179480</v>
      </c>
      <c r="HM20" s="184">
        <v>269258141</v>
      </c>
      <c r="HN20" s="184">
        <v>195070</v>
      </c>
      <c r="HO20" s="184">
        <v>297897638</v>
      </c>
      <c r="HP20" s="187" t="s">
        <v>40</v>
      </c>
      <c r="HQ20" s="222"/>
      <c r="HR20" s="257" t="s">
        <v>5</v>
      </c>
      <c r="HS20" s="184">
        <v>41001</v>
      </c>
      <c r="HT20" s="184">
        <v>114074516</v>
      </c>
      <c r="HU20" s="184">
        <v>74974</v>
      </c>
      <c r="HV20" s="184">
        <v>190675171</v>
      </c>
      <c r="HW20" s="187" t="s">
        <v>40</v>
      </c>
    </row>
    <row r="21" spans="1:231" ht="33" customHeight="1">
      <c r="A21" s="181"/>
      <c r="B21" s="182" t="s">
        <v>6</v>
      </c>
      <c r="C21" s="183"/>
      <c r="D21" s="184">
        <v>76907528</v>
      </c>
      <c r="E21" s="184">
        <v>21046836370</v>
      </c>
      <c r="F21" s="184">
        <v>96725714</v>
      </c>
      <c r="G21" s="184">
        <v>26124445894</v>
      </c>
      <c r="H21" s="184">
        <v>8742997</v>
      </c>
      <c r="I21" s="184">
        <v>2984056900</v>
      </c>
      <c r="J21" s="184">
        <v>7370600</v>
      </c>
      <c r="K21" s="184">
        <v>2509101196</v>
      </c>
      <c r="L21" s="185" t="s">
        <v>43</v>
      </c>
      <c r="M21" s="181"/>
      <c r="N21" s="182" t="s">
        <v>6</v>
      </c>
      <c r="O21" s="183"/>
      <c r="P21" s="184">
        <v>3889</v>
      </c>
      <c r="Q21" s="184">
        <v>6311251</v>
      </c>
      <c r="R21" s="184">
        <v>4612</v>
      </c>
      <c r="S21" s="184">
        <v>7730537</v>
      </c>
      <c r="T21" s="184">
        <v>2</v>
      </c>
      <c r="U21" s="184">
        <v>1670</v>
      </c>
      <c r="V21" s="184">
        <v>0</v>
      </c>
      <c r="W21" s="184">
        <v>0</v>
      </c>
      <c r="X21" s="185" t="s">
        <v>43</v>
      </c>
      <c r="Y21" s="181"/>
      <c r="Z21" s="182" t="s">
        <v>6</v>
      </c>
      <c r="AA21" s="183"/>
      <c r="AB21" s="184">
        <v>7744514</v>
      </c>
      <c r="AC21" s="184">
        <v>2085355284</v>
      </c>
      <c r="AD21" s="184">
        <v>6705542</v>
      </c>
      <c r="AE21" s="184">
        <v>1800788136</v>
      </c>
      <c r="AF21" s="184">
        <v>5292175</v>
      </c>
      <c r="AG21" s="184">
        <v>1416235765</v>
      </c>
      <c r="AH21" s="184">
        <v>4733176</v>
      </c>
      <c r="AI21" s="184">
        <v>1265124783</v>
      </c>
      <c r="AJ21" s="185" t="s">
        <v>43</v>
      </c>
      <c r="AK21" s="237"/>
      <c r="AL21" s="238" t="s">
        <v>6</v>
      </c>
      <c r="AM21" s="147"/>
      <c r="AN21" s="239">
        <v>0</v>
      </c>
      <c r="AO21" s="239">
        <v>0</v>
      </c>
      <c r="AP21" s="239">
        <v>2</v>
      </c>
      <c r="AQ21" s="239">
        <v>1200</v>
      </c>
      <c r="AR21" s="239">
        <v>10</v>
      </c>
      <c r="AS21" s="239">
        <v>12805</v>
      </c>
      <c r="AT21" s="239">
        <v>2</v>
      </c>
      <c r="AU21" s="239">
        <v>7715</v>
      </c>
      <c r="AV21" s="240" t="s">
        <v>43</v>
      </c>
      <c r="AW21" s="181"/>
      <c r="AX21" s="182" t="s">
        <v>6</v>
      </c>
      <c r="AY21" s="183"/>
      <c r="AZ21" s="184">
        <v>3925968</v>
      </c>
      <c r="BA21" s="184">
        <v>1057560915</v>
      </c>
      <c r="BB21" s="184">
        <v>4252165</v>
      </c>
      <c r="BC21" s="184">
        <v>1150968860</v>
      </c>
      <c r="BD21" s="184">
        <v>3068766</v>
      </c>
      <c r="BE21" s="184">
        <v>825287344</v>
      </c>
      <c r="BF21" s="184">
        <v>4792049</v>
      </c>
      <c r="BG21" s="184">
        <v>1303609622</v>
      </c>
      <c r="BH21" s="185" t="s">
        <v>43</v>
      </c>
      <c r="BI21" s="237"/>
      <c r="BJ21" s="238" t="s">
        <v>6</v>
      </c>
      <c r="BK21" s="147"/>
      <c r="BL21" s="239">
        <v>13</v>
      </c>
      <c r="BM21" s="239">
        <v>28950</v>
      </c>
      <c r="BN21" s="239">
        <v>23</v>
      </c>
      <c r="BO21" s="239">
        <v>30430</v>
      </c>
      <c r="BP21" s="239">
        <v>29</v>
      </c>
      <c r="BQ21" s="239">
        <v>44800</v>
      </c>
      <c r="BR21" s="239">
        <v>1</v>
      </c>
      <c r="BS21" s="239">
        <v>1035</v>
      </c>
      <c r="BT21" s="240" t="s">
        <v>43</v>
      </c>
      <c r="BU21" s="181"/>
      <c r="BV21" s="182" t="s">
        <v>6</v>
      </c>
      <c r="BW21" s="183"/>
      <c r="BX21" s="184">
        <v>3604847</v>
      </c>
      <c r="BY21" s="184">
        <v>958357265</v>
      </c>
      <c r="BZ21" s="184">
        <v>6770504</v>
      </c>
      <c r="CA21" s="184">
        <v>1817799603</v>
      </c>
      <c r="CB21" s="184">
        <v>3851226</v>
      </c>
      <c r="CC21" s="184">
        <v>1004225022</v>
      </c>
      <c r="CD21" s="184">
        <v>6997990</v>
      </c>
      <c r="CE21" s="184">
        <v>1831483854</v>
      </c>
      <c r="CF21" s="185" t="s">
        <v>43</v>
      </c>
      <c r="CG21" s="237"/>
      <c r="CH21" s="238" t="s">
        <v>6</v>
      </c>
      <c r="CI21" s="147"/>
      <c r="CJ21" s="239">
        <v>37</v>
      </c>
      <c r="CK21" s="239">
        <v>49210</v>
      </c>
      <c r="CL21" s="239">
        <v>14</v>
      </c>
      <c r="CM21" s="239">
        <v>17473</v>
      </c>
      <c r="CN21" s="239">
        <v>0</v>
      </c>
      <c r="CO21" s="239">
        <v>0</v>
      </c>
      <c r="CP21" s="239">
        <v>10</v>
      </c>
      <c r="CQ21" s="239">
        <v>8548</v>
      </c>
      <c r="CR21" s="240" t="s">
        <v>43</v>
      </c>
      <c r="CS21" s="181"/>
      <c r="CT21" s="182" t="s">
        <v>6</v>
      </c>
      <c r="CU21" s="183"/>
      <c r="CV21" s="184">
        <v>4021113</v>
      </c>
      <c r="CW21" s="184">
        <v>1037816837</v>
      </c>
      <c r="CX21" s="184">
        <v>6309926</v>
      </c>
      <c r="CY21" s="184">
        <v>1629732618</v>
      </c>
      <c r="CZ21" s="184">
        <v>4526575</v>
      </c>
      <c r="DA21" s="184">
        <v>1182442585</v>
      </c>
      <c r="DB21" s="184">
        <v>6395121</v>
      </c>
      <c r="DC21" s="184">
        <v>1666643876</v>
      </c>
      <c r="DD21" s="185" t="s">
        <v>43</v>
      </c>
      <c r="DE21" s="237"/>
      <c r="DF21" s="238" t="s">
        <v>6</v>
      </c>
      <c r="DG21" s="147"/>
      <c r="DH21" s="239">
        <v>12</v>
      </c>
      <c r="DI21" s="239">
        <v>22225</v>
      </c>
      <c r="DJ21" s="239">
        <v>17</v>
      </c>
      <c r="DK21" s="239">
        <v>23517</v>
      </c>
      <c r="DL21" s="239">
        <v>32</v>
      </c>
      <c r="DM21" s="239">
        <v>34431</v>
      </c>
      <c r="DN21" s="239">
        <v>25</v>
      </c>
      <c r="DO21" s="239">
        <v>35114</v>
      </c>
      <c r="DP21" s="240" t="s">
        <v>43</v>
      </c>
      <c r="DQ21" s="181"/>
      <c r="DR21" s="182" t="s">
        <v>6</v>
      </c>
      <c r="DS21" s="183"/>
      <c r="DT21" s="184">
        <v>5101388</v>
      </c>
      <c r="DU21" s="184">
        <v>1350815282</v>
      </c>
      <c r="DV21" s="184">
        <v>7073271</v>
      </c>
      <c r="DW21" s="184">
        <v>1863086507</v>
      </c>
      <c r="DX21" s="184">
        <v>5125114</v>
      </c>
      <c r="DY21" s="184">
        <v>1370771961</v>
      </c>
      <c r="DZ21" s="184">
        <v>7231280</v>
      </c>
      <c r="EA21" s="184">
        <v>1913558740</v>
      </c>
      <c r="EB21" s="185" t="s">
        <v>43</v>
      </c>
      <c r="EC21" s="237"/>
      <c r="ED21" s="238" t="s">
        <v>6</v>
      </c>
      <c r="EE21" s="147"/>
      <c r="EF21" s="239">
        <v>81</v>
      </c>
      <c r="EG21" s="239">
        <v>134093</v>
      </c>
      <c r="EH21" s="239">
        <v>53</v>
      </c>
      <c r="EI21" s="239">
        <v>33733</v>
      </c>
      <c r="EJ21" s="239">
        <v>73</v>
      </c>
      <c r="EK21" s="239">
        <v>118710</v>
      </c>
      <c r="EL21" s="239">
        <v>89</v>
      </c>
      <c r="EM21" s="239">
        <v>156276</v>
      </c>
      <c r="EN21" s="240" t="s">
        <v>43</v>
      </c>
      <c r="EO21" s="181"/>
      <c r="EP21" s="182" t="s">
        <v>6</v>
      </c>
      <c r="EQ21" s="183"/>
      <c r="ER21" s="184">
        <v>4983065</v>
      </c>
      <c r="ES21" s="184">
        <v>1333200815</v>
      </c>
      <c r="ET21" s="184">
        <v>6920239</v>
      </c>
      <c r="EU21" s="184">
        <v>1825899344</v>
      </c>
      <c r="EV21" s="184">
        <v>3529954</v>
      </c>
      <c r="EW21" s="184">
        <v>942175066</v>
      </c>
      <c r="EX21" s="184">
        <v>4839244</v>
      </c>
      <c r="EY21" s="184">
        <v>1275455394</v>
      </c>
      <c r="EZ21" s="185" t="s">
        <v>43</v>
      </c>
      <c r="FA21" s="237"/>
      <c r="FB21" s="238" t="s">
        <v>6</v>
      </c>
      <c r="FC21" s="147"/>
      <c r="FD21" s="239">
        <v>131</v>
      </c>
      <c r="FE21" s="239">
        <v>186210</v>
      </c>
      <c r="FF21" s="239">
        <v>185</v>
      </c>
      <c r="FG21" s="239">
        <v>242685</v>
      </c>
      <c r="FH21" s="239">
        <v>126</v>
      </c>
      <c r="FI21" s="239">
        <v>188539</v>
      </c>
      <c r="FJ21" s="239">
        <v>91</v>
      </c>
      <c r="FK21" s="239">
        <v>168905</v>
      </c>
      <c r="FL21" s="240" t="s">
        <v>43</v>
      </c>
      <c r="FM21" s="181"/>
      <c r="FN21" s="182" t="s">
        <v>6</v>
      </c>
      <c r="FO21" s="254"/>
      <c r="FP21" s="184">
        <v>3781178</v>
      </c>
      <c r="FQ21" s="184">
        <v>998020639</v>
      </c>
      <c r="FR21" s="184">
        <v>5020319</v>
      </c>
      <c r="FS21" s="184">
        <v>1320750276</v>
      </c>
      <c r="FT21" s="184">
        <v>3528251</v>
      </c>
      <c r="FU21" s="184">
        <v>922276533</v>
      </c>
      <c r="FV21" s="184">
        <v>4625244</v>
      </c>
      <c r="FW21" s="184">
        <v>1208833361</v>
      </c>
      <c r="FX21" s="185" t="s">
        <v>43</v>
      </c>
      <c r="FY21" s="237"/>
      <c r="FZ21" s="238" t="s">
        <v>6</v>
      </c>
      <c r="GA21" s="147"/>
      <c r="GB21" s="239">
        <v>336</v>
      </c>
      <c r="GC21" s="239">
        <v>559086</v>
      </c>
      <c r="GD21" s="239">
        <v>192</v>
      </c>
      <c r="GE21" s="239">
        <v>209286</v>
      </c>
      <c r="GF21" s="239">
        <v>361</v>
      </c>
      <c r="GG21" s="239">
        <v>580643</v>
      </c>
      <c r="GH21" s="239">
        <v>424</v>
      </c>
      <c r="GI21" s="239">
        <v>669299</v>
      </c>
      <c r="GJ21" s="240" t="s">
        <v>43</v>
      </c>
      <c r="GK21" s="181"/>
      <c r="GL21" s="182" t="s">
        <v>6</v>
      </c>
      <c r="GM21" s="183"/>
      <c r="GN21" s="184">
        <v>3057597</v>
      </c>
      <c r="GO21" s="184">
        <v>793289972</v>
      </c>
      <c r="GP21" s="184">
        <v>3466973</v>
      </c>
      <c r="GQ21" s="184">
        <v>902186534</v>
      </c>
      <c r="GR21" s="184">
        <v>2052110</v>
      </c>
      <c r="GS21" s="184">
        <v>531890844</v>
      </c>
      <c r="GT21" s="184">
        <v>2058585</v>
      </c>
      <c r="GU21" s="184">
        <v>534582656</v>
      </c>
      <c r="GV21" s="185" t="s">
        <v>43</v>
      </c>
      <c r="GW21" s="237"/>
      <c r="GX21" s="238" t="s">
        <v>6</v>
      </c>
      <c r="GY21" s="147"/>
      <c r="GZ21" s="239">
        <v>680</v>
      </c>
      <c r="HA21" s="239">
        <v>1072547</v>
      </c>
      <c r="HB21" s="239">
        <v>614</v>
      </c>
      <c r="HC21" s="239">
        <v>916212</v>
      </c>
      <c r="HD21" s="239">
        <v>787</v>
      </c>
      <c r="HE21" s="239">
        <v>1309814</v>
      </c>
      <c r="HF21" s="239">
        <v>1098</v>
      </c>
      <c r="HG21" s="239">
        <v>1882815</v>
      </c>
      <c r="HH21" s="240" t="s">
        <v>43</v>
      </c>
      <c r="HI21" s="181"/>
      <c r="HJ21" s="182" t="s">
        <v>6</v>
      </c>
      <c r="HK21" s="183"/>
      <c r="HL21" s="184">
        <v>970690</v>
      </c>
      <c r="HM21" s="184">
        <v>253057341</v>
      </c>
      <c r="HN21" s="184">
        <v>1163486</v>
      </c>
      <c r="HO21" s="184">
        <v>304840534</v>
      </c>
      <c r="HP21" s="185" t="s">
        <v>43</v>
      </c>
      <c r="HQ21" s="222"/>
      <c r="HR21" s="257" t="s">
        <v>6</v>
      </c>
      <c r="HS21" s="184">
        <v>1179</v>
      </c>
      <c r="HT21" s="184">
        <v>1967518</v>
      </c>
      <c r="HU21" s="184">
        <v>1772</v>
      </c>
      <c r="HV21" s="184">
        <v>3326294</v>
      </c>
      <c r="HW21" s="185" t="s">
        <v>43</v>
      </c>
    </row>
    <row r="22" spans="1:231" ht="33" customHeight="1" thickBot="1">
      <c r="A22" s="192"/>
      <c r="B22" s="193" t="s">
        <v>7</v>
      </c>
      <c r="C22" s="194"/>
      <c r="D22" s="195">
        <v>49515709</v>
      </c>
      <c r="E22" s="196">
        <v>2599143465</v>
      </c>
      <c r="F22" s="196">
        <v>62452820</v>
      </c>
      <c r="G22" s="196">
        <v>3215678161</v>
      </c>
      <c r="H22" s="196">
        <v>5165362</v>
      </c>
      <c r="I22" s="196">
        <v>308583335</v>
      </c>
      <c r="J22" s="196">
        <v>4365088</v>
      </c>
      <c r="K22" s="196">
        <v>260130908</v>
      </c>
      <c r="L22" s="197" t="s">
        <v>75</v>
      </c>
      <c r="M22" s="192"/>
      <c r="N22" s="193" t="s">
        <v>7</v>
      </c>
      <c r="O22" s="194"/>
      <c r="P22" s="196">
        <v>136662</v>
      </c>
      <c r="Q22" s="196">
        <v>8753672</v>
      </c>
      <c r="R22" s="196">
        <v>147937</v>
      </c>
      <c r="S22" s="196">
        <v>9475406</v>
      </c>
      <c r="T22" s="196">
        <v>236</v>
      </c>
      <c r="U22" s="196">
        <v>17032</v>
      </c>
      <c r="V22" s="196">
        <v>248</v>
      </c>
      <c r="W22" s="196">
        <v>17542</v>
      </c>
      <c r="X22" s="197" t="s">
        <v>75</v>
      </c>
      <c r="Y22" s="192"/>
      <c r="Z22" s="193" t="s">
        <v>7</v>
      </c>
      <c r="AA22" s="194"/>
      <c r="AB22" s="196">
        <v>4723312</v>
      </c>
      <c r="AC22" s="196">
        <v>250836873</v>
      </c>
      <c r="AD22" s="196">
        <v>4119191</v>
      </c>
      <c r="AE22" s="196">
        <v>216619871</v>
      </c>
      <c r="AF22" s="196">
        <v>3335255</v>
      </c>
      <c r="AG22" s="196">
        <v>164056591</v>
      </c>
      <c r="AH22" s="196">
        <v>3005524</v>
      </c>
      <c r="AI22" s="196">
        <v>146025246</v>
      </c>
      <c r="AJ22" s="197" t="s">
        <v>75</v>
      </c>
      <c r="AK22" s="244"/>
      <c r="AL22" s="245" t="s">
        <v>7</v>
      </c>
      <c r="AM22" s="246"/>
      <c r="AN22" s="247">
        <v>430</v>
      </c>
      <c r="AO22" s="247">
        <v>27186</v>
      </c>
      <c r="AP22" s="247">
        <v>385</v>
      </c>
      <c r="AQ22" s="247">
        <v>23703</v>
      </c>
      <c r="AR22" s="247">
        <v>633</v>
      </c>
      <c r="AS22" s="247">
        <v>35804</v>
      </c>
      <c r="AT22" s="247">
        <v>504</v>
      </c>
      <c r="AU22" s="247">
        <v>27773</v>
      </c>
      <c r="AV22" s="248" t="s">
        <v>75</v>
      </c>
      <c r="AW22" s="192"/>
      <c r="AX22" s="193" t="s">
        <v>7</v>
      </c>
      <c r="AY22" s="194"/>
      <c r="AZ22" s="196">
        <v>2467977</v>
      </c>
      <c r="BA22" s="196">
        <v>120253656</v>
      </c>
      <c r="BB22" s="196">
        <v>2692204</v>
      </c>
      <c r="BC22" s="196">
        <v>129953965</v>
      </c>
      <c r="BD22" s="196">
        <v>1908456</v>
      </c>
      <c r="BE22" s="196">
        <v>92618074</v>
      </c>
      <c r="BF22" s="196">
        <v>2991926</v>
      </c>
      <c r="BG22" s="196">
        <v>143641312</v>
      </c>
      <c r="BH22" s="197" t="s">
        <v>75</v>
      </c>
      <c r="BI22" s="244"/>
      <c r="BJ22" s="245" t="s">
        <v>7</v>
      </c>
      <c r="BK22" s="246"/>
      <c r="BL22" s="247">
        <v>1300</v>
      </c>
      <c r="BM22" s="247">
        <v>68571</v>
      </c>
      <c r="BN22" s="247">
        <v>980</v>
      </c>
      <c r="BO22" s="247">
        <v>55284</v>
      </c>
      <c r="BP22" s="247">
        <v>1726</v>
      </c>
      <c r="BQ22" s="247">
        <v>95107</v>
      </c>
      <c r="BR22" s="247">
        <v>1613</v>
      </c>
      <c r="BS22" s="247">
        <v>90017</v>
      </c>
      <c r="BT22" s="248" t="s">
        <v>75</v>
      </c>
      <c r="BU22" s="192"/>
      <c r="BV22" s="193" t="s">
        <v>7</v>
      </c>
      <c r="BW22" s="194"/>
      <c r="BX22" s="196">
        <v>2244163</v>
      </c>
      <c r="BY22" s="196">
        <v>110381028</v>
      </c>
      <c r="BZ22" s="196">
        <v>4189780</v>
      </c>
      <c r="CA22" s="196">
        <v>202174736</v>
      </c>
      <c r="CB22" s="196">
        <v>2400187</v>
      </c>
      <c r="CC22" s="196">
        <v>120439917</v>
      </c>
      <c r="CD22" s="196">
        <v>4335249</v>
      </c>
      <c r="CE22" s="196">
        <v>211471924</v>
      </c>
      <c r="CF22" s="197" t="s">
        <v>75</v>
      </c>
      <c r="CG22" s="244"/>
      <c r="CH22" s="245" t="s">
        <v>7</v>
      </c>
      <c r="CI22" s="246"/>
      <c r="CJ22" s="247">
        <v>2852</v>
      </c>
      <c r="CK22" s="247">
        <v>176385</v>
      </c>
      <c r="CL22" s="247">
        <v>2629</v>
      </c>
      <c r="CM22" s="247">
        <v>159657</v>
      </c>
      <c r="CN22" s="247">
        <v>4329</v>
      </c>
      <c r="CO22" s="247">
        <v>277915</v>
      </c>
      <c r="CP22" s="247">
        <v>3787</v>
      </c>
      <c r="CQ22" s="247">
        <v>236742</v>
      </c>
      <c r="CR22" s="248" t="s">
        <v>75</v>
      </c>
      <c r="CS22" s="192"/>
      <c r="CT22" s="193" t="s">
        <v>7</v>
      </c>
      <c r="CU22" s="194"/>
      <c r="CV22" s="196">
        <v>2541991</v>
      </c>
      <c r="CW22" s="196">
        <v>129166765</v>
      </c>
      <c r="CX22" s="196">
        <v>4000945</v>
      </c>
      <c r="CY22" s="196">
        <v>196161645</v>
      </c>
      <c r="CZ22" s="196">
        <v>2943198</v>
      </c>
      <c r="DA22" s="196">
        <v>150677250</v>
      </c>
      <c r="DB22" s="196">
        <v>4154347</v>
      </c>
      <c r="DC22" s="196">
        <v>205274303</v>
      </c>
      <c r="DD22" s="197" t="s">
        <v>75</v>
      </c>
      <c r="DE22" s="244"/>
      <c r="DF22" s="245" t="s">
        <v>7</v>
      </c>
      <c r="DG22" s="246"/>
      <c r="DH22" s="247">
        <v>6550</v>
      </c>
      <c r="DI22" s="247">
        <v>425350</v>
      </c>
      <c r="DJ22" s="247">
        <v>4945</v>
      </c>
      <c r="DK22" s="247">
        <v>318298</v>
      </c>
      <c r="DL22" s="247">
        <v>9044</v>
      </c>
      <c r="DM22" s="247">
        <v>593417</v>
      </c>
      <c r="DN22" s="247">
        <v>7611</v>
      </c>
      <c r="DO22" s="247">
        <v>498322</v>
      </c>
      <c r="DP22" s="248" t="s">
        <v>75</v>
      </c>
      <c r="DQ22" s="192"/>
      <c r="DR22" s="193" t="s">
        <v>7</v>
      </c>
      <c r="DS22" s="194"/>
      <c r="DT22" s="196">
        <v>3394098</v>
      </c>
      <c r="DU22" s="196">
        <v>175762377</v>
      </c>
      <c r="DV22" s="196">
        <v>4670345</v>
      </c>
      <c r="DW22" s="196">
        <v>234635697</v>
      </c>
      <c r="DX22" s="196">
        <v>3479429</v>
      </c>
      <c r="DY22" s="196">
        <v>182079874</v>
      </c>
      <c r="DZ22" s="196">
        <v>4838434</v>
      </c>
      <c r="EA22" s="196">
        <v>249228106</v>
      </c>
      <c r="EB22" s="197" t="s">
        <v>75</v>
      </c>
      <c r="EC22" s="244"/>
      <c r="ED22" s="245" t="s">
        <v>7</v>
      </c>
      <c r="EE22" s="246"/>
      <c r="EF22" s="247">
        <v>12617</v>
      </c>
      <c r="EG22" s="247">
        <v>828192</v>
      </c>
      <c r="EH22" s="247">
        <v>11601</v>
      </c>
      <c r="EI22" s="247">
        <v>754329</v>
      </c>
      <c r="EJ22" s="247">
        <v>14728</v>
      </c>
      <c r="EK22" s="247">
        <v>957939</v>
      </c>
      <c r="EL22" s="247">
        <v>15450</v>
      </c>
      <c r="EM22" s="247">
        <v>999808</v>
      </c>
      <c r="EN22" s="248" t="s">
        <v>75</v>
      </c>
      <c r="EO22" s="192"/>
      <c r="EP22" s="193" t="s">
        <v>7</v>
      </c>
      <c r="EQ22" s="194"/>
      <c r="ER22" s="196">
        <v>3421197</v>
      </c>
      <c r="ES22" s="196">
        <v>180521560</v>
      </c>
      <c r="ET22" s="196">
        <v>4668490</v>
      </c>
      <c r="EU22" s="196">
        <v>245951602</v>
      </c>
      <c r="EV22" s="196">
        <v>2420214</v>
      </c>
      <c r="EW22" s="196">
        <v>129739553</v>
      </c>
      <c r="EX22" s="196">
        <v>3284706</v>
      </c>
      <c r="EY22" s="196">
        <v>175934858</v>
      </c>
      <c r="EZ22" s="197" t="s">
        <v>75</v>
      </c>
      <c r="FA22" s="244"/>
      <c r="FB22" s="245" t="s">
        <v>7</v>
      </c>
      <c r="FC22" s="246"/>
      <c r="FD22" s="247">
        <v>17119</v>
      </c>
      <c r="FE22" s="247">
        <v>1104814</v>
      </c>
      <c r="FF22" s="247">
        <v>19515</v>
      </c>
      <c r="FG22" s="247">
        <v>1256287</v>
      </c>
      <c r="FH22" s="247">
        <v>13833</v>
      </c>
      <c r="FI22" s="247">
        <v>886600</v>
      </c>
      <c r="FJ22" s="247">
        <v>16252</v>
      </c>
      <c r="FK22" s="247">
        <v>1046306</v>
      </c>
      <c r="FL22" s="248" t="s">
        <v>75</v>
      </c>
      <c r="FM22" s="192"/>
      <c r="FN22" s="193" t="s">
        <v>7</v>
      </c>
      <c r="FO22" s="255"/>
      <c r="FP22" s="196">
        <v>2575493</v>
      </c>
      <c r="FQ22" s="196">
        <v>138789199</v>
      </c>
      <c r="FR22" s="196">
        <v>3417461</v>
      </c>
      <c r="FS22" s="196">
        <v>184502863</v>
      </c>
      <c r="FT22" s="196">
        <v>2392960</v>
      </c>
      <c r="FU22" s="196">
        <v>128356042</v>
      </c>
      <c r="FV22" s="196">
        <v>3153875</v>
      </c>
      <c r="FW22" s="196">
        <v>169958068</v>
      </c>
      <c r="FX22" s="197" t="s">
        <v>75</v>
      </c>
      <c r="FY22" s="244"/>
      <c r="FZ22" s="245" t="s">
        <v>7</v>
      </c>
      <c r="GA22" s="246"/>
      <c r="GB22" s="247">
        <v>15499</v>
      </c>
      <c r="GC22" s="247">
        <v>989271</v>
      </c>
      <c r="GD22" s="247">
        <v>16889</v>
      </c>
      <c r="GE22" s="247">
        <v>1081295</v>
      </c>
      <c r="GF22" s="247">
        <v>12753</v>
      </c>
      <c r="GG22" s="247">
        <v>809878</v>
      </c>
      <c r="GH22" s="247">
        <v>15814</v>
      </c>
      <c r="GI22" s="247">
        <v>1005940</v>
      </c>
      <c r="GJ22" s="248" t="s">
        <v>75</v>
      </c>
      <c r="GK22" s="192"/>
      <c r="GL22" s="193" t="s">
        <v>7</v>
      </c>
      <c r="GM22" s="194"/>
      <c r="GN22" s="196">
        <v>2058968</v>
      </c>
      <c r="GO22" s="196">
        <v>109746914</v>
      </c>
      <c r="GP22" s="196">
        <v>2365577</v>
      </c>
      <c r="GQ22" s="196">
        <v>126889155</v>
      </c>
      <c r="GR22" s="196">
        <v>1379639</v>
      </c>
      <c r="GS22" s="196">
        <v>72980097</v>
      </c>
      <c r="GT22" s="196">
        <v>1404658</v>
      </c>
      <c r="GU22" s="196">
        <v>74957685</v>
      </c>
      <c r="GV22" s="197" t="s">
        <v>75</v>
      </c>
      <c r="GW22" s="244"/>
      <c r="GX22" s="245" t="s">
        <v>7</v>
      </c>
      <c r="GY22" s="246"/>
      <c r="GZ22" s="247">
        <v>11415</v>
      </c>
      <c r="HA22" s="247">
        <v>718585</v>
      </c>
      <c r="HB22" s="247">
        <v>13654</v>
      </c>
      <c r="HC22" s="247">
        <v>872183</v>
      </c>
      <c r="HD22" s="247">
        <v>7552</v>
      </c>
      <c r="HE22" s="247">
        <v>481876</v>
      </c>
      <c r="HF22" s="247">
        <v>9548</v>
      </c>
      <c r="HG22" s="247">
        <v>611182</v>
      </c>
      <c r="HH22" s="248" t="s">
        <v>75</v>
      </c>
      <c r="HI22" s="192"/>
      <c r="HJ22" s="193" t="s">
        <v>7</v>
      </c>
      <c r="HK22" s="194"/>
      <c r="HL22" s="196">
        <v>663810</v>
      </c>
      <c r="HM22" s="196">
        <v>34154360</v>
      </c>
      <c r="HN22" s="196">
        <v>795020</v>
      </c>
      <c r="HO22" s="196">
        <v>42166217</v>
      </c>
      <c r="HP22" s="197" t="s">
        <v>75</v>
      </c>
      <c r="HQ22" s="222"/>
      <c r="HR22" s="258" t="s">
        <v>7</v>
      </c>
      <c r="HS22" s="196">
        <v>4046</v>
      </c>
      <c r="HT22" s="196">
        <v>259750</v>
      </c>
      <c r="HU22" s="196">
        <v>6512</v>
      </c>
      <c r="HV22" s="196">
        <v>420738</v>
      </c>
      <c r="HW22" s="197" t="s">
        <v>75</v>
      </c>
    </row>
    <row r="23" spans="1:231">
      <c r="A23" s="198" t="s">
        <v>482</v>
      </c>
      <c r="B23" s="199"/>
      <c r="C23" s="200"/>
      <c r="D23" s="201"/>
      <c r="E23" s="201"/>
      <c r="F23" s="202"/>
      <c r="G23" s="202"/>
      <c r="H23" s="75" t="s">
        <v>483</v>
      </c>
      <c r="I23" s="203"/>
      <c r="J23" s="203"/>
      <c r="K23" s="204"/>
      <c r="L23" s="202"/>
      <c r="M23" s="215" t="s">
        <v>505</v>
      </c>
      <c r="N23" s="216"/>
      <c r="O23" s="217"/>
      <c r="P23" s="218"/>
      <c r="Q23" s="218"/>
      <c r="R23" s="218"/>
      <c r="S23" s="218"/>
      <c r="T23" s="206" t="s">
        <v>506</v>
      </c>
      <c r="U23" s="208"/>
      <c r="V23" s="208"/>
      <c r="W23" s="208"/>
      <c r="X23" s="219"/>
      <c r="Y23" s="259" t="s">
        <v>649</v>
      </c>
      <c r="AF23" s="260" t="s">
        <v>650</v>
      </c>
    </row>
    <row r="24" spans="1:231">
      <c r="A24" s="205" t="s">
        <v>484</v>
      </c>
      <c r="B24" s="199"/>
      <c r="C24" s="200"/>
      <c r="D24" s="201"/>
      <c r="E24" s="201"/>
      <c r="F24" s="202"/>
      <c r="G24" s="202"/>
      <c r="H24" s="206" t="s">
        <v>485</v>
      </c>
      <c r="I24" s="203"/>
      <c r="J24" s="207"/>
      <c r="K24" s="204"/>
      <c r="L24" s="202"/>
      <c r="M24" s="215" t="s">
        <v>507</v>
      </c>
      <c r="N24" s="216"/>
      <c r="O24" s="217"/>
      <c r="P24" s="218"/>
      <c r="Q24" s="218"/>
      <c r="R24" s="218"/>
      <c r="S24" s="218"/>
      <c r="T24" s="206" t="s">
        <v>508</v>
      </c>
      <c r="U24" s="208"/>
      <c r="V24" s="208"/>
      <c r="W24" s="208"/>
      <c r="X24" s="219"/>
    </row>
    <row r="25" spans="1:231">
      <c r="A25" s="205" t="s">
        <v>486</v>
      </c>
      <c r="B25" s="205"/>
      <c r="C25" s="201"/>
      <c r="D25" s="201"/>
      <c r="E25" s="201"/>
      <c r="F25" s="201"/>
      <c r="G25" s="201"/>
      <c r="H25" s="206" t="s">
        <v>487</v>
      </c>
      <c r="I25" s="208"/>
      <c r="J25" s="208"/>
      <c r="K25" s="209"/>
      <c r="L25" s="201"/>
      <c r="M25" s="215" t="s">
        <v>509</v>
      </c>
      <c r="N25" s="168"/>
      <c r="O25" s="217"/>
      <c r="P25" s="218"/>
      <c r="Q25" s="218"/>
      <c r="R25" s="218"/>
      <c r="S25" s="218"/>
      <c r="T25" s="206" t="s">
        <v>510</v>
      </c>
      <c r="U25" s="220"/>
      <c r="V25" s="220"/>
      <c r="W25" s="220"/>
      <c r="X25" s="219"/>
    </row>
    <row r="26" spans="1:231" ht="17.25">
      <c r="A26" s="201"/>
      <c r="B26" s="210"/>
      <c r="C26" s="211"/>
      <c r="D26" s="211"/>
      <c r="E26" s="211"/>
      <c r="F26" s="211"/>
      <c r="G26" s="211"/>
      <c r="H26" s="206" t="s">
        <v>488</v>
      </c>
      <c r="I26" s="212"/>
      <c r="J26" s="212"/>
      <c r="K26" s="213"/>
      <c r="L26" s="213"/>
      <c r="M26" s="168"/>
      <c r="N26" s="168"/>
      <c r="O26" s="221"/>
      <c r="P26" s="222"/>
      <c r="Q26" s="222"/>
      <c r="R26" s="169"/>
      <c r="S26" s="169"/>
      <c r="T26" s="206" t="s">
        <v>511</v>
      </c>
      <c r="U26" s="169"/>
      <c r="V26" s="169"/>
      <c r="W26" s="169"/>
      <c r="X26" s="169"/>
    </row>
    <row r="27" spans="1:231">
      <c r="M27" s="223"/>
      <c r="N27" s="224"/>
      <c r="O27" s="221"/>
      <c r="P27" s="222"/>
      <c r="Q27" s="222"/>
      <c r="R27" s="169"/>
      <c r="S27" s="169"/>
      <c r="T27" s="206" t="s">
        <v>512</v>
      </c>
      <c r="U27" s="169"/>
      <c r="V27" s="169"/>
      <c r="W27" s="169"/>
      <c r="X27" s="169"/>
    </row>
  </sheetData>
  <mergeCells count="287">
    <mergeCell ref="A1:G1"/>
    <mergeCell ref="H1:L1"/>
    <mergeCell ref="M1:S1"/>
    <mergeCell ref="T1:X1"/>
    <mergeCell ref="Y1:AE1"/>
    <mergeCell ref="AF1:AJ1"/>
    <mergeCell ref="AK1:AQ1"/>
    <mergeCell ref="AR1:AV1"/>
    <mergeCell ref="AW1:BC1"/>
    <mergeCell ref="BD1:BH1"/>
    <mergeCell ref="BI1:BO1"/>
    <mergeCell ref="BP1:BT1"/>
    <mergeCell ref="BU1:CA1"/>
    <mergeCell ref="CB1:CF1"/>
    <mergeCell ref="CG1:CM1"/>
    <mergeCell ref="CN1:CR1"/>
    <mergeCell ref="CS1:CY1"/>
    <mergeCell ref="CZ1:DD1"/>
    <mergeCell ref="DE1:DK1"/>
    <mergeCell ref="DL1:DP1"/>
    <mergeCell ref="DQ1:DW1"/>
    <mergeCell ref="DX1:EB1"/>
    <mergeCell ref="EC1:EI1"/>
    <mergeCell ref="EJ1:EN1"/>
    <mergeCell ref="EO1:EU1"/>
    <mergeCell ref="EV1:EZ1"/>
    <mergeCell ref="FA1:FG1"/>
    <mergeCell ref="FH1:FL1"/>
    <mergeCell ref="FM1:FS1"/>
    <mergeCell ref="FT1:FX1"/>
    <mergeCell ref="FY1:GE1"/>
    <mergeCell ref="GF1:GJ1"/>
    <mergeCell ref="GK1:GQ1"/>
    <mergeCell ref="GR1:GV1"/>
    <mergeCell ref="GW1:HC1"/>
    <mergeCell ref="HD1:HH1"/>
    <mergeCell ref="HI1:HP1"/>
    <mergeCell ref="HQ1:HW1"/>
    <mergeCell ref="A2:G2"/>
    <mergeCell ref="H2:L2"/>
    <mergeCell ref="M2:S2"/>
    <mergeCell ref="T2:X2"/>
    <mergeCell ref="Y2:AE2"/>
    <mergeCell ref="AF2:AJ2"/>
    <mergeCell ref="AK2:AQ2"/>
    <mergeCell ref="AR2:AV2"/>
    <mergeCell ref="AW2:BC2"/>
    <mergeCell ref="BD2:BH2"/>
    <mergeCell ref="BI2:BO2"/>
    <mergeCell ref="BP2:BT2"/>
    <mergeCell ref="BU2:CA2"/>
    <mergeCell ref="CB2:CF2"/>
    <mergeCell ref="CG2:CM2"/>
    <mergeCell ref="CN2:CR2"/>
    <mergeCell ref="CS2:CY2"/>
    <mergeCell ref="CZ2:DD2"/>
    <mergeCell ref="DE2:DK2"/>
    <mergeCell ref="DL2:DP2"/>
    <mergeCell ref="DQ2:DW2"/>
    <mergeCell ref="DX2:EB2"/>
    <mergeCell ref="EC2:EI2"/>
    <mergeCell ref="EJ2:EN2"/>
    <mergeCell ref="EO2:EU2"/>
    <mergeCell ref="EV2:EZ2"/>
    <mergeCell ref="FA2:FG2"/>
    <mergeCell ref="FH2:FL2"/>
    <mergeCell ref="FM2:FS2"/>
    <mergeCell ref="FT2:FX2"/>
    <mergeCell ref="FY2:GE2"/>
    <mergeCell ref="GF2:GJ2"/>
    <mergeCell ref="GK2:GQ2"/>
    <mergeCell ref="GR2:GV2"/>
    <mergeCell ref="GW2:HC2"/>
    <mergeCell ref="HD2:HH2"/>
    <mergeCell ref="HI2:HP2"/>
    <mergeCell ref="A3:G3"/>
    <mergeCell ref="H3:L3"/>
    <mergeCell ref="M3:S3"/>
    <mergeCell ref="T3:X3"/>
    <mergeCell ref="Y3:AE3"/>
    <mergeCell ref="AF3:AJ3"/>
    <mergeCell ref="AK3:AQ3"/>
    <mergeCell ref="AR3:AV3"/>
    <mergeCell ref="AW3:BC3"/>
    <mergeCell ref="BD3:BH3"/>
    <mergeCell ref="BI3:BO3"/>
    <mergeCell ref="BP3:BT3"/>
    <mergeCell ref="BU3:CA3"/>
    <mergeCell ref="CB3:CF3"/>
    <mergeCell ref="CG3:CM3"/>
    <mergeCell ref="CN3:CR3"/>
    <mergeCell ref="CS3:CY3"/>
    <mergeCell ref="CZ3:DD3"/>
    <mergeCell ref="FT3:FX3"/>
    <mergeCell ref="FY3:GE3"/>
    <mergeCell ref="GF3:GJ3"/>
    <mergeCell ref="GK3:GQ3"/>
    <mergeCell ref="GR3:GV3"/>
    <mergeCell ref="GW3:HC3"/>
    <mergeCell ref="HD3:HH3"/>
    <mergeCell ref="DE3:DK3"/>
    <mergeCell ref="DL3:DP3"/>
    <mergeCell ref="DQ3:DW3"/>
    <mergeCell ref="DX3:EB3"/>
    <mergeCell ref="EC3:EI3"/>
    <mergeCell ref="EJ3:EN3"/>
    <mergeCell ref="EO3:EU3"/>
    <mergeCell ref="EV3:EZ3"/>
    <mergeCell ref="FA3:FG3"/>
    <mergeCell ref="HI3:HP3"/>
    <mergeCell ref="HQ3:HW3"/>
    <mergeCell ref="A4:B4"/>
    <mergeCell ref="I4:J4"/>
    <mergeCell ref="M4:N4"/>
    <mergeCell ref="Y4:Z4"/>
    <mergeCell ref="AK4:AL4"/>
    <mergeCell ref="AW4:AX4"/>
    <mergeCell ref="BI4:BJ4"/>
    <mergeCell ref="BU4:BV4"/>
    <mergeCell ref="CG4:CH4"/>
    <mergeCell ref="CS4:CT4"/>
    <mergeCell ref="DE4:DF4"/>
    <mergeCell ref="DQ4:DR4"/>
    <mergeCell ref="EC4:ED4"/>
    <mergeCell ref="EO4:EP4"/>
    <mergeCell ref="FA4:FB4"/>
    <mergeCell ref="FM4:FN4"/>
    <mergeCell ref="FY4:FZ4"/>
    <mergeCell ref="GK4:GL4"/>
    <mergeCell ref="GW4:GX4"/>
    <mergeCell ref="HI4:HJ4"/>
    <mergeCell ref="FH3:FL3"/>
    <mergeCell ref="FM3:FS3"/>
    <mergeCell ref="A5:C7"/>
    <mergeCell ref="D5:G5"/>
    <mergeCell ref="H5:K5"/>
    <mergeCell ref="L5:L7"/>
    <mergeCell ref="M5:O7"/>
    <mergeCell ref="P5:S5"/>
    <mergeCell ref="T5:W5"/>
    <mergeCell ref="X5:X7"/>
    <mergeCell ref="Y5:AA7"/>
    <mergeCell ref="AB5:AE5"/>
    <mergeCell ref="AF5:AI5"/>
    <mergeCell ref="AJ5:AJ7"/>
    <mergeCell ref="AK5:AM7"/>
    <mergeCell ref="AN5:AQ5"/>
    <mergeCell ref="AR5:AU5"/>
    <mergeCell ref="AP6:AQ6"/>
    <mergeCell ref="AR6:AS6"/>
    <mergeCell ref="AT6:AU6"/>
    <mergeCell ref="AV5:AV7"/>
    <mergeCell ref="AW5:AY7"/>
    <mergeCell ref="AZ5:BC5"/>
    <mergeCell ref="BD5:BG5"/>
    <mergeCell ref="BH5:BH7"/>
    <mergeCell ref="BI5:BK7"/>
    <mergeCell ref="AZ6:BA6"/>
    <mergeCell ref="BB6:BC6"/>
    <mergeCell ref="BD6:BE6"/>
    <mergeCell ref="BF6:BG6"/>
    <mergeCell ref="CF5:CF7"/>
    <mergeCell ref="CG5:CI7"/>
    <mergeCell ref="CJ5:CM5"/>
    <mergeCell ref="CN5:CQ5"/>
    <mergeCell ref="CR5:CR7"/>
    <mergeCell ref="CS5:CU7"/>
    <mergeCell ref="CN6:CO6"/>
    <mergeCell ref="CP6:CQ6"/>
    <mergeCell ref="BL5:BO5"/>
    <mergeCell ref="BP5:BS5"/>
    <mergeCell ref="BT5:BT7"/>
    <mergeCell ref="BU5:BW7"/>
    <mergeCell ref="BX5:CA5"/>
    <mergeCell ref="CB5:CE5"/>
    <mergeCell ref="BL6:BM6"/>
    <mergeCell ref="BN6:BO6"/>
    <mergeCell ref="BP6:BQ6"/>
    <mergeCell ref="BR6:BS6"/>
    <mergeCell ref="CV5:CY5"/>
    <mergeCell ref="CZ5:DC5"/>
    <mergeCell ref="DD5:DD7"/>
    <mergeCell ref="DE5:DG7"/>
    <mergeCell ref="DH5:DK5"/>
    <mergeCell ref="DL5:DO5"/>
    <mergeCell ref="CV6:CW6"/>
    <mergeCell ref="CX6:CY6"/>
    <mergeCell ref="DL6:DM6"/>
    <mergeCell ref="DN6:DO6"/>
    <mergeCell ref="CZ6:DA6"/>
    <mergeCell ref="DB6:DC6"/>
    <mergeCell ref="DP5:DP7"/>
    <mergeCell ref="DQ5:DS7"/>
    <mergeCell ref="DT5:DW5"/>
    <mergeCell ref="DX5:EA5"/>
    <mergeCell ref="EB5:EB7"/>
    <mergeCell ref="EC5:EE7"/>
    <mergeCell ref="DT6:DU6"/>
    <mergeCell ref="DV6:DW6"/>
    <mergeCell ref="DX6:DY6"/>
    <mergeCell ref="DZ6:EA6"/>
    <mergeCell ref="FH5:FK5"/>
    <mergeCell ref="FL5:FL7"/>
    <mergeCell ref="FM5:FO7"/>
    <mergeCell ref="FH6:FI6"/>
    <mergeCell ref="FJ6:FK6"/>
    <mergeCell ref="EF5:EI5"/>
    <mergeCell ref="EJ5:EM5"/>
    <mergeCell ref="EN5:EN7"/>
    <mergeCell ref="EO5:EQ7"/>
    <mergeCell ref="ER5:EU5"/>
    <mergeCell ref="ER6:ES6"/>
    <mergeCell ref="ET6:EU6"/>
    <mergeCell ref="EV6:EW6"/>
    <mergeCell ref="EX6:EY6"/>
    <mergeCell ref="FD6:FE6"/>
    <mergeCell ref="FF6:FG6"/>
    <mergeCell ref="EZ5:EZ7"/>
    <mergeCell ref="FA5:FC7"/>
    <mergeCell ref="FD5:FG5"/>
    <mergeCell ref="EV5:EY5"/>
    <mergeCell ref="EF6:EG6"/>
    <mergeCell ref="EH6:EI6"/>
    <mergeCell ref="EJ6:EK6"/>
    <mergeCell ref="EL6:EM6"/>
    <mergeCell ref="GW5:GY7"/>
    <mergeCell ref="GR6:GS6"/>
    <mergeCell ref="GT6:GU6"/>
    <mergeCell ref="GZ5:HC5"/>
    <mergeCell ref="FP5:FS5"/>
    <mergeCell ref="FT5:FW5"/>
    <mergeCell ref="FX5:FX7"/>
    <mergeCell ref="FY5:GA7"/>
    <mergeCell ref="GB5:GE5"/>
    <mergeCell ref="GF5:GI5"/>
    <mergeCell ref="FP6:FQ6"/>
    <mergeCell ref="FR6:FS6"/>
    <mergeCell ref="FT6:FU6"/>
    <mergeCell ref="FV6:FW6"/>
    <mergeCell ref="HW5:HW7"/>
    <mergeCell ref="D6:E6"/>
    <mergeCell ref="F6:G6"/>
    <mergeCell ref="H6:I6"/>
    <mergeCell ref="J6:K6"/>
    <mergeCell ref="P6:Q6"/>
    <mergeCell ref="R6:S6"/>
    <mergeCell ref="T6:U6"/>
    <mergeCell ref="V6:W6"/>
    <mergeCell ref="AB6:AC6"/>
    <mergeCell ref="AD6:AE6"/>
    <mergeCell ref="AF6:AG6"/>
    <mergeCell ref="AH6:AI6"/>
    <mergeCell ref="AN6:AO6"/>
    <mergeCell ref="BX6:BY6"/>
    <mergeCell ref="BZ6:CA6"/>
    <mergeCell ref="CB6:CC6"/>
    <mergeCell ref="CD6:CE6"/>
    <mergeCell ref="CJ6:CK6"/>
    <mergeCell ref="CL6:CM6"/>
    <mergeCell ref="DH6:DI6"/>
    <mergeCell ref="DJ6:DK6"/>
    <mergeCell ref="HD5:HG5"/>
    <mergeCell ref="HH5:HH7"/>
    <mergeCell ref="HS6:HT6"/>
    <mergeCell ref="HU6:HV6"/>
    <mergeCell ref="GB6:GC6"/>
    <mergeCell ref="GD6:GE6"/>
    <mergeCell ref="GF6:GG6"/>
    <mergeCell ref="GH6:GI6"/>
    <mergeCell ref="GN6:GO6"/>
    <mergeCell ref="GP6:GQ6"/>
    <mergeCell ref="HQ5:HR7"/>
    <mergeCell ref="HS5:HV5"/>
    <mergeCell ref="HI5:HK7"/>
    <mergeCell ref="HL5:HO5"/>
    <mergeCell ref="HP5:HP7"/>
    <mergeCell ref="GZ6:HA6"/>
    <mergeCell ref="HB6:HC6"/>
    <mergeCell ref="HD6:HE6"/>
    <mergeCell ref="HF6:HG6"/>
    <mergeCell ref="HL6:HM6"/>
    <mergeCell ref="HN6:HO6"/>
    <mergeCell ref="GJ5:GJ7"/>
    <mergeCell ref="GK5:GM7"/>
    <mergeCell ref="GN5:GQ5"/>
    <mergeCell ref="GR5:GU5"/>
    <mergeCell ref="GV5:GV7"/>
  </mergeCells>
  <phoneticPr fontId="3" type="noConversion"/>
  <pageMargins left="0.78740157480314965" right="0.78740157480314965" top="1.3779527559055118" bottom="0.31496062992125984" header="0.39370078740157483" footer="0.3937007874015748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W27"/>
  <sheetViews>
    <sheetView zoomScale="70" zoomScaleNormal="70" workbookViewId="0">
      <selection activeCell="B21" sqref="B21"/>
    </sheetView>
  </sheetViews>
  <sheetFormatPr defaultRowHeight="16.5"/>
  <cols>
    <col min="1" max="1" width="2.625" customWidth="1"/>
    <col min="2" max="2" width="16.625" customWidth="1"/>
    <col min="3" max="3" width="3.125" customWidth="1"/>
    <col min="4" max="11" width="15.625" customWidth="1"/>
    <col min="12" max="12" width="22.625" customWidth="1"/>
    <col min="13" max="13" width="2.5" customWidth="1"/>
    <col min="14" max="14" width="16.625" customWidth="1"/>
    <col min="15" max="15" width="3.25" customWidth="1"/>
    <col min="16" max="23" width="15.625" customWidth="1"/>
    <col min="24" max="24" width="22.625" customWidth="1"/>
    <col min="25" max="25" width="2.625" customWidth="1"/>
    <col min="26" max="26" width="16.625" customWidth="1"/>
    <col min="27" max="27" width="3.125" customWidth="1"/>
    <col min="28" max="35" width="15.625" customWidth="1"/>
    <col min="36" max="36" width="22.625" customWidth="1"/>
    <col min="37" max="37" width="2.625" customWidth="1"/>
    <col min="38" max="38" width="16.625" customWidth="1"/>
    <col min="39" max="39" width="3.125" customWidth="1"/>
    <col min="40" max="47" width="15.625" customWidth="1"/>
    <col min="48" max="48" width="22.625" customWidth="1"/>
    <col min="49" max="49" width="2.625" customWidth="1"/>
    <col min="50" max="50" width="16.625" customWidth="1"/>
    <col min="51" max="51" width="3.125" customWidth="1"/>
    <col min="52" max="59" width="15.625" customWidth="1"/>
    <col min="60" max="60" width="22.625" customWidth="1"/>
    <col min="61" max="61" width="2.625" customWidth="1"/>
    <col min="62" max="62" width="16.625" customWidth="1"/>
    <col min="63" max="63" width="3.125" customWidth="1"/>
    <col min="64" max="71" width="15.625" customWidth="1"/>
    <col min="72" max="72" width="22.625" customWidth="1"/>
    <col min="73" max="73" width="2.625" customWidth="1"/>
    <col min="74" max="74" width="16.625" customWidth="1"/>
    <col min="75" max="75" width="3.125" customWidth="1"/>
    <col min="76" max="83" width="15.625" customWidth="1"/>
    <col min="84" max="84" width="22.625" customWidth="1"/>
    <col min="85" max="85" width="2.625" customWidth="1"/>
    <col min="86" max="86" width="16.625" customWidth="1"/>
    <col min="87" max="87" width="3.125" customWidth="1"/>
    <col min="88" max="95" width="15.625" customWidth="1"/>
    <col min="96" max="96" width="22.625" customWidth="1"/>
    <col min="97" max="97" width="2.625" customWidth="1"/>
    <col min="98" max="98" width="16.625" customWidth="1"/>
    <col min="99" max="99" width="3.125" customWidth="1"/>
    <col min="100" max="107" width="15.625" customWidth="1"/>
    <col min="108" max="108" width="22.625" customWidth="1"/>
    <col min="109" max="109" width="2.625" customWidth="1"/>
    <col min="110" max="110" width="16.625" customWidth="1"/>
    <col min="111" max="111" width="3.125" customWidth="1"/>
    <col min="112" max="119" width="15.625" customWidth="1"/>
    <col min="120" max="120" width="22.625" customWidth="1"/>
    <col min="121" max="121" width="2.625" customWidth="1"/>
    <col min="122" max="122" width="16.625" customWidth="1"/>
    <col min="123" max="123" width="3.125" customWidth="1"/>
    <col min="124" max="131" width="15.625" customWidth="1"/>
    <col min="132" max="132" width="22.625" customWidth="1"/>
    <col min="133" max="133" width="2.625" customWidth="1"/>
    <col min="134" max="134" width="16.625" customWidth="1"/>
    <col min="135" max="135" width="3.125" customWidth="1"/>
    <col min="136" max="143" width="15.625" customWidth="1"/>
    <col min="144" max="144" width="22.625" customWidth="1"/>
    <col min="145" max="145" width="2.625" customWidth="1"/>
    <col min="146" max="146" width="16.625" customWidth="1"/>
    <col min="147" max="147" width="3.125" customWidth="1"/>
    <col min="148" max="155" width="15.625" customWidth="1"/>
    <col min="156" max="156" width="22.625" customWidth="1"/>
    <col min="157" max="157" width="2.5" customWidth="1"/>
    <col min="158" max="158" width="16.625" customWidth="1"/>
    <col min="159" max="159" width="3.125" customWidth="1"/>
    <col min="160" max="167" width="15.625" customWidth="1"/>
    <col min="168" max="168" width="22.625" customWidth="1"/>
    <col min="169" max="169" width="2.625" customWidth="1"/>
    <col min="170" max="170" width="16.625" customWidth="1"/>
    <col min="171" max="171" width="3.125" customWidth="1"/>
    <col min="172" max="179" width="15.625" customWidth="1"/>
    <col min="180" max="180" width="22.625" customWidth="1"/>
    <col min="181" max="181" width="2.625" customWidth="1"/>
    <col min="182" max="182" width="16.625" customWidth="1"/>
    <col min="183" max="183" width="3.125" customWidth="1"/>
    <col min="184" max="191" width="15.625" customWidth="1"/>
    <col min="192" max="192" width="22.625" customWidth="1"/>
    <col min="193" max="193" width="2.625" customWidth="1"/>
    <col min="194" max="194" width="16.625" customWidth="1"/>
    <col min="195" max="195" width="3.125" customWidth="1"/>
    <col min="196" max="203" width="15.625" customWidth="1"/>
    <col min="204" max="204" width="22.625" customWidth="1"/>
    <col min="205" max="205" width="2.625" customWidth="1"/>
    <col min="206" max="206" width="16.625" customWidth="1"/>
    <col min="207" max="207" width="3.125" customWidth="1"/>
    <col min="208" max="215" width="15.625" customWidth="1"/>
    <col min="216" max="216" width="22.625" customWidth="1"/>
    <col min="217" max="217" width="2.625" customWidth="1"/>
    <col min="218" max="218" width="12.75" customWidth="1"/>
    <col min="219" max="219" width="0.75" customWidth="1"/>
    <col min="220" max="223" width="12.625" customWidth="1"/>
    <col min="224" max="224" width="18.25" customWidth="1"/>
    <col min="225" max="225" width="3" customWidth="1"/>
    <col min="226" max="226" width="13.125" customWidth="1"/>
    <col min="227" max="228" width="12.625" customWidth="1"/>
    <col min="229" max="229" width="11.25" customWidth="1"/>
    <col min="230" max="230" width="11.75" customWidth="1"/>
    <col min="231" max="231" width="20.25" customWidth="1"/>
  </cols>
  <sheetData>
    <row r="1" spans="1:231" ht="24.75">
      <c r="A1" s="508" t="s">
        <v>623</v>
      </c>
      <c r="B1" s="457"/>
      <c r="C1" s="457"/>
      <c r="D1" s="457"/>
      <c r="E1" s="457"/>
      <c r="F1" s="457"/>
      <c r="G1" s="457"/>
      <c r="H1" s="458" t="s">
        <v>624</v>
      </c>
      <c r="I1" s="510"/>
      <c r="J1" s="510"/>
      <c r="K1" s="510"/>
      <c r="L1" s="509"/>
      <c r="M1" s="457" t="s">
        <v>629</v>
      </c>
      <c r="N1" s="457"/>
      <c r="O1" s="457"/>
      <c r="P1" s="457"/>
      <c r="Q1" s="457"/>
      <c r="R1" s="457"/>
      <c r="S1" s="457"/>
      <c r="T1" s="458" t="s">
        <v>625</v>
      </c>
      <c r="U1" s="510"/>
      <c r="V1" s="510"/>
      <c r="W1" s="510"/>
      <c r="X1" s="509"/>
      <c r="Y1" s="508" t="s">
        <v>630</v>
      </c>
      <c r="Z1" s="457"/>
      <c r="AA1" s="457"/>
      <c r="AB1" s="457"/>
      <c r="AC1" s="457"/>
      <c r="AD1" s="457"/>
      <c r="AE1" s="457"/>
      <c r="AF1" s="458" t="s">
        <v>625</v>
      </c>
      <c r="AG1" s="458"/>
      <c r="AH1" s="458"/>
      <c r="AI1" s="458"/>
      <c r="AJ1" s="509"/>
      <c r="AK1" s="579" t="s">
        <v>631</v>
      </c>
      <c r="AL1" s="580"/>
      <c r="AM1" s="580"/>
      <c r="AN1" s="580"/>
      <c r="AO1" s="580"/>
      <c r="AP1" s="580"/>
      <c r="AQ1" s="580"/>
      <c r="AR1" s="568" t="s">
        <v>626</v>
      </c>
      <c r="AS1" s="568"/>
      <c r="AT1" s="568"/>
      <c r="AU1" s="568"/>
      <c r="AV1" s="569"/>
      <c r="AW1" s="508" t="s">
        <v>632</v>
      </c>
      <c r="AX1" s="457"/>
      <c r="AY1" s="457"/>
      <c r="AZ1" s="457"/>
      <c r="BA1" s="457"/>
      <c r="BB1" s="457"/>
      <c r="BC1" s="457"/>
      <c r="BD1" s="458" t="s">
        <v>625</v>
      </c>
      <c r="BE1" s="458"/>
      <c r="BF1" s="458"/>
      <c r="BG1" s="458"/>
      <c r="BH1" s="515"/>
      <c r="BI1" s="579" t="s">
        <v>633</v>
      </c>
      <c r="BJ1" s="580"/>
      <c r="BK1" s="580"/>
      <c r="BL1" s="580"/>
      <c r="BM1" s="580"/>
      <c r="BN1" s="580"/>
      <c r="BO1" s="580"/>
      <c r="BP1" s="577" t="s">
        <v>627</v>
      </c>
      <c r="BQ1" s="577"/>
      <c r="BR1" s="577"/>
      <c r="BS1" s="577"/>
      <c r="BT1" s="578"/>
      <c r="BU1" s="508" t="s">
        <v>634</v>
      </c>
      <c r="BV1" s="457"/>
      <c r="BW1" s="457"/>
      <c r="BX1" s="457"/>
      <c r="BY1" s="457"/>
      <c r="BZ1" s="457"/>
      <c r="CA1" s="457"/>
      <c r="CB1" s="458" t="s">
        <v>628</v>
      </c>
      <c r="CC1" s="458"/>
      <c r="CD1" s="458"/>
      <c r="CE1" s="458"/>
      <c r="CF1" s="515"/>
      <c r="CG1" s="579" t="s">
        <v>635</v>
      </c>
      <c r="CH1" s="580"/>
      <c r="CI1" s="580"/>
      <c r="CJ1" s="580"/>
      <c r="CK1" s="580"/>
      <c r="CL1" s="580"/>
      <c r="CM1" s="580"/>
      <c r="CN1" s="577" t="s">
        <v>627</v>
      </c>
      <c r="CO1" s="577"/>
      <c r="CP1" s="577"/>
      <c r="CQ1" s="577"/>
      <c r="CR1" s="578"/>
      <c r="CS1" s="508" t="s">
        <v>636</v>
      </c>
      <c r="CT1" s="457"/>
      <c r="CU1" s="457"/>
      <c r="CV1" s="457"/>
      <c r="CW1" s="457"/>
      <c r="CX1" s="457"/>
      <c r="CY1" s="457"/>
      <c r="CZ1" s="458" t="s">
        <v>647</v>
      </c>
      <c r="DA1" s="458"/>
      <c r="DB1" s="458"/>
      <c r="DC1" s="458"/>
      <c r="DD1" s="515"/>
      <c r="DE1" s="579" t="s">
        <v>637</v>
      </c>
      <c r="DF1" s="580"/>
      <c r="DG1" s="580"/>
      <c r="DH1" s="580"/>
      <c r="DI1" s="580"/>
      <c r="DJ1" s="580"/>
      <c r="DK1" s="580"/>
      <c r="DL1" s="577" t="s">
        <v>627</v>
      </c>
      <c r="DM1" s="577"/>
      <c r="DN1" s="577"/>
      <c r="DO1" s="577"/>
      <c r="DP1" s="578"/>
      <c r="DQ1" s="508" t="s">
        <v>638</v>
      </c>
      <c r="DR1" s="457"/>
      <c r="DS1" s="457"/>
      <c r="DT1" s="457"/>
      <c r="DU1" s="457"/>
      <c r="DV1" s="457"/>
      <c r="DW1" s="457"/>
      <c r="DX1" s="458" t="s">
        <v>627</v>
      </c>
      <c r="DY1" s="458"/>
      <c r="DZ1" s="458"/>
      <c r="EA1" s="458"/>
      <c r="EB1" s="515"/>
      <c r="EC1" s="508" t="s">
        <v>639</v>
      </c>
      <c r="ED1" s="457"/>
      <c r="EE1" s="457"/>
      <c r="EF1" s="457"/>
      <c r="EG1" s="457"/>
      <c r="EH1" s="457"/>
      <c r="EI1" s="457"/>
      <c r="EJ1" s="577" t="s">
        <v>627</v>
      </c>
      <c r="EK1" s="577"/>
      <c r="EL1" s="577"/>
      <c r="EM1" s="577"/>
      <c r="EN1" s="577"/>
      <c r="EO1" s="508" t="s">
        <v>640</v>
      </c>
      <c r="EP1" s="457"/>
      <c r="EQ1" s="457"/>
      <c r="ER1" s="457"/>
      <c r="ES1" s="457"/>
      <c r="ET1" s="457"/>
      <c r="EU1" s="457"/>
      <c r="EV1" s="458" t="s">
        <v>627</v>
      </c>
      <c r="EW1" s="458"/>
      <c r="EX1" s="458"/>
      <c r="EY1" s="458"/>
      <c r="EZ1" s="515"/>
      <c r="FA1" s="508" t="s">
        <v>641</v>
      </c>
      <c r="FB1" s="457"/>
      <c r="FC1" s="457"/>
      <c r="FD1" s="457"/>
      <c r="FE1" s="457"/>
      <c r="FF1" s="457"/>
      <c r="FG1" s="457"/>
      <c r="FH1" s="577" t="s">
        <v>627</v>
      </c>
      <c r="FI1" s="577"/>
      <c r="FJ1" s="577"/>
      <c r="FK1" s="577"/>
      <c r="FL1" s="578"/>
      <c r="FM1" s="508" t="s">
        <v>642</v>
      </c>
      <c r="FN1" s="457"/>
      <c r="FO1" s="457"/>
      <c r="FP1" s="457"/>
      <c r="FQ1" s="457"/>
      <c r="FR1" s="457"/>
      <c r="FS1" s="457"/>
      <c r="FT1" s="458" t="s">
        <v>627</v>
      </c>
      <c r="FU1" s="458"/>
      <c r="FV1" s="458"/>
      <c r="FW1" s="458"/>
      <c r="FX1" s="515"/>
      <c r="FY1" s="508" t="s">
        <v>643</v>
      </c>
      <c r="FZ1" s="457"/>
      <c r="GA1" s="457"/>
      <c r="GB1" s="457"/>
      <c r="GC1" s="457"/>
      <c r="GD1" s="457"/>
      <c r="GE1" s="457"/>
      <c r="GF1" s="577" t="s">
        <v>627</v>
      </c>
      <c r="GG1" s="577"/>
      <c r="GH1" s="577"/>
      <c r="GI1" s="577"/>
      <c r="GJ1" s="578"/>
      <c r="GK1" s="508" t="s">
        <v>644</v>
      </c>
      <c r="GL1" s="457"/>
      <c r="GM1" s="457"/>
      <c r="GN1" s="457"/>
      <c r="GO1" s="457"/>
      <c r="GP1" s="457"/>
      <c r="GQ1" s="457"/>
      <c r="GR1" s="458" t="s">
        <v>627</v>
      </c>
      <c r="GS1" s="458"/>
      <c r="GT1" s="458"/>
      <c r="GU1" s="458"/>
      <c r="GV1" s="515"/>
      <c r="GW1" s="508" t="s">
        <v>645</v>
      </c>
      <c r="GX1" s="457"/>
      <c r="GY1" s="457"/>
      <c r="GZ1" s="457"/>
      <c r="HA1" s="457"/>
      <c r="HB1" s="457"/>
      <c r="HC1" s="457"/>
      <c r="HD1" s="577" t="s">
        <v>627</v>
      </c>
      <c r="HE1" s="577"/>
      <c r="HF1" s="577"/>
      <c r="HG1" s="577"/>
      <c r="HH1" s="578"/>
      <c r="HI1" s="508" t="s">
        <v>646</v>
      </c>
      <c r="HJ1" s="457"/>
      <c r="HK1" s="457"/>
      <c r="HL1" s="457"/>
      <c r="HM1" s="457"/>
      <c r="HN1" s="457"/>
      <c r="HO1" s="457"/>
      <c r="HP1" s="511"/>
      <c r="HQ1" s="458" t="s">
        <v>627</v>
      </c>
      <c r="HR1" s="511"/>
      <c r="HS1" s="511"/>
      <c r="HT1" s="511"/>
      <c r="HU1" s="511"/>
      <c r="HV1" s="511"/>
      <c r="HW1" s="511"/>
    </row>
    <row r="2" spans="1:231" ht="24.75">
      <c r="A2" s="461" t="s">
        <v>463</v>
      </c>
      <c r="B2" s="461"/>
      <c r="C2" s="461"/>
      <c r="D2" s="461"/>
      <c r="E2" s="461"/>
      <c r="F2" s="461"/>
      <c r="G2" s="461"/>
      <c r="H2" s="462" t="s">
        <v>464</v>
      </c>
      <c r="I2" s="512"/>
      <c r="J2" s="512"/>
      <c r="K2" s="512"/>
      <c r="L2" s="511"/>
      <c r="M2" s="513" t="s">
        <v>489</v>
      </c>
      <c r="N2" s="513"/>
      <c r="O2" s="513"/>
      <c r="P2" s="513"/>
      <c r="Q2" s="513"/>
      <c r="R2" s="513"/>
      <c r="S2" s="513"/>
      <c r="T2" s="462" t="s">
        <v>490</v>
      </c>
      <c r="U2" s="512"/>
      <c r="V2" s="512"/>
      <c r="W2" s="512"/>
      <c r="X2" s="511"/>
      <c r="Y2" s="461" t="s">
        <v>513</v>
      </c>
      <c r="Z2" s="461"/>
      <c r="AA2" s="461"/>
      <c r="AB2" s="461"/>
      <c r="AC2" s="461"/>
      <c r="AD2" s="461"/>
      <c r="AE2" s="461"/>
      <c r="AF2" s="570" t="s">
        <v>514</v>
      </c>
      <c r="AG2" s="573"/>
      <c r="AH2" s="573"/>
      <c r="AI2" s="573"/>
      <c r="AJ2" s="511"/>
      <c r="AK2" s="572" t="s">
        <v>516</v>
      </c>
      <c r="AL2" s="572"/>
      <c r="AM2" s="572"/>
      <c r="AN2" s="572"/>
      <c r="AO2" s="572"/>
      <c r="AP2" s="572"/>
      <c r="AQ2" s="572"/>
      <c r="AR2" s="568" t="s">
        <v>517</v>
      </c>
      <c r="AS2" s="574"/>
      <c r="AT2" s="574"/>
      <c r="AU2" s="574"/>
      <c r="AV2" s="569"/>
      <c r="AW2" s="461" t="s">
        <v>518</v>
      </c>
      <c r="AX2" s="461"/>
      <c r="AY2" s="461"/>
      <c r="AZ2" s="461"/>
      <c r="BA2" s="461"/>
      <c r="BB2" s="461"/>
      <c r="BC2" s="461"/>
      <c r="BD2" s="570" t="s">
        <v>519</v>
      </c>
      <c r="BE2" s="571"/>
      <c r="BF2" s="571"/>
      <c r="BG2" s="571"/>
      <c r="BH2" s="511"/>
      <c r="BI2" s="572"/>
      <c r="BJ2" s="572"/>
      <c r="BK2" s="572"/>
      <c r="BL2" s="572"/>
      <c r="BM2" s="572"/>
      <c r="BN2" s="572"/>
      <c r="BO2" s="572"/>
      <c r="BP2" s="567" t="s">
        <v>538</v>
      </c>
      <c r="BQ2" s="574"/>
      <c r="BR2" s="574"/>
      <c r="BS2" s="574"/>
      <c r="BT2" s="569"/>
      <c r="BU2" s="461"/>
      <c r="BV2" s="461"/>
      <c r="BW2" s="461"/>
      <c r="BX2" s="461"/>
      <c r="BY2" s="461"/>
      <c r="BZ2" s="461"/>
      <c r="CA2" s="461"/>
      <c r="CB2" s="570" t="s">
        <v>543</v>
      </c>
      <c r="CC2" s="573"/>
      <c r="CD2" s="573"/>
      <c r="CE2" s="573"/>
      <c r="CF2" s="511"/>
      <c r="CG2" s="572" t="s">
        <v>557</v>
      </c>
      <c r="CH2" s="572"/>
      <c r="CI2" s="572"/>
      <c r="CJ2" s="572"/>
      <c r="CK2" s="572"/>
      <c r="CL2" s="572"/>
      <c r="CM2" s="572"/>
      <c r="CN2" s="567" t="s">
        <v>558</v>
      </c>
      <c r="CO2" s="568"/>
      <c r="CP2" s="568"/>
      <c r="CQ2" s="568"/>
      <c r="CR2" s="569"/>
      <c r="CS2" s="461" t="s">
        <v>560</v>
      </c>
      <c r="CT2" s="461"/>
      <c r="CU2" s="461"/>
      <c r="CV2" s="461"/>
      <c r="CW2" s="461"/>
      <c r="CX2" s="461"/>
      <c r="CY2" s="461"/>
      <c r="CZ2" s="570" t="s">
        <v>561</v>
      </c>
      <c r="DA2" s="571"/>
      <c r="DB2" s="571"/>
      <c r="DC2" s="571"/>
      <c r="DD2" s="511"/>
      <c r="DE2" s="572" t="s">
        <v>557</v>
      </c>
      <c r="DF2" s="572"/>
      <c r="DG2" s="572"/>
      <c r="DH2" s="572"/>
      <c r="DI2" s="572"/>
      <c r="DJ2" s="572"/>
      <c r="DK2" s="572"/>
      <c r="DL2" s="567" t="s">
        <v>564</v>
      </c>
      <c r="DM2" s="568"/>
      <c r="DN2" s="568"/>
      <c r="DO2" s="568"/>
      <c r="DP2" s="569"/>
      <c r="DQ2" s="516" t="s">
        <v>565</v>
      </c>
      <c r="DR2" s="464"/>
      <c r="DS2" s="464"/>
      <c r="DT2" s="464"/>
      <c r="DU2" s="464"/>
      <c r="DV2" s="464"/>
      <c r="DW2" s="464"/>
      <c r="DX2" s="575" t="s">
        <v>566</v>
      </c>
      <c r="DY2" s="575"/>
      <c r="DZ2" s="575"/>
      <c r="EA2" s="575"/>
      <c r="EB2" s="576"/>
      <c r="EC2" s="572" t="s">
        <v>580</v>
      </c>
      <c r="ED2" s="572"/>
      <c r="EE2" s="572"/>
      <c r="EF2" s="572"/>
      <c r="EG2" s="572"/>
      <c r="EH2" s="572"/>
      <c r="EI2" s="572"/>
      <c r="EJ2" s="567" t="s">
        <v>581</v>
      </c>
      <c r="EK2" s="567"/>
      <c r="EL2" s="567"/>
      <c r="EM2" s="567"/>
      <c r="EN2" s="567"/>
      <c r="EO2" s="461" t="s">
        <v>464</v>
      </c>
      <c r="EP2" s="461"/>
      <c r="EQ2" s="461"/>
      <c r="ER2" s="461"/>
      <c r="ES2" s="461"/>
      <c r="ET2" s="461"/>
      <c r="EU2" s="461"/>
      <c r="EV2" s="570" t="s">
        <v>583</v>
      </c>
      <c r="EW2" s="571"/>
      <c r="EX2" s="571"/>
      <c r="EY2" s="571"/>
      <c r="EZ2" s="511"/>
      <c r="FA2" s="572" t="s">
        <v>557</v>
      </c>
      <c r="FB2" s="572"/>
      <c r="FC2" s="572"/>
      <c r="FD2" s="572"/>
      <c r="FE2" s="572"/>
      <c r="FF2" s="572"/>
      <c r="FG2" s="572"/>
      <c r="FH2" s="567" t="s">
        <v>597</v>
      </c>
      <c r="FI2" s="568"/>
      <c r="FJ2" s="568"/>
      <c r="FK2" s="568"/>
      <c r="FL2" s="569"/>
      <c r="FM2" s="461" t="s">
        <v>580</v>
      </c>
      <c r="FN2" s="461"/>
      <c r="FO2" s="461"/>
      <c r="FP2" s="461"/>
      <c r="FQ2" s="461"/>
      <c r="FR2" s="461"/>
      <c r="FS2" s="461"/>
      <c r="FT2" s="570" t="s">
        <v>599</v>
      </c>
      <c r="FU2" s="571"/>
      <c r="FV2" s="571"/>
      <c r="FW2" s="571"/>
      <c r="FX2" s="511"/>
      <c r="FY2" s="572" t="s">
        <v>463</v>
      </c>
      <c r="FZ2" s="572"/>
      <c r="GA2" s="572"/>
      <c r="GB2" s="572"/>
      <c r="GC2" s="572"/>
      <c r="GD2" s="572"/>
      <c r="GE2" s="572"/>
      <c r="GF2" s="567" t="s">
        <v>613</v>
      </c>
      <c r="GG2" s="568"/>
      <c r="GH2" s="568"/>
      <c r="GI2" s="568"/>
      <c r="GJ2" s="569"/>
      <c r="GK2" s="461" t="s">
        <v>615</v>
      </c>
      <c r="GL2" s="461"/>
      <c r="GM2" s="461"/>
      <c r="GN2" s="461"/>
      <c r="GO2" s="461"/>
      <c r="GP2" s="461"/>
      <c r="GQ2" s="461"/>
      <c r="GR2" s="570" t="s">
        <v>616</v>
      </c>
      <c r="GS2" s="571"/>
      <c r="GT2" s="571"/>
      <c r="GU2" s="571"/>
      <c r="GV2" s="511"/>
      <c r="GW2" s="572" t="s">
        <v>615</v>
      </c>
      <c r="GX2" s="572"/>
      <c r="GY2" s="572"/>
      <c r="GZ2" s="572"/>
      <c r="HA2" s="572"/>
      <c r="HB2" s="572"/>
      <c r="HC2" s="572"/>
      <c r="HD2" s="567" t="s">
        <v>619</v>
      </c>
      <c r="HE2" s="568"/>
      <c r="HF2" s="568"/>
      <c r="HG2" s="568"/>
      <c r="HH2" s="569"/>
      <c r="HI2" s="461" t="s">
        <v>513</v>
      </c>
      <c r="HJ2" s="461"/>
      <c r="HK2" s="461"/>
      <c r="HL2" s="461"/>
      <c r="HM2" s="461"/>
      <c r="HN2" s="461"/>
      <c r="HO2" s="461"/>
      <c r="HP2" s="511"/>
      <c r="HQ2" s="249" t="s">
        <v>620</v>
      </c>
      <c r="HR2" s="249"/>
      <c r="HS2" s="249"/>
      <c r="HT2" s="249"/>
      <c r="HU2" s="249"/>
      <c r="HV2" s="249"/>
      <c r="HW2" s="168"/>
    </row>
    <row r="3" spans="1:231">
      <c r="A3" s="514" t="s">
        <v>465</v>
      </c>
      <c r="B3" s="515"/>
      <c r="C3" s="515"/>
      <c r="D3" s="515"/>
      <c r="E3" s="515"/>
      <c r="F3" s="515"/>
      <c r="G3" s="515"/>
      <c r="H3" s="448">
        <v>2008</v>
      </c>
      <c r="I3" s="511"/>
      <c r="J3" s="511"/>
      <c r="K3" s="511"/>
      <c r="L3" s="511"/>
      <c r="M3" s="514" t="s">
        <v>491</v>
      </c>
      <c r="N3" s="515"/>
      <c r="O3" s="515"/>
      <c r="P3" s="515"/>
      <c r="Q3" s="515"/>
      <c r="R3" s="515"/>
      <c r="S3" s="515"/>
      <c r="T3" s="448">
        <v>2008</v>
      </c>
      <c r="U3" s="511"/>
      <c r="V3" s="511"/>
      <c r="W3" s="511"/>
      <c r="X3" s="511"/>
      <c r="Y3" s="514" t="s">
        <v>465</v>
      </c>
      <c r="Z3" s="515"/>
      <c r="AA3" s="515"/>
      <c r="AB3" s="515"/>
      <c r="AC3" s="515"/>
      <c r="AD3" s="515"/>
      <c r="AE3" s="515"/>
      <c r="AF3" s="448">
        <v>2008</v>
      </c>
      <c r="AG3" s="511"/>
      <c r="AH3" s="511"/>
      <c r="AI3" s="511"/>
      <c r="AJ3" s="511"/>
      <c r="AK3" s="581" t="s">
        <v>465</v>
      </c>
      <c r="AL3" s="578"/>
      <c r="AM3" s="578"/>
      <c r="AN3" s="578"/>
      <c r="AO3" s="578"/>
      <c r="AP3" s="578"/>
      <c r="AQ3" s="578"/>
      <c r="AR3" s="582">
        <v>2008</v>
      </c>
      <c r="AS3" s="569"/>
      <c r="AT3" s="569"/>
      <c r="AU3" s="569"/>
      <c r="AV3" s="569"/>
      <c r="AW3" s="514" t="s">
        <v>520</v>
      </c>
      <c r="AX3" s="515"/>
      <c r="AY3" s="515"/>
      <c r="AZ3" s="515"/>
      <c r="BA3" s="515"/>
      <c r="BB3" s="515"/>
      <c r="BC3" s="515"/>
      <c r="BD3" s="448">
        <v>2008</v>
      </c>
      <c r="BE3" s="511"/>
      <c r="BF3" s="511"/>
      <c r="BG3" s="511"/>
      <c r="BH3" s="511"/>
      <c r="BI3" s="581" t="s">
        <v>539</v>
      </c>
      <c r="BJ3" s="578"/>
      <c r="BK3" s="578"/>
      <c r="BL3" s="578"/>
      <c r="BM3" s="578"/>
      <c r="BN3" s="578"/>
      <c r="BO3" s="578"/>
      <c r="BP3" s="582">
        <v>2008</v>
      </c>
      <c r="BQ3" s="569"/>
      <c r="BR3" s="569"/>
      <c r="BS3" s="569"/>
      <c r="BT3" s="569"/>
      <c r="BU3" s="514" t="s">
        <v>539</v>
      </c>
      <c r="BV3" s="515"/>
      <c r="BW3" s="515"/>
      <c r="BX3" s="515"/>
      <c r="BY3" s="515"/>
      <c r="BZ3" s="515"/>
      <c r="CA3" s="515"/>
      <c r="CB3" s="448">
        <v>2008</v>
      </c>
      <c r="CC3" s="511"/>
      <c r="CD3" s="511"/>
      <c r="CE3" s="511"/>
      <c r="CF3" s="511"/>
      <c r="CG3" s="581" t="s">
        <v>539</v>
      </c>
      <c r="CH3" s="578"/>
      <c r="CI3" s="578"/>
      <c r="CJ3" s="578"/>
      <c r="CK3" s="578"/>
      <c r="CL3" s="578"/>
      <c r="CM3" s="578"/>
      <c r="CN3" s="582">
        <v>2008</v>
      </c>
      <c r="CO3" s="569"/>
      <c r="CP3" s="569"/>
      <c r="CQ3" s="569"/>
      <c r="CR3" s="569"/>
      <c r="CS3" s="514" t="s">
        <v>539</v>
      </c>
      <c r="CT3" s="515"/>
      <c r="CU3" s="515"/>
      <c r="CV3" s="515"/>
      <c r="CW3" s="515"/>
      <c r="CX3" s="515"/>
      <c r="CY3" s="515"/>
      <c r="CZ3" s="448">
        <v>2008</v>
      </c>
      <c r="DA3" s="511"/>
      <c r="DB3" s="511"/>
      <c r="DC3" s="511"/>
      <c r="DD3" s="511"/>
      <c r="DE3" s="581" t="s">
        <v>465</v>
      </c>
      <c r="DF3" s="578"/>
      <c r="DG3" s="578"/>
      <c r="DH3" s="578"/>
      <c r="DI3" s="578"/>
      <c r="DJ3" s="578"/>
      <c r="DK3" s="578"/>
      <c r="DL3" s="582">
        <v>2008</v>
      </c>
      <c r="DM3" s="569"/>
      <c r="DN3" s="569"/>
      <c r="DO3" s="569"/>
      <c r="DP3" s="569"/>
      <c r="DQ3" s="514" t="s">
        <v>465</v>
      </c>
      <c r="DR3" s="515"/>
      <c r="DS3" s="515"/>
      <c r="DT3" s="515"/>
      <c r="DU3" s="515"/>
      <c r="DV3" s="515"/>
      <c r="DW3" s="515"/>
      <c r="DX3" s="448">
        <v>2008</v>
      </c>
      <c r="DY3" s="511"/>
      <c r="DZ3" s="511"/>
      <c r="EA3" s="511"/>
      <c r="EB3" s="511"/>
      <c r="EC3" s="581" t="s">
        <v>465</v>
      </c>
      <c r="ED3" s="578"/>
      <c r="EE3" s="578"/>
      <c r="EF3" s="578"/>
      <c r="EG3" s="578"/>
      <c r="EH3" s="578"/>
      <c r="EI3" s="578"/>
      <c r="EJ3" s="582">
        <v>2008</v>
      </c>
      <c r="EK3" s="569"/>
      <c r="EL3" s="569"/>
      <c r="EM3" s="569"/>
      <c r="EN3" s="569"/>
      <c r="EO3" s="514" t="s">
        <v>465</v>
      </c>
      <c r="EP3" s="515"/>
      <c r="EQ3" s="515"/>
      <c r="ER3" s="515"/>
      <c r="ES3" s="515"/>
      <c r="ET3" s="515"/>
      <c r="EU3" s="515"/>
      <c r="EV3" s="448">
        <v>2008</v>
      </c>
      <c r="EW3" s="511"/>
      <c r="EX3" s="511"/>
      <c r="EY3" s="511"/>
      <c r="EZ3" s="511"/>
      <c r="FA3" s="581" t="s">
        <v>465</v>
      </c>
      <c r="FB3" s="578"/>
      <c r="FC3" s="578"/>
      <c r="FD3" s="578"/>
      <c r="FE3" s="578"/>
      <c r="FF3" s="578"/>
      <c r="FG3" s="578"/>
      <c r="FH3" s="582">
        <v>2008</v>
      </c>
      <c r="FI3" s="569"/>
      <c r="FJ3" s="569"/>
      <c r="FK3" s="569"/>
      <c r="FL3" s="569"/>
      <c r="FM3" s="514" t="s">
        <v>465</v>
      </c>
      <c r="FN3" s="515"/>
      <c r="FO3" s="515"/>
      <c r="FP3" s="515"/>
      <c r="FQ3" s="515"/>
      <c r="FR3" s="515"/>
      <c r="FS3" s="515"/>
      <c r="FT3" s="448">
        <v>2008</v>
      </c>
      <c r="FU3" s="511"/>
      <c r="FV3" s="511"/>
      <c r="FW3" s="511"/>
      <c r="FX3" s="511"/>
      <c r="FY3" s="581" t="s">
        <v>465</v>
      </c>
      <c r="FZ3" s="578"/>
      <c r="GA3" s="578"/>
      <c r="GB3" s="578"/>
      <c r="GC3" s="578"/>
      <c r="GD3" s="578"/>
      <c r="GE3" s="578"/>
      <c r="GF3" s="582">
        <v>2008</v>
      </c>
      <c r="GG3" s="569"/>
      <c r="GH3" s="569"/>
      <c r="GI3" s="569"/>
      <c r="GJ3" s="569"/>
      <c r="GK3" s="514" t="s">
        <v>465</v>
      </c>
      <c r="GL3" s="515"/>
      <c r="GM3" s="515"/>
      <c r="GN3" s="515"/>
      <c r="GO3" s="515"/>
      <c r="GP3" s="515"/>
      <c r="GQ3" s="515"/>
      <c r="GR3" s="448">
        <v>2008</v>
      </c>
      <c r="GS3" s="511"/>
      <c r="GT3" s="511"/>
      <c r="GU3" s="511"/>
      <c r="GV3" s="511"/>
      <c r="GW3" s="581" t="s">
        <v>465</v>
      </c>
      <c r="GX3" s="578"/>
      <c r="GY3" s="578"/>
      <c r="GZ3" s="578"/>
      <c r="HA3" s="578"/>
      <c r="HB3" s="578"/>
      <c r="HC3" s="578"/>
      <c r="HD3" s="582">
        <v>2008</v>
      </c>
      <c r="HE3" s="569"/>
      <c r="HF3" s="569"/>
      <c r="HG3" s="569"/>
      <c r="HH3" s="569"/>
      <c r="HI3" s="514" t="s">
        <v>465</v>
      </c>
      <c r="HJ3" s="515"/>
      <c r="HK3" s="515"/>
      <c r="HL3" s="515"/>
      <c r="HM3" s="515"/>
      <c r="HN3" s="515"/>
      <c r="HO3" s="515"/>
      <c r="HP3" s="515"/>
      <c r="HQ3" s="459">
        <v>2008</v>
      </c>
      <c r="HR3" s="509"/>
      <c r="HS3" s="509"/>
      <c r="HT3" s="509"/>
      <c r="HU3" s="509"/>
      <c r="HV3" s="509"/>
      <c r="HW3" s="509"/>
    </row>
    <row r="4" spans="1:231" ht="20.25" thickBot="1">
      <c r="A4" s="517" t="s">
        <v>466</v>
      </c>
      <c r="B4" s="518"/>
      <c r="C4" s="166"/>
      <c r="D4" s="167"/>
      <c r="E4" s="166"/>
      <c r="F4" s="166"/>
      <c r="G4" s="168"/>
      <c r="H4" s="169"/>
      <c r="I4" s="465"/>
      <c r="J4" s="519"/>
      <c r="K4" s="168"/>
      <c r="L4" s="171" t="s">
        <v>467</v>
      </c>
      <c r="M4" s="517" t="s">
        <v>466</v>
      </c>
      <c r="N4" s="518"/>
      <c r="O4" s="166"/>
      <c r="P4" s="168"/>
      <c r="Q4" s="166"/>
      <c r="R4" s="166"/>
      <c r="S4" s="168"/>
      <c r="T4" s="169"/>
      <c r="U4" s="168"/>
      <c r="V4" s="168"/>
      <c r="W4" s="168"/>
      <c r="X4" s="171" t="s">
        <v>467</v>
      </c>
      <c r="Y4" s="517" t="s">
        <v>466</v>
      </c>
      <c r="Z4" s="518"/>
      <c r="AA4" s="166"/>
      <c r="AB4" s="167"/>
      <c r="AC4" s="166"/>
      <c r="AD4" s="166"/>
      <c r="AE4" s="168"/>
      <c r="AF4" s="225"/>
      <c r="AG4" s="167"/>
      <c r="AH4" s="167"/>
      <c r="AI4" s="168"/>
      <c r="AJ4" s="171" t="s">
        <v>467</v>
      </c>
      <c r="AK4" s="565" t="s">
        <v>466</v>
      </c>
      <c r="AL4" s="566"/>
      <c r="AM4" s="32"/>
      <c r="AN4" s="228"/>
      <c r="AO4" s="32"/>
      <c r="AP4" s="32"/>
      <c r="AQ4" s="214"/>
      <c r="AR4" s="31"/>
      <c r="AS4" s="228"/>
      <c r="AT4" s="228"/>
      <c r="AU4" s="214"/>
      <c r="AV4" s="229" t="s">
        <v>467</v>
      </c>
      <c r="AW4" s="517" t="s">
        <v>521</v>
      </c>
      <c r="AX4" s="518"/>
      <c r="AY4" s="166"/>
      <c r="AZ4" s="167"/>
      <c r="BA4" s="166"/>
      <c r="BB4" s="166"/>
      <c r="BC4" s="168"/>
      <c r="BD4" s="225"/>
      <c r="BE4" s="168"/>
      <c r="BF4" s="168"/>
      <c r="BG4" s="168"/>
      <c r="BH4" s="171" t="s">
        <v>522</v>
      </c>
      <c r="BI4" s="565" t="s">
        <v>466</v>
      </c>
      <c r="BJ4" s="566"/>
      <c r="BK4" s="32"/>
      <c r="BL4" s="250"/>
      <c r="BM4" s="32"/>
      <c r="BN4" s="32"/>
      <c r="BO4" s="214"/>
      <c r="BP4" s="31"/>
      <c r="BQ4" s="214"/>
      <c r="BR4" s="214"/>
      <c r="BS4" s="214"/>
      <c r="BT4" s="229" t="s">
        <v>467</v>
      </c>
      <c r="BU4" s="517" t="s">
        <v>466</v>
      </c>
      <c r="BV4" s="518"/>
      <c r="BW4" s="166"/>
      <c r="BX4" s="251"/>
      <c r="BY4" s="166"/>
      <c r="BZ4" s="166"/>
      <c r="CA4" s="168"/>
      <c r="CB4" s="225"/>
      <c r="CC4" s="168"/>
      <c r="CD4" s="168"/>
      <c r="CE4" s="168"/>
      <c r="CF4" s="171" t="s">
        <v>467</v>
      </c>
      <c r="CG4" s="565" t="s">
        <v>466</v>
      </c>
      <c r="CH4" s="566"/>
      <c r="CI4" s="32"/>
      <c r="CJ4" s="250"/>
      <c r="CK4" s="32"/>
      <c r="CL4" s="32"/>
      <c r="CM4" s="214"/>
      <c r="CN4" s="31"/>
      <c r="CO4" s="214"/>
      <c r="CP4" s="214"/>
      <c r="CQ4" s="214"/>
      <c r="CR4" s="229" t="s">
        <v>467</v>
      </c>
      <c r="CS4" s="517" t="s">
        <v>466</v>
      </c>
      <c r="CT4" s="518"/>
      <c r="CU4" s="166"/>
      <c r="CV4" s="251"/>
      <c r="CW4" s="166"/>
      <c r="CX4" s="166"/>
      <c r="CY4" s="168"/>
      <c r="CZ4" s="225"/>
      <c r="DA4" s="168"/>
      <c r="DB4" s="168"/>
      <c r="DC4" s="168"/>
      <c r="DD4" s="171" t="s">
        <v>467</v>
      </c>
      <c r="DE4" s="565" t="s">
        <v>466</v>
      </c>
      <c r="DF4" s="566"/>
      <c r="DG4" s="32"/>
      <c r="DH4" s="250"/>
      <c r="DI4" s="32"/>
      <c r="DJ4" s="32"/>
      <c r="DK4" s="214"/>
      <c r="DL4" s="31"/>
      <c r="DM4" s="214"/>
      <c r="DN4" s="214"/>
      <c r="DO4" s="214"/>
      <c r="DP4" s="229" t="s">
        <v>467</v>
      </c>
      <c r="DQ4" s="517" t="s">
        <v>466</v>
      </c>
      <c r="DR4" s="518"/>
      <c r="DS4" s="166"/>
      <c r="DT4" s="251"/>
      <c r="DU4" s="166"/>
      <c r="DV4" s="166"/>
      <c r="DW4" s="168"/>
      <c r="DX4" s="225"/>
      <c r="DY4" s="168"/>
      <c r="DZ4" s="168"/>
      <c r="EA4" s="168"/>
      <c r="EB4" s="171" t="s">
        <v>467</v>
      </c>
      <c r="EC4" s="565" t="s">
        <v>466</v>
      </c>
      <c r="ED4" s="566"/>
      <c r="EE4" s="32"/>
      <c r="EF4" s="250"/>
      <c r="EG4" s="32"/>
      <c r="EH4" s="32"/>
      <c r="EI4" s="214"/>
      <c r="EJ4" s="31"/>
      <c r="EK4" s="214"/>
      <c r="EL4" s="214"/>
      <c r="EM4" s="214"/>
      <c r="EN4" s="229" t="s">
        <v>467</v>
      </c>
      <c r="EO4" s="517" t="s">
        <v>466</v>
      </c>
      <c r="EP4" s="518"/>
      <c r="EQ4" s="166"/>
      <c r="ER4" s="251"/>
      <c r="ES4" s="166"/>
      <c r="ET4" s="166"/>
      <c r="EU4" s="168"/>
      <c r="EV4" s="225"/>
      <c r="EW4" s="168"/>
      <c r="EX4" s="168"/>
      <c r="EY4" s="168"/>
      <c r="EZ4" s="171" t="s">
        <v>467</v>
      </c>
      <c r="FA4" s="565" t="s">
        <v>466</v>
      </c>
      <c r="FB4" s="566"/>
      <c r="FC4" s="32"/>
      <c r="FD4" s="250"/>
      <c r="FE4" s="32"/>
      <c r="FF4" s="32"/>
      <c r="FG4" s="214"/>
      <c r="FH4" s="31"/>
      <c r="FI4" s="214"/>
      <c r="FJ4" s="214"/>
      <c r="FK4" s="214"/>
      <c r="FL4" s="229" t="s">
        <v>467</v>
      </c>
      <c r="FM4" s="517" t="s">
        <v>466</v>
      </c>
      <c r="FN4" s="518"/>
      <c r="FO4" s="166"/>
      <c r="FP4" s="251"/>
      <c r="FQ4" s="166"/>
      <c r="FR4" s="166"/>
      <c r="FS4" s="168"/>
      <c r="FT4" s="225"/>
      <c r="FU4" s="168"/>
      <c r="FV4" s="168"/>
      <c r="FW4" s="168"/>
      <c r="FX4" s="171" t="s">
        <v>467</v>
      </c>
      <c r="FY4" s="565" t="s">
        <v>466</v>
      </c>
      <c r="FZ4" s="566"/>
      <c r="GA4" s="32"/>
      <c r="GB4" s="250"/>
      <c r="GC4" s="32"/>
      <c r="GD4" s="32"/>
      <c r="GE4" s="214"/>
      <c r="GF4" s="31"/>
      <c r="GG4" s="214"/>
      <c r="GH4" s="214"/>
      <c r="GI4" s="214"/>
      <c r="GJ4" s="229" t="s">
        <v>467</v>
      </c>
      <c r="GK4" s="517" t="s">
        <v>466</v>
      </c>
      <c r="GL4" s="518"/>
      <c r="GM4" s="166"/>
      <c r="GN4" s="251"/>
      <c r="GO4" s="166"/>
      <c r="GP4" s="166"/>
      <c r="GQ4" s="168"/>
      <c r="GR4" s="225"/>
      <c r="GS4" s="168"/>
      <c r="GT4" s="168"/>
      <c r="GU4" s="168"/>
      <c r="GV4" s="171" t="s">
        <v>467</v>
      </c>
      <c r="GW4" s="565" t="s">
        <v>466</v>
      </c>
      <c r="GX4" s="566"/>
      <c r="GY4" s="32"/>
      <c r="GZ4" s="250"/>
      <c r="HA4" s="32"/>
      <c r="HB4" s="32"/>
      <c r="HC4" s="214"/>
      <c r="HD4" s="31"/>
      <c r="HE4" s="214"/>
      <c r="HF4" s="214"/>
      <c r="HG4" s="214"/>
      <c r="HH4" s="229" t="s">
        <v>467</v>
      </c>
      <c r="HI4" s="517" t="s">
        <v>466</v>
      </c>
      <c r="HJ4" s="518"/>
      <c r="HK4" s="166"/>
      <c r="HL4" s="167"/>
      <c r="HM4" s="166"/>
      <c r="HN4" s="166"/>
      <c r="HO4" s="168"/>
      <c r="HP4" s="225"/>
      <c r="HQ4" s="166" t="s">
        <v>48</v>
      </c>
      <c r="HR4" s="256"/>
      <c r="HS4" s="170"/>
      <c r="HT4" s="166"/>
      <c r="HU4" s="166"/>
      <c r="HV4" s="168"/>
      <c r="HW4" s="171" t="s">
        <v>467</v>
      </c>
    </row>
    <row r="5" spans="1:231">
      <c r="A5" s="520" t="s">
        <v>468</v>
      </c>
      <c r="B5" s="521"/>
      <c r="C5" s="522"/>
      <c r="D5" s="526" t="s">
        <v>469</v>
      </c>
      <c r="E5" s="472"/>
      <c r="F5" s="472"/>
      <c r="G5" s="473"/>
      <c r="H5" s="474" t="s">
        <v>12</v>
      </c>
      <c r="I5" s="474"/>
      <c r="J5" s="474"/>
      <c r="K5" s="474"/>
      <c r="L5" s="475" t="s">
        <v>470</v>
      </c>
      <c r="M5" s="520" t="s">
        <v>468</v>
      </c>
      <c r="N5" s="559"/>
      <c r="O5" s="560"/>
      <c r="P5" s="526" t="s">
        <v>469</v>
      </c>
      <c r="Q5" s="472"/>
      <c r="R5" s="472"/>
      <c r="S5" s="473"/>
      <c r="T5" s="474" t="s">
        <v>12</v>
      </c>
      <c r="U5" s="474"/>
      <c r="V5" s="474"/>
      <c r="W5" s="474"/>
      <c r="X5" s="475" t="s">
        <v>470</v>
      </c>
      <c r="Y5" s="520" t="s">
        <v>468</v>
      </c>
      <c r="Z5" s="521"/>
      <c r="AA5" s="522"/>
      <c r="AB5" s="484" t="s">
        <v>515</v>
      </c>
      <c r="AC5" s="484"/>
      <c r="AD5" s="484"/>
      <c r="AE5" s="485"/>
      <c r="AF5" s="474" t="s">
        <v>15</v>
      </c>
      <c r="AG5" s="474"/>
      <c r="AH5" s="474"/>
      <c r="AI5" s="486"/>
      <c r="AJ5" s="475" t="s">
        <v>470</v>
      </c>
      <c r="AK5" s="550" t="s">
        <v>468</v>
      </c>
      <c r="AL5" s="427"/>
      <c r="AM5" s="551"/>
      <c r="AN5" s="558" t="s">
        <v>515</v>
      </c>
      <c r="AO5" s="544"/>
      <c r="AP5" s="544"/>
      <c r="AQ5" s="557"/>
      <c r="AR5" s="545" t="s">
        <v>15</v>
      </c>
      <c r="AS5" s="545"/>
      <c r="AT5" s="545"/>
      <c r="AU5" s="546"/>
      <c r="AV5" s="475" t="s">
        <v>470</v>
      </c>
      <c r="AW5" s="520" t="s">
        <v>523</v>
      </c>
      <c r="AX5" s="521"/>
      <c r="AY5" s="522"/>
      <c r="AZ5" s="498" t="s">
        <v>524</v>
      </c>
      <c r="BA5" s="535"/>
      <c r="BB5" s="535"/>
      <c r="BC5" s="536"/>
      <c r="BD5" s="493" t="s">
        <v>525</v>
      </c>
      <c r="BE5" s="474"/>
      <c r="BF5" s="474"/>
      <c r="BG5" s="486"/>
      <c r="BH5" s="475" t="s">
        <v>526</v>
      </c>
      <c r="BI5" s="550" t="s">
        <v>468</v>
      </c>
      <c r="BJ5" s="427"/>
      <c r="BK5" s="551"/>
      <c r="BL5" s="556" t="s">
        <v>540</v>
      </c>
      <c r="BM5" s="544"/>
      <c r="BN5" s="544"/>
      <c r="BO5" s="557"/>
      <c r="BP5" s="544" t="s">
        <v>541</v>
      </c>
      <c r="BQ5" s="545"/>
      <c r="BR5" s="545"/>
      <c r="BS5" s="546"/>
      <c r="BT5" s="475" t="s">
        <v>542</v>
      </c>
      <c r="BU5" s="520" t="s">
        <v>468</v>
      </c>
      <c r="BV5" s="439"/>
      <c r="BW5" s="487"/>
      <c r="BX5" s="498" t="s">
        <v>544</v>
      </c>
      <c r="BY5" s="493"/>
      <c r="BZ5" s="493"/>
      <c r="CA5" s="494"/>
      <c r="CB5" s="493" t="s">
        <v>545</v>
      </c>
      <c r="CC5" s="474"/>
      <c r="CD5" s="474"/>
      <c r="CE5" s="486"/>
      <c r="CF5" s="475" t="s">
        <v>542</v>
      </c>
      <c r="CG5" s="550" t="s">
        <v>468</v>
      </c>
      <c r="CH5" s="427"/>
      <c r="CI5" s="551"/>
      <c r="CJ5" s="556" t="s">
        <v>99</v>
      </c>
      <c r="CK5" s="544"/>
      <c r="CL5" s="544"/>
      <c r="CM5" s="557"/>
      <c r="CN5" s="544" t="s">
        <v>559</v>
      </c>
      <c r="CO5" s="545"/>
      <c r="CP5" s="545"/>
      <c r="CQ5" s="546"/>
      <c r="CR5" s="475" t="s">
        <v>542</v>
      </c>
      <c r="CS5" s="520" t="s">
        <v>468</v>
      </c>
      <c r="CT5" s="439"/>
      <c r="CU5" s="487"/>
      <c r="CV5" s="498" t="s">
        <v>562</v>
      </c>
      <c r="CW5" s="493"/>
      <c r="CX5" s="493"/>
      <c r="CY5" s="494"/>
      <c r="CZ5" s="493" t="s">
        <v>563</v>
      </c>
      <c r="DA5" s="474"/>
      <c r="DB5" s="474"/>
      <c r="DC5" s="486"/>
      <c r="DD5" s="475" t="s">
        <v>542</v>
      </c>
      <c r="DE5" s="550" t="s">
        <v>468</v>
      </c>
      <c r="DF5" s="427"/>
      <c r="DG5" s="551"/>
      <c r="DH5" s="556" t="s">
        <v>562</v>
      </c>
      <c r="DI5" s="544"/>
      <c r="DJ5" s="544"/>
      <c r="DK5" s="557"/>
      <c r="DL5" s="544" t="s">
        <v>563</v>
      </c>
      <c r="DM5" s="545"/>
      <c r="DN5" s="545"/>
      <c r="DO5" s="546"/>
      <c r="DP5" s="475" t="s">
        <v>542</v>
      </c>
      <c r="DQ5" s="520" t="s">
        <v>468</v>
      </c>
      <c r="DR5" s="439"/>
      <c r="DS5" s="487"/>
      <c r="DT5" s="498" t="s">
        <v>567</v>
      </c>
      <c r="DU5" s="493"/>
      <c r="DV5" s="493"/>
      <c r="DW5" s="494"/>
      <c r="DX5" s="493" t="s">
        <v>568</v>
      </c>
      <c r="DY5" s="474"/>
      <c r="DZ5" s="474"/>
      <c r="EA5" s="486"/>
      <c r="EB5" s="475" t="s">
        <v>542</v>
      </c>
      <c r="EC5" s="550" t="s">
        <v>468</v>
      </c>
      <c r="ED5" s="427"/>
      <c r="EE5" s="551"/>
      <c r="EF5" s="556" t="s">
        <v>113</v>
      </c>
      <c r="EG5" s="544"/>
      <c r="EH5" s="544"/>
      <c r="EI5" s="557"/>
      <c r="EJ5" s="544" t="s">
        <v>582</v>
      </c>
      <c r="EK5" s="545"/>
      <c r="EL5" s="545"/>
      <c r="EM5" s="546"/>
      <c r="EN5" s="475" t="s">
        <v>542</v>
      </c>
      <c r="EO5" s="520" t="s">
        <v>468</v>
      </c>
      <c r="EP5" s="439"/>
      <c r="EQ5" s="487"/>
      <c r="ER5" s="498" t="s">
        <v>584</v>
      </c>
      <c r="ES5" s="493"/>
      <c r="ET5" s="493"/>
      <c r="EU5" s="494"/>
      <c r="EV5" s="493" t="s">
        <v>585</v>
      </c>
      <c r="EW5" s="474"/>
      <c r="EX5" s="474"/>
      <c r="EY5" s="486"/>
      <c r="EZ5" s="475" t="s">
        <v>542</v>
      </c>
      <c r="FA5" s="550" t="s">
        <v>468</v>
      </c>
      <c r="FB5" s="427"/>
      <c r="FC5" s="551"/>
      <c r="FD5" s="556" t="s">
        <v>115</v>
      </c>
      <c r="FE5" s="544"/>
      <c r="FF5" s="544"/>
      <c r="FG5" s="557"/>
      <c r="FH5" s="544" t="s">
        <v>598</v>
      </c>
      <c r="FI5" s="545"/>
      <c r="FJ5" s="545"/>
      <c r="FK5" s="546"/>
      <c r="FL5" s="475" t="s">
        <v>542</v>
      </c>
      <c r="FM5" s="520" t="s">
        <v>468</v>
      </c>
      <c r="FN5" s="439"/>
      <c r="FO5" s="487"/>
      <c r="FP5" s="498" t="s">
        <v>600</v>
      </c>
      <c r="FQ5" s="493"/>
      <c r="FR5" s="493"/>
      <c r="FS5" s="494"/>
      <c r="FT5" s="493" t="s">
        <v>601</v>
      </c>
      <c r="FU5" s="474"/>
      <c r="FV5" s="474"/>
      <c r="FW5" s="486"/>
      <c r="FX5" s="475" t="s">
        <v>542</v>
      </c>
      <c r="FY5" s="550" t="s">
        <v>468</v>
      </c>
      <c r="FZ5" s="427"/>
      <c r="GA5" s="551"/>
      <c r="GB5" s="556" t="s">
        <v>117</v>
      </c>
      <c r="GC5" s="544"/>
      <c r="GD5" s="544"/>
      <c r="GE5" s="557"/>
      <c r="GF5" s="544" t="s">
        <v>614</v>
      </c>
      <c r="GG5" s="545"/>
      <c r="GH5" s="545"/>
      <c r="GI5" s="546"/>
      <c r="GJ5" s="475" t="s">
        <v>542</v>
      </c>
      <c r="GK5" s="520" t="s">
        <v>468</v>
      </c>
      <c r="GL5" s="439"/>
      <c r="GM5" s="487"/>
      <c r="GN5" s="498" t="s">
        <v>617</v>
      </c>
      <c r="GO5" s="493"/>
      <c r="GP5" s="493"/>
      <c r="GQ5" s="494"/>
      <c r="GR5" s="493" t="s">
        <v>618</v>
      </c>
      <c r="GS5" s="474"/>
      <c r="GT5" s="474"/>
      <c r="GU5" s="486"/>
      <c r="GV5" s="475" t="s">
        <v>542</v>
      </c>
      <c r="GW5" s="550" t="s">
        <v>468</v>
      </c>
      <c r="GX5" s="427"/>
      <c r="GY5" s="551"/>
      <c r="GZ5" s="556" t="s">
        <v>617</v>
      </c>
      <c r="HA5" s="544"/>
      <c r="HB5" s="544"/>
      <c r="HC5" s="557"/>
      <c r="HD5" s="544" t="s">
        <v>618</v>
      </c>
      <c r="HE5" s="545"/>
      <c r="HF5" s="545"/>
      <c r="HG5" s="546"/>
      <c r="HH5" s="547" t="s">
        <v>542</v>
      </c>
      <c r="HI5" s="520" t="s">
        <v>468</v>
      </c>
      <c r="HJ5" s="439"/>
      <c r="HK5" s="487"/>
      <c r="HL5" s="498" t="s">
        <v>621</v>
      </c>
      <c r="HM5" s="493"/>
      <c r="HN5" s="493"/>
      <c r="HO5" s="494"/>
      <c r="HP5" s="505" t="s">
        <v>542</v>
      </c>
      <c r="HQ5" s="520" t="s">
        <v>622</v>
      </c>
      <c r="HR5" s="537"/>
      <c r="HS5" s="498" t="s">
        <v>621</v>
      </c>
      <c r="HT5" s="493"/>
      <c r="HU5" s="493"/>
      <c r="HV5" s="494"/>
      <c r="HW5" s="475" t="s">
        <v>542</v>
      </c>
    </row>
    <row r="6" spans="1:231">
      <c r="A6" s="509"/>
      <c r="B6" s="509"/>
      <c r="C6" s="523"/>
      <c r="D6" s="533" t="s">
        <v>471</v>
      </c>
      <c r="E6" s="496"/>
      <c r="F6" s="533" t="s">
        <v>472</v>
      </c>
      <c r="G6" s="496"/>
      <c r="H6" s="534" t="s">
        <v>471</v>
      </c>
      <c r="I6" s="496"/>
      <c r="J6" s="533" t="s">
        <v>472</v>
      </c>
      <c r="K6" s="497"/>
      <c r="L6" s="476"/>
      <c r="M6" s="561"/>
      <c r="N6" s="561"/>
      <c r="O6" s="562"/>
      <c r="P6" s="533" t="s">
        <v>471</v>
      </c>
      <c r="Q6" s="496"/>
      <c r="R6" s="533" t="s">
        <v>472</v>
      </c>
      <c r="S6" s="496"/>
      <c r="T6" s="534" t="s">
        <v>471</v>
      </c>
      <c r="U6" s="496"/>
      <c r="V6" s="533" t="s">
        <v>472</v>
      </c>
      <c r="W6" s="497"/>
      <c r="X6" s="476"/>
      <c r="Y6" s="509"/>
      <c r="Z6" s="509"/>
      <c r="AA6" s="523"/>
      <c r="AB6" s="533" t="s">
        <v>471</v>
      </c>
      <c r="AC6" s="496"/>
      <c r="AD6" s="533" t="s">
        <v>472</v>
      </c>
      <c r="AE6" s="496"/>
      <c r="AF6" s="534" t="s">
        <v>471</v>
      </c>
      <c r="AG6" s="496"/>
      <c r="AH6" s="533" t="s">
        <v>472</v>
      </c>
      <c r="AI6" s="496"/>
      <c r="AJ6" s="476"/>
      <c r="AK6" s="552"/>
      <c r="AL6" s="552"/>
      <c r="AM6" s="553"/>
      <c r="AN6" s="541" t="s">
        <v>471</v>
      </c>
      <c r="AO6" s="542"/>
      <c r="AP6" s="541" t="s">
        <v>472</v>
      </c>
      <c r="AQ6" s="542"/>
      <c r="AR6" s="543" t="s">
        <v>471</v>
      </c>
      <c r="AS6" s="542"/>
      <c r="AT6" s="541" t="s">
        <v>472</v>
      </c>
      <c r="AU6" s="542"/>
      <c r="AV6" s="476"/>
      <c r="AW6" s="509"/>
      <c r="AX6" s="509"/>
      <c r="AY6" s="523"/>
      <c r="AZ6" s="533" t="s">
        <v>527</v>
      </c>
      <c r="BA6" s="496"/>
      <c r="BB6" s="533" t="s">
        <v>528</v>
      </c>
      <c r="BC6" s="496"/>
      <c r="BD6" s="534" t="s">
        <v>527</v>
      </c>
      <c r="BE6" s="496"/>
      <c r="BF6" s="533" t="s">
        <v>528</v>
      </c>
      <c r="BG6" s="496"/>
      <c r="BH6" s="476"/>
      <c r="BI6" s="552"/>
      <c r="BJ6" s="552"/>
      <c r="BK6" s="553"/>
      <c r="BL6" s="541" t="s">
        <v>471</v>
      </c>
      <c r="BM6" s="542"/>
      <c r="BN6" s="541" t="s">
        <v>472</v>
      </c>
      <c r="BO6" s="542"/>
      <c r="BP6" s="543" t="s">
        <v>471</v>
      </c>
      <c r="BQ6" s="542"/>
      <c r="BR6" s="541" t="s">
        <v>472</v>
      </c>
      <c r="BS6" s="542"/>
      <c r="BT6" s="476"/>
      <c r="BU6" s="488"/>
      <c r="BV6" s="488"/>
      <c r="BW6" s="489"/>
      <c r="BX6" s="533" t="s">
        <v>546</v>
      </c>
      <c r="BY6" s="496"/>
      <c r="BZ6" s="533" t="s">
        <v>547</v>
      </c>
      <c r="CA6" s="496"/>
      <c r="CB6" s="534" t="s">
        <v>546</v>
      </c>
      <c r="CC6" s="496"/>
      <c r="CD6" s="533" t="s">
        <v>547</v>
      </c>
      <c r="CE6" s="496"/>
      <c r="CF6" s="476"/>
      <c r="CG6" s="552"/>
      <c r="CH6" s="552"/>
      <c r="CI6" s="553"/>
      <c r="CJ6" s="541" t="s">
        <v>471</v>
      </c>
      <c r="CK6" s="542"/>
      <c r="CL6" s="541" t="s">
        <v>472</v>
      </c>
      <c r="CM6" s="542"/>
      <c r="CN6" s="543" t="s">
        <v>471</v>
      </c>
      <c r="CO6" s="542"/>
      <c r="CP6" s="541" t="s">
        <v>472</v>
      </c>
      <c r="CQ6" s="542"/>
      <c r="CR6" s="476"/>
      <c r="CS6" s="488"/>
      <c r="CT6" s="488"/>
      <c r="CU6" s="489"/>
      <c r="CV6" s="533" t="s">
        <v>471</v>
      </c>
      <c r="CW6" s="496"/>
      <c r="CX6" s="533" t="s">
        <v>472</v>
      </c>
      <c r="CY6" s="496"/>
      <c r="CZ6" s="534" t="s">
        <v>471</v>
      </c>
      <c r="DA6" s="496"/>
      <c r="DB6" s="533" t="s">
        <v>472</v>
      </c>
      <c r="DC6" s="496"/>
      <c r="DD6" s="476"/>
      <c r="DE6" s="552"/>
      <c r="DF6" s="552"/>
      <c r="DG6" s="553"/>
      <c r="DH6" s="541" t="s">
        <v>471</v>
      </c>
      <c r="DI6" s="542"/>
      <c r="DJ6" s="541" t="s">
        <v>472</v>
      </c>
      <c r="DK6" s="542"/>
      <c r="DL6" s="543" t="s">
        <v>471</v>
      </c>
      <c r="DM6" s="542"/>
      <c r="DN6" s="541" t="s">
        <v>472</v>
      </c>
      <c r="DO6" s="542"/>
      <c r="DP6" s="476"/>
      <c r="DQ6" s="488"/>
      <c r="DR6" s="488"/>
      <c r="DS6" s="489"/>
      <c r="DT6" s="533" t="s">
        <v>569</v>
      </c>
      <c r="DU6" s="496"/>
      <c r="DV6" s="533" t="s">
        <v>570</v>
      </c>
      <c r="DW6" s="496"/>
      <c r="DX6" s="534" t="s">
        <v>569</v>
      </c>
      <c r="DY6" s="496"/>
      <c r="DZ6" s="533" t="s">
        <v>570</v>
      </c>
      <c r="EA6" s="496"/>
      <c r="EB6" s="476"/>
      <c r="EC6" s="552"/>
      <c r="ED6" s="552"/>
      <c r="EE6" s="553"/>
      <c r="EF6" s="541" t="s">
        <v>471</v>
      </c>
      <c r="EG6" s="542"/>
      <c r="EH6" s="541" t="s">
        <v>472</v>
      </c>
      <c r="EI6" s="542"/>
      <c r="EJ6" s="543" t="s">
        <v>471</v>
      </c>
      <c r="EK6" s="542"/>
      <c r="EL6" s="541" t="s">
        <v>472</v>
      </c>
      <c r="EM6" s="542"/>
      <c r="EN6" s="476"/>
      <c r="EO6" s="488"/>
      <c r="EP6" s="488"/>
      <c r="EQ6" s="489"/>
      <c r="ER6" s="533" t="s">
        <v>586</v>
      </c>
      <c r="ES6" s="496"/>
      <c r="ET6" s="533" t="s">
        <v>587</v>
      </c>
      <c r="EU6" s="496"/>
      <c r="EV6" s="534" t="s">
        <v>586</v>
      </c>
      <c r="EW6" s="496"/>
      <c r="EX6" s="533" t="s">
        <v>587</v>
      </c>
      <c r="EY6" s="496"/>
      <c r="EZ6" s="476"/>
      <c r="FA6" s="552"/>
      <c r="FB6" s="552"/>
      <c r="FC6" s="553"/>
      <c r="FD6" s="541" t="s">
        <v>471</v>
      </c>
      <c r="FE6" s="542"/>
      <c r="FF6" s="541" t="s">
        <v>472</v>
      </c>
      <c r="FG6" s="542"/>
      <c r="FH6" s="543" t="s">
        <v>471</v>
      </c>
      <c r="FI6" s="542"/>
      <c r="FJ6" s="541" t="s">
        <v>472</v>
      </c>
      <c r="FK6" s="542"/>
      <c r="FL6" s="476"/>
      <c r="FM6" s="488"/>
      <c r="FN6" s="488"/>
      <c r="FO6" s="489"/>
      <c r="FP6" s="533" t="s">
        <v>602</v>
      </c>
      <c r="FQ6" s="496"/>
      <c r="FR6" s="533" t="s">
        <v>603</v>
      </c>
      <c r="FS6" s="496"/>
      <c r="FT6" s="534" t="s">
        <v>602</v>
      </c>
      <c r="FU6" s="496"/>
      <c r="FV6" s="533" t="s">
        <v>603</v>
      </c>
      <c r="FW6" s="496"/>
      <c r="FX6" s="476"/>
      <c r="FY6" s="552"/>
      <c r="FZ6" s="552"/>
      <c r="GA6" s="553"/>
      <c r="GB6" s="541" t="s">
        <v>471</v>
      </c>
      <c r="GC6" s="542"/>
      <c r="GD6" s="541" t="s">
        <v>472</v>
      </c>
      <c r="GE6" s="542"/>
      <c r="GF6" s="543" t="s">
        <v>471</v>
      </c>
      <c r="GG6" s="542"/>
      <c r="GH6" s="541" t="s">
        <v>472</v>
      </c>
      <c r="GI6" s="542"/>
      <c r="GJ6" s="476"/>
      <c r="GK6" s="488"/>
      <c r="GL6" s="488"/>
      <c r="GM6" s="489"/>
      <c r="GN6" s="533" t="s">
        <v>471</v>
      </c>
      <c r="GO6" s="496"/>
      <c r="GP6" s="533" t="s">
        <v>472</v>
      </c>
      <c r="GQ6" s="496"/>
      <c r="GR6" s="534" t="s">
        <v>471</v>
      </c>
      <c r="GS6" s="496"/>
      <c r="GT6" s="533" t="s">
        <v>472</v>
      </c>
      <c r="GU6" s="496"/>
      <c r="GV6" s="476"/>
      <c r="GW6" s="552"/>
      <c r="GX6" s="552"/>
      <c r="GY6" s="553"/>
      <c r="GZ6" s="541" t="s">
        <v>471</v>
      </c>
      <c r="HA6" s="542"/>
      <c r="HB6" s="541" t="s">
        <v>472</v>
      </c>
      <c r="HC6" s="542"/>
      <c r="HD6" s="543" t="s">
        <v>471</v>
      </c>
      <c r="HE6" s="542"/>
      <c r="HF6" s="541" t="s">
        <v>472</v>
      </c>
      <c r="HG6" s="542"/>
      <c r="HH6" s="548"/>
      <c r="HI6" s="488"/>
      <c r="HJ6" s="488"/>
      <c r="HK6" s="489"/>
      <c r="HL6" s="533" t="s">
        <v>471</v>
      </c>
      <c r="HM6" s="496"/>
      <c r="HN6" s="533" t="s">
        <v>472</v>
      </c>
      <c r="HO6" s="497"/>
      <c r="HP6" s="506"/>
      <c r="HQ6" s="511"/>
      <c r="HR6" s="538"/>
      <c r="HS6" s="533" t="s">
        <v>471</v>
      </c>
      <c r="HT6" s="496"/>
      <c r="HU6" s="533" t="s">
        <v>472</v>
      </c>
      <c r="HV6" s="497"/>
      <c r="HW6" s="476"/>
    </row>
    <row r="7" spans="1:231" ht="30.75">
      <c r="A7" s="524"/>
      <c r="B7" s="524"/>
      <c r="C7" s="525"/>
      <c r="D7" s="172" t="s">
        <v>473</v>
      </c>
      <c r="E7" s="173" t="s">
        <v>474</v>
      </c>
      <c r="F7" s="172" t="s">
        <v>475</v>
      </c>
      <c r="G7" s="173" t="s">
        <v>474</v>
      </c>
      <c r="H7" s="174" t="s">
        <v>475</v>
      </c>
      <c r="I7" s="173" t="s">
        <v>474</v>
      </c>
      <c r="J7" s="172" t="s">
        <v>475</v>
      </c>
      <c r="K7" s="175" t="s">
        <v>474</v>
      </c>
      <c r="L7" s="477"/>
      <c r="M7" s="563"/>
      <c r="N7" s="563"/>
      <c r="O7" s="564"/>
      <c r="P7" s="172" t="s">
        <v>473</v>
      </c>
      <c r="Q7" s="173" t="s">
        <v>474</v>
      </c>
      <c r="R7" s="172" t="s">
        <v>475</v>
      </c>
      <c r="S7" s="173" t="s">
        <v>474</v>
      </c>
      <c r="T7" s="174" t="s">
        <v>475</v>
      </c>
      <c r="U7" s="173" t="s">
        <v>474</v>
      </c>
      <c r="V7" s="172" t="s">
        <v>475</v>
      </c>
      <c r="W7" s="175" t="s">
        <v>474</v>
      </c>
      <c r="X7" s="477"/>
      <c r="Y7" s="524"/>
      <c r="Z7" s="524"/>
      <c r="AA7" s="525"/>
      <c r="AB7" s="172" t="s">
        <v>475</v>
      </c>
      <c r="AC7" s="173" t="s">
        <v>474</v>
      </c>
      <c r="AD7" s="172" t="s">
        <v>475</v>
      </c>
      <c r="AE7" s="173" t="s">
        <v>474</v>
      </c>
      <c r="AF7" s="226" t="s">
        <v>475</v>
      </c>
      <c r="AG7" s="173" t="s">
        <v>474</v>
      </c>
      <c r="AH7" s="172" t="s">
        <v>475</v>
      </c>
      <c r="AI7" s="173" t="s">
        <v>474</v>
      </c>
      <c r="AJ7" s="477"/>
      <c r="AK7" s="554"/>
      <c r="AL7" s="554"/>
      <c r="AM7" s="555"/>
      <c r="AN7" s="230" t="s">
        <v>475</v>
      </c>
      <c r="AO7" s="231" t="s">
        <v>474</v>
      </c>
      <c r="AP7" s="230" t="s">
        <v>475</v>
      </c>
      <c r="AQ7" s="231" t="s">
        <v>474</v>
      </c>
      <c r="AR7" s="232" t="s">
        <v>475</v>
      </c>
      <c r="AS7" s="231" t="s">
        <v>474</v>
      </c>
      <c r="AT7" s="230" t="s">
        <v>475</v>
      </c>
      <c r="AU7" s="231" t="s">
        <v>474</v>
      </c>
      <c r="AV7" s="477"/>
      <c r="AW7" s="524"/>
      <c r="AX7" s="524"/>
      <c r="AY7" s="525"/>
      <c r="AZ7" s="172" t="s">
        <v>475</v>
      </c>
      <c r="BA7" s="173" t="s">
        <v>529</v>
      </c>
      <c r="BB7" s="172" t="s">
        <v>475</v>
      </c>
      <c r="BC7" s="173" t="s">
        <v>529</v>
      </c>
      <c r="BD7" s="226" t="s">
        <v>475</v>
      </c>
      <c r="BE7" s="173" t="s">
        <v>529</v>
      </c>
      <c r="BF7" s="172" t="s">
        <v>475</v>
      </c>
      <c r="BG7" s="173" t="s">
        <v>529</v>
      </c>
      <c r="BH7" s="477"/>
      <c r="BI7" s="554"/>
      <c r="BJ7" s="554"/>
      <c r="BK7" s="555"/>
      <c r="BL7" s="230" t="s">
        <v>475</v>
      </c>
      <c r="BM7" s="231" t="s">
        <v>474</v>
      </c>
      <c r="BN7" s="230" t="s">
        <v>475</v>
      </c>
      <c r="BO7" s="231" t="s">
        <v>474</v>
      </c>
      <c r="BP7" s="232" t="s">
        <v>475</v>
      </c>
      <c r="BQ7" s="231" t="s">
        <v>474</v>
      </c>
      <c r="BR7" s="230" t="s">
        <v>475</v>
      </c>
      <c r="BS7" s="231" t="s">
        <v>474</v>
      </c>
      <c r="BT7" s="477"/>
      <c r="BU7" s="490"/>
      <c r="BV7" s="490"/>
      <c r="BW7" s="491"/>
      <c r="BX7" s="172" t="s">
        <v>475</v>
      </c>
      <c r="BY7" s="173" t="s">
        <v>548</v>
      </c>
      <c r="BZ7" s="172" t="s">
        <v>475</v>
      </c>
      <c r="CA7" s="173" t="s">
        <v>548</v>
      </c>
      <c r="CB7" s="226" t="s">
        <v>475</v>
      </c>
      <c r="CC7" s="173" t="s">
        <v>548</v>
      </c>
      <c r="CD7" s="172" t="s">
        <v>475</v>
      </c>
      <c r="CE7" s="173" t="s">
        <v>548</v>
      </c>
      <c r="CF7" s="477"/>
      <c r="CG7" s="554"/>
      <c r="CH7" s="554"/>
      <c r="CI7" s="555"/>
      <c r="CJ7" s="230" t="s">
        <v>475</v>
      </c>
      <c r="CK7" s="231" t="s">
        <v>474</v>
      </c>
      <c r="CL7" s="230" t="s">
        <v>475</v>
      </c>
      <c r="CM7" s="231" t="s">
        <v>474</v>
      </c>
      <c r="CN7" s="232" t="s">
        <v>475</v>
      </c>
      <c r="CO7" s="231" t="s">
        <v>474</v>
      </c>
      <c r="CP7" s="230" t="s">
        <v>475</v>
      </c>
      <c r="CQ7" s="231" t="s">
        <v>474</v>
      </c>
      <c r="CR7" s="477"/>
      <c r="CS7" s="490"/>
      <c r="CT7" s="490"/>
      <c r="CU7" s="491"/>
      <c r="CV7" s="172" t="s">
        <v>475</v>
      </c>
      <c r="CW7" s="173" t="s">
        <v>474</v>
      </c>
      <c r="CX7" s="172" t="s">
        <v>475</v>
      </c>
      <c r="CY7" s="173" t="s">
        <v>474</v>
      </c>
      <c r="CZ7" s="226" t="s">
        <v>475</v>
      </c>
      <c r="DA7" s="173" t="s">
        <v>474</v>
      </c>
      <c r="DB7" s="172" t="s">
        <v>475</v>
      </c>
      <c r="DC7" s="173" t="s">
        <v>474</v>
      </c>
      <c r="DD7" s="477"/>
      <c r="DE7" s="554"/>
      <c r="DF7" s="554"/>
      <c r="DG7" s="555"/>
      <c r="DH7" s="230" t="s">
        <v>475</v>
      </c>
      <c r="DI7" s="231" t="s">
        <v>474</v>
      </c>
      <c r="DJ7" s="230" t="s">
        <v>475</v>
      </c>
      <c r="DK7" s="231" t="s">
        <v>474</v>
      </c>
      <c r="DL7" s="232" t="s">
        <v>475</v>
      </c>
      <c r="DM7" s="231" t="s">
        <v>474</v>
      </c>
      <c r="DN7" s="230" t="s">
        <v>475</v>
      </c>
      <c r="DO7" s="231" t="s">
        <v>474</v>
      </c>
      <c r="DP7" s="477"/>
      <c r="DQ7" s="490"/>
      <c r="DR7" s="490"/>
      <c r="DS7" s="491"/>
      <c r="DT7" s="172" t="s">
        <v>475</v>
      </c>
      <c r="DU7" s="173" t="s">
        <v>571</v>
      </c>
      <c r="DV7" s="172" t="s">
        <v>475</v>
      </c>
      <c r="DW7" s="173" t="s">
        <v>571</v>
      </c>
      <c r="DX7" s="226" t="s">
        <v>475</v>
      </c>
      <c r="DY7" s="173" t="s">
        <v>571</v>
      </c>
      <c r="DZ7" s="172" t="s">
        <v>475</v>
      </c>
      <c r="EA7" s="173" t="s">
        <v>571</v>
      </c>
      <c r="EB7" s="477"/>
      <c r="EC7" s="554"/>
      <c r="ED7" s="554"/>
      <c r="EE7" s="555"/>
      <c r="EF7" s="230" t="s">
        <v>475</v>
      </c>
      <c r="EG7" s="231" t="s">
        <v>474</v>
      </c>
      <c r="EH7" s="230" t="s">
        <v>475</v>
      </c>
      <c r="EI7" s="231" t="s">
        <v>474</v>
      </c>
      <c r="EJ7" s="232" t="s">
        <v>475</v>
      </c>
      <c r="EK7" s="231" t="s">
        <v>474</v>
      </c>
      <c r="EL7" s="230" t="s">
        <v>475</v>
      </c>
      <c r="EM7" s="231" t="s">
        <v>474</v>
      </c>
      <c r="EN7" s="477"/>
      <c r="EO7" s="490"/>
      <c r="EP7" s="490"/>
      <c r="EQ7" s="491"/>
      <c r="ER7" s="172" t="s">
        <v>475</v>
      </c>
      <c r="ES7" s="173" t="s">
        <v>588</v>
      </c>
      <c r="ET7" s="172" t="s">
        <v>475</v>
      </c>
      <c r="EU7" s="173" t="s">
        <v>588</v>
      </c>
      <c r="EV7" s="226" t="s">
        <v>475</v>
      </c>
      <c r="EW7" s="173" t="s">
        <v>588</v>
      </c>
      <c r="EX7" s="172" t="s">
        <v>475</v>
      </c>
      <c r="EY7" s="173" t="s">
        <v>588</v>
      </c>
      <c r="EZ7" s="477"/>
      <c r="FA7" s="554"/>
      <c r="FB7" s="554"/>
      <c r="FC7" s="555"/>
      <c r="FD7" s="230" t="s">
        <v>475</v>
      </c>
      <c r="FE7" s="231" t="s">
        <v>474</v>
      </c>
      <c r="FF7" s="230" t="s">
        <v>475</v>
      </c>
      <c r="FG7" s="231" t="s">
        <v>474</v>
      </c>
      <c r="FH7" s="232" t="s">
        <v>475</v>
      </c>
      <c r="FI7" s="231" t="s">
        <v>474</v>
      </c>
      <c r="FJ7" s="230" t="s">
        <v>475</v>
      </c>
      <c r="FK7" s="231" t="s">
        <v>474</v>
      </c>
      <c r="FL7" s="477"/>
      <c r="FM7" s="490"/>
      <c r="FN7" s="490"/>
      <c r="FO7" s="491"/>
      <c r="FP7" s="172" t="s">
        <v>475</v>
      </c>
      <c r="FQ7" s="173" t="s">
        <v>604</v>
      </c>
      <c r="FR7" s="172" t="s">
        <v>475</v>
      </c>
      <c r="FS7" s="173" t="s">
        <v>604</v>
      </c>
      <c r="FT7" s="226" t="s">
        <v>475</v>
      </c>
      <c r="FU7" s="173" t="s">
        <v>604</v>
      </c>
      <c r="FV7" s="172" t="s">
        <v>475</v>
      </c>
      <c r="FW7" s="173" t="s">
        <v>604</v>
      </c>
      <c r="FX7" s="477"/>
      <c r="FY7" s="554"/>
      <c r="FZ7" s="554"/>
      <c r="GA7" s="555"/>
      <c r="GB7" s="230" t="s">
        <v>475</v>
      </c>
      <c r="GC7" s="231" t="s">
        <v>474</v>
      </c>
      <c r="GD7" s="230" t="s">
        <v>475</v>
      </c>
      <c r="GE7" s="231" t="s">
        <v>474</v>
      </c>
      <c r="GF7" s="232" t="s">
        <v>475</v>
      </c>
      <c r="GG7" s="231" t="s">
        <v>474</v>
      </c>
      <c r="GH7" s="230" t="s">
        <v>475</v>
      </c>
      <c r="GI7" s="231" t="s">
        <v>474</v>
      </c>
      <c r="GJ7" s="477"/>
      <c r="GK7" s="490"/>
      <c r="GL7" s="490"/>
      <c r="GM7" s="491"/>
      <c r="GN7" s="172" t="s">
        <v>475</v>
      </c>
      <c r="GO7" s="173" t="s">
        <v>474</v>
      </c>
      <c r="GP7" s="172" t="s">
        <v>475</v>
      </c>
      <c r="GQ7" s="173" t="s">
        <v>474</v>
      </c>
      <c r="GR7" s="226" t="s">
        <v>475</v>
      </c>
      <c r="GS7" s="173" t="s">
        <v>474</v>
      </c>
      <c r="GT7" s="172" t="s">
        <v>475</v>
      </c>
      <c r="GU7" s="175" t="s">
        <v>474</v>
      </c>
      <c r="GV7" s="477"/>
      <c r="GW7" s="554"/>
      <c r="GX7" s="554"/>
      <c r="GY7" s="555"/>
      <c r="GZ7" s="230" t="s">
        <v>475</v>
      </c>
      <c r="HA7" s="231" t="s">
        <v>474</v>
      </c>
      <c r="HB7" s="230" t="s">
        <v>475</v>
      </c>
      <c r="HC7" s="231" t="s">
        <v>474</v>
      </c>
      <c r="HD7" s="232" t="s">
        <v>475</v>
      </c>
      <c r="HE7" s="231" t="s">
        <v>474</v>
      </c>
      <c r="HF7" s="230" t="s">
        <v>475</v>
      </c>
      <c r="HG7" s="231" t="s">
        <v>474</v>
      </c>
      <c r="HH7" s="549"/>
      <c r="HI7" s="490"/>
      <c r="HJ7" s="490"/>
      <c r="HK7" s="491"/>
      <c r="HL7" s="172" t="s">
        <v>475</v>
      </c>
      <c r="HM7" s="173" t="s">
        <v>474</v>
      </c>
      <c r="HN7" s="172" t="s">
        <v>475</v>
      </c>
      <c r="HO7" s="175" t="s">
        <v>474</v>
      </c>
      <c r="HP7" s="507"/>
      <c r="HQ7" s="539"/>
      <c r="HR7" s="540"/>
      <c r="HS7" s="172" t="s">
        <v>475</v>
      </c>
      <c r="HT7" s="173" t="s">
        <v>474</v>
      </c>
      <c r="HU7" s="172" t="s">
        <v>475</v>
      </c>
      <c r="HV7" s="175" t="s">
        <v>474</v>
      </c>
      <c r="HW7" s="477"/>
    </row>
    <row r="8" spans="1:231" ht="33" customHeight="1">
      <c r="A8" s="176" t="s">
        <v>0</v>
      </c>
      <c r="B8" s="177"/>
      <c r="C8" s="178"/>
      <c r="D8" s="179">
        <v>151995407</v>
      </c>
      <c r="E8" s="179">
        <v>160068922007</v>
      </c>
      <c r="F8" s="179">
        <v>189021481</v>
      </c>
      <c r="G8" s="179">
        <v>173395985057</v>
      </c>
      <c r="H8" s="179">
        <v>12996039</v>
      </c>
      <c r="I8" s="179">
        <v>7396444719</v>
      </c>
      <c r="J8" s="179">
        <v>10843123</v>
      </c>
      <c r="K8" s="179">
        <v>5821517875</v>
      </c>
      <c r="L8" s="180" t="s">
        <v>1</v>
      </c>
      <c r="M8" s="189" t="s">
        <v>492</v>
      </c>
      <c r="N8" s="177"/>
      <c r="O8" s="190"/>
      <c r="P8" s="179">
        <v>356039</v>
      </c>
      <c r="Q8" s="179">
        <v>172219469</v>
      </c>
      <c r="R8" s="179">
        <v>276759</v>
      </c>
      <c r="S8" s="179">
        <v>130695581</v>
      </c>
      <c r="T8" s="179">
        <v>356039</v>
      </c>
      <c r="U8" s="179">
        <v>172219469</v>
      </c>
      <c r="V8" s="179">
        <v>276759</v>
      </c>
      <c r="W8" s="179">
        <v>130695581</v>
      </c>
      <c r="X8" s="191" t="s">
        <v>493</v>
      </c>
      <c r="Y8" s="176" t="s">
        <v>0</v>
      </c>
      <c r="Z8" s="177"/>
      <c r="AA8" s="178"/>
      <c r="AB8" s="179">
        <v>9099001</v>
      </c>
      <c r="AC8" s="179">
        <v>5060275373</v>
      </c>
      <c r="AD8" s="179">
        <v>7697328</v>
      </c>
      <c r="AE8" s="179">
        <v>3809610452</v>
      </c>
      <c r="AF8" s="179">
        <v>5802043</v>
      </c>
      <c r="AG8" s="179">
        <v>3572058181</v>
      </c>
      <c r="AH8" s="179">
        <v>5030662</v>
      </c>
      <c r="AI8" s="179">
        <v>2578275400</v>
      </c>
      <c r="AJ8" s="227" t="s">
        <v>1</v>
      </c>
      <c r="AK8" s="233" t="s">
        <v>240</v>
      </c>
      <c r="AL8" s="234"/>
      <c r="AM8" s="139"/>
      <c r="AN8" s="235">
        <v>824899</v>
      </c>
      <c r="AO8" s="235">
        <v>407048697</v>
      </c>
      <c r="AP8" s="235">
        <v>663846</v>
      </c>
      <c r="AQ8" s="235">
        <v>320886552</v>
      </c>
      <c r="AR8" s="235">
        <v>920739</v>
      </c>
      <c r="AS8" s="235">
        <v>483376101</v>
      </c>
      <c r="AT8" s="235">
        <v>846925</v>
      </c>
      <c r="AU8" s="235">
        <v>424239817</v>
      </c>
      <c r="AV8" s="236" t="s">
        <v>13</v>
      </c>
      <c r="AW8" s="176" t="s">
        <v>0</v>
      </c>
      <c r="AX8" s="177"/>
      <c r="AY8" s="178"/>
      <c r="AZ8" s="179">
        <v>4584774</v>
      </c>
      <c r="BA8" s="179">
        <v>3096936131</v>
      </c>
      <c r="BB8" s="179">
        <v>4841154</v>
      </c>
      <c r="BC8" s="179">
        <v>2812832675</v>
      </c>
      <c r="BD8" s="179">
        <v>4304265</v>
      </c>
      <c r="BE8" s="179">
        <v>3459806737</v>
      </c>
      <c r="BF8" s="179">
        <v>6513368</v>
      </c>
      <c r="BG8" s="179">
        <v>3972115044</v>
      </c>
      <c r="BH8" s="227" t="s">
        <v>1</v>
      </c>
      <c r="BI8" s="233" t="s">
        <v>240</v>
      </c>
      <c r="BJ8" s="234"/>
      <c r="BK8" s="139"/>
      <c r="BL8" s="235">
        <v>802141</v>
      </c>
      <c r="BM8" s="235">
        <v>438049130</v>
      </c>
      <c r="BN8" s="235">
        <v>1009180</v>
      </c>
      <c r="BO8" s="235">
        <v>512116521</v>
      </c>
      <c r="BP8" s="235">
        <v>793650</v>
      </c>
      <c r="BQ8" s="235">
        <v>438346235</v>
      </c>
      <c r="BR8" s="235">
        <v>1480302</v>
      </c>
      <c r="BS8" s="235">
        <v>755439321</v>
      </c>
      <c r="BT8" s="236" t="s">
        <v>13</v>
      </c>
      <c r="BU8" s="176" t="s">
        <v>0</v>
      </c>
      <c r="BV8" s="177"/>
      <c r="BW8" s="178"/>
      <c r="BX8" s="179">
        <v>5169542</v>
      </c>
      <c r="BY8" s="179">
        <v>4591139248</v>
      </c>
      <c r="BZ8" s="179">
        <v>9846725</v>
      </c>
      <c r="CA8" s="179">
        <v>6076961183</v>
      </c>
      <c r="CB8" s="179">
        <v>5427894</v>
      </c>
      <c r="CC8" s="179">
        <v>5223955149</v>
      </c>
      <c r="CD8" s="179">
        <v>10176380</v>
      </c>
      <c r="CE8" s="179">
        <v>6573494651</v>
      </c>
      <c r="CF8" s="227" t="s">
        <v>1</v>
      </c>
      <c r="CG8" s="233" t="s">
        <v>240</v>
      </c>
      <c r="CH8" s="234"/>
      <c r="CI8" s="139"/>
      <c r="CJ8" s="235">
        <v>1069750</v>
      </c>
      <c r="CK8" s="235">
        <v>598552377</v>
      </c>
      <c r="CL8" s="235">
        <v>2114576</v>
      </c>
      <c r="CM8" s="235">
        <v>1084376628</v>
      </c>
      <c r="CN8" s="235">
        <v>1077257</v>
      </c>
      <c r="CO8" s="235">
        <v>600251523</v>
      </c>
      <c r="CP8" s="235">
        <v>2186486</v>
      </c>
      <c r="CQ8" s="235">
        <v>1127963190</v>
      </c>
      <c r="CR8" s="236" t="s">
        <v>13</v>
      </c>
      <c r="CS8" s="176" t="s">
        <v>0</v>
      </c>
      <c r="CT8" s="177"/>
      <c r="CU8" s="178"/>
      <c r="CV8" s="179">
        <v>6092444</v>
      </c>
      <c r="CW8" s="179">
        <v>6470097674</v>
      </c>
      <c r="CX8" s="179">
        <v>9237070</v>
      </c>
      <c r="CY8" s="179">
        <v>6857102179</v>
      </c>
      <c r="CZ8" s="179">
        <v>7340560</v>
      </c>
      <c r="DA8" s="179">
        <v>8194686230</v>
      </c>
      <c r="DB8" s="179">
        <v>9835171</v>
      </c>
      <c r="DC8" s="179">
        <v>8453294406</v>
      </c>
      <c r="DD8" s="227" t="s">
        <v>1</v>
      </c>
      <c r="DE8" s="233" t="s">
        <v>240</v>
      </c>
      <c r="DF8" s="234"/>
      <c r="DG8" s="139"/>
      <c r="DH8" s="235">
        <v>1140827</v>
      </c>
      <c r="DI8" s="235">
        <v>633551508</v>
      </c>
      <c r="DJ8" s="235">
        <v>2247226</v>
      </c>
      <c r="DK8" s="235">
        <v>1173506829</v>
      </c>
      <c r="DL8" s="235">
        <v>1247733</v>
      </c>
      <c r="DM8" s="235">
        <v>697852653</v>
      </c>
      <c r="DN8" s="235">
        <v>2330336</v>
      </c>
      <c r="DO8" s="235">
        <v>1241624634</v>
      </c>
      <c r="DP8" s="236" t="s">
        <v>13</v>
      </c>
      <c r="DQ8" s="176" t="s">
        <v>0</v>
      </c>
      <c r="DR8" s="177"/>
      <c r="DS8" s="178"/>
      <c r="DT8" s="179">
        <v>8537769</v>
      </c>
      <c r="DU8" s="179">
        <v>10353376047</v>
      </c>
      <c r="DV8" s="179">
        <v>11377577</v>
      </c>
      <c r="DW8" s="179">
        <v>11068435687</v>
      </c>
      <c r="DX8" s="179">
        <v>9106830</v>
      </c>
      <c r="DY8" s="179">
        <v>12083319924</v>
      </c>
      <c r="DZ8" s="179">
        <v>12237127</v>
      </c>
      <c r="EA8" s="179">
        <v>13369766739</v>
      </c>
      <c r="EB8" s="180" t="s">
        <v>1</v>
      </c>
      <c r="EC8" s="233" t="s">
        <v>240</v>
      </c>
      <c r="ED8" s="234"/>
      <c r="EE8" s="139"/>
      <c r="EF8" s="235">
        <v>1250107</v>
      </c>
      <c r="EG8" s="235">
        <v>709847837</v>
      </c>
      <c r="EH8" s="235">
        <v>2297649</v>
      </c>
      <c r="EI8" s="235">
        <v>1260846757</v>
      </c>
      <c r="EJ8" s="235">
        <v>1145718</v>
      </c>
      <c r="EK8" s="235">
        <v>653963668</v>
      </c>
      <c r="EL8" s="235">
        <v>2023241</v>
      </c>
      <c r="EM8" s="235">
        <v>1143293065</v>
      </c>
      <c r="EN8" s="252" t="s">
        <v>13</v>
      </c>
      <c r="EO8" s="176" t="s">
        <v>0</v>
      </c>
      <c r="EP8" s="177"/>
      <c r="EQ8" s="178"/>
      <c r="ER8" s="179">
        <v>9170147</v>
      </c>
      <c r="ES8" s="179">
        <v>13174072174</v>
      </c>
      <c r="ET8" s="179">
        <v>11969886</v>
      </c>
      <c r="EU8" s="179">
        <v>14338592285</v>
      </c>
      <c r="EV8" s="179">
        <v>6667291</v>
      </c>
      <c r="EW8" s="179">
        <v>9948106116</v>
      </c>
      <c r="EX8" s="179">
        <v>8555843</v>
      </c>
      <c r="EY8" s="179">
        <v>11073481932</v>
      </c>
      <c r="EZ8" s="227" t="s">
        <v>1</v>
      </c>
      <c r="FA8" s="233" t="s">
        <v>240</v>
      </c>
      <c r="FB8" s="234"/>
      <c r="FC8" s="139"/>
      <c r="FD8" s="235">
        <v>961741</v>
      </c>
      <c r="FE8" s="235">
        <v>553444328</v>
      </c>
      <c r="FF8" s="235">
        <v>1564818</v>
      </c>
      <c r="FG8" s="235">
        <v>901287174</v>
      </c>
      <c r="FH8" s="235">
        <v>585704</v>
      </c>
      <c r="FI8" s="235">
        <v>340228291</v>
      </c>
      <c r="FJ8" s="235">
        <v>906890</v>
      </c>
      <c r="FK8" s="235">
        <v>531675532</v>
      </c>
      <c r="FL8" s="236" t="s">
        <v>13</v>
      </c>
      <c r="FM8" s="176" t="s">
        <v>0</v>
      </c>
      <c r="FN8" s="177"/>
      <c r="FO8" s="253"/>
      <c r="FP8" s="179">
        <v>7690199</v>
      </c>
      <c r="FQ8" s="179">
        <v>11103492483</v>
      </c>
      <c r="FR8" s="179">
        <v>9848848</v>
      </c>
      <c r="FS8" s="179">
        <v>13044469836</v>
      </c>
      <c r="FT8" s="179">
        <v>7354146</v>
      </c>
      <c r="FU8" s="179">
        <v>10420659726</v>
      </c>
      <c r="FV8" s="179">
        <v>8990937</v>
      </c>
      <c r="FW8" s="179">
        <v>12331181875</v>
      </c>
      <c r="FX8" s="227" t="s">
        <v>1</v>
      </c>
      <c r="FY8" s="233" t="s">
        <v>240</v>
      </c>
      <c r="FZ8" s="234"/>
      <c r="GA8" s="139"/>
      <c r="GB8" s="235">
        <v>604571</v>
      </c>
      <c r="GC8" s="235">
        <v>351689960</v>
      </c>
      <c r="GD8" s="235">
        <v>894919</v>
      </c>
      <c r="GE8" s="235">
        <v>533066817</v>
      </c>
      <c r="GF8" s="235">
        <v>488591</v>
      </c>
      <c r="GG8" s="235">
        <v>288686640</v>
      </c>
      <c r="GH8" s="235">
        <v>677248</v>
      </c>
      <c r="GI8" s="235">
        <v>408972383</v>
      </c>
      <c r="GJ8" s="236" t="s">
        <v>13</v>
      </c>
      <c r="GK8" s="176" t="s">
        <v>0</v>
      </c>
      <c r="GL8" s="177"/>
      <c r="GM8" s="178"/>
      <c r="GN8" s="179">
        <v>7633050</v>
      </c>
      <c r="GO8" s="179">
        <v>10548742901</v>
      </c>
      <c r="GP8" s="179">
        <v>7074504</v>
      </c>
      <c r="GQ8" s="179">
        <v>9916236686</v>
      </c>
      <c r="GR8" s="179">
        <v>5257315</v>
      </c>
      <c r="GS8" s="179">
        <v>7245313928</v>
      </c>
      <c r="GT8" s="179">
        <v>4361813</v>
      </c>
      <c r="GU8" s="179">
        <v>6097516260</v>
      </c>
      <c r="GV8" s="227" t="s">
        <v>1</v>
      </c>
      <c r="GW8" s="233" t="s">
        <v>240</v>
      </c>
      <c r="GX8" s="234"/>
      <c r="GY8" s="139"/>
      <c r="GZ8" s="235">
        <v>393744</v>
      </c>
      <c r="HA8" s="235">
        <v>241673018</v>
      </c>
      <c r="HB8" s="235">
        <v>434706</v>
      </c>
      <c r="HC8" s="235">
        <v>264823747</v>
      </c>
      <c r="HD8" s="235">
        <v>224526</v>
      </c>
      <c r="HE8" s="235">
        <v>140379952</v>
      </c>
      <c r="HF8" s="235">
        <v>209670</v>
      </c>
      <c r="HG8" s="235">
        <v>127669425</v>
      </c>
      <c r="HH8" s="252" t="s">
        <v>13</v>
      </c>
      <c r="HI8" s="176" t="s">
        <v>0</v>
      </c>
      <c r="HJ8" s="177"/>
      <c r="HK8" s="178"/>
      <c r="HL8" s="179">
        <v>2721839</v>
      </c>
      <c r="HM8" s="179">
        <v>3626882340</v>
      </c>
      <c r="HN8" s="179">
        <v>2825684</v>
      </c>
      <c r="HO8" s="179">
        <v>3699768517</v>
      </c>
      <c r="HP8" s="180" t="s">
        <v>1</v>
      </c>
      <c r="HQ8" s="189" t="s">
        <v>240</v>
      </c>
      <c r="HR8" s="178"/>
      <c r="HS8" s="179">
        <v>85457</v>
      </c>
      <c r="HT8" s="179">
        <v>52744926</v>
      </c>
      <c r="HU8" s="179">
        <v>95272</v>
      </c>
      <c r="HV8" s="179">
        <v>55964779</v>
      </c>
      <c r="HW8" s="180" t="s">
        <v>13</v>
      </c>
    </row>
    <row r="9" spans="1:231" ht="33" customHeight="1">
      <c r="A9" s="181"/>
      <c r="B9" s="182" t="s">
        <v>4</v>
      </c>
      <c r="C9" s="183"/>
      <c r="D9" s="184">
        <v>97184133</v>
      </c>
      <c r="E9" s="184">
        <v>51932324790</v>
      </c>
      <c r="F9" s="184">
        <v>118807739</v>
      </c>
      <c r="G9" s="184">
        <v>50438521793</v>
      </c>
      <c r="H9" s="184">
        <v>7933254</v>
      </c>
      <c r="I9" s="184">
        <v>1168229492</v>
      </c>
      <c r="J9" s="184">
        <v>6597855</v>
      </c>
      <c r="K9" s="184">
        <v>893071161</v>
      </c>
      <c r="L9" s="185" t="s">
        <v>42</v>
      </c>
      <c r="M9" s="181"/>
      <c r="N9" s="182" t="s">
        <v>4</v>
      </c>
      <c r="O9" s="183"/>
      <c r="P9" s="184">
        <v>335231</v>
      </c>
      <c r="Q9" s="184">
        <v>60584620</v>
      </c>
      <c r="R9" s="184">
        <v>262156</v>
      </c>
      <c r="S9" s="184">
        <v>46646510</v>
      </c>
      <c r="T9" s="184">
        <v>335231</v>
      </c>
      <c r="U9" s="184">
        <v>60584620</v>
      </c>
      <c r="V9" s="184">
        <v>262156</v>
      </c>
      <c r="W9" s="184">
        <v>46646510</v>
      </c>
      <c r="X9" s="185" t="s">
        <v>494</v>
      </c>
      <c r="Y9" s="181"/>
      <c r="Z9" s="182" t="s">
        <v>4</v>
      </c>
      <c r="AA9" s="183"/>
      <c r="AB9" s="184">
        <v>5917470</v>
      </c>
      <c r="AC9" s="184">
        <v>1144299580</v>
      </c>
      <c r="AD9" s="184">
        <v>5086011</v>
      </c>
      <c r="AE9" s="184">
        <v>816277643</v>
      </c>
      <c r="AF9" s="184">
        <v>3912723</v>
      </c>
      <c r="AG9" s="184">
        <v>1167232804</v>
      </c>
      <c r="AH9" s="184">
        <v>3421877</v>
      </c>
      <c r="AI9" s="184">
        <v>639136316</v>
      </c>
      <c r="AJ9" s="185" t="s">
        <v>42</v>
      </c>
      <c r="AK9" s="237"/>
      <c r="AL9" s="238" t="s">
        <v>4</v>
      </c>
      <c r="AM9" s="147"/>
      <c r="AN9" s="239">
        <v>747414</v>
      </c>
      <c r="AO9" s="239">
        <v>141608054</v>
      </c>
      <c r="AP9" s="239">
        <v>601705</v>
      </c>
      <c r="AQ9" s="239">
        <v>111029019</v>
      </c>
      <c r="AR9" s="239">
        <v>722202</v>
      </c>
      <c r="AS9" s="239">
        <v>140168480</v>
      </c>
      <c r="AT9" s="239">
        <v>718140</v>
      </c>
      <c r="AU9" s="239">
        <v>137176394</v>
      </c>
      <c r="AV9" s="240" t="s">
        <v>42</v>
      </c>
      <c r="AW9" s="181"/>
      <c r="AX9" s="182" t="s">
        <v>4</v>
      </c>
      <c r="AY9" s="183"/>
      <c r="AZ9" s="184">
        <v>3108702</v>
      </c>
      <c r="BA9" s="184">
        <v>890921239</v>
      </c>
      <c r="BB9" s="184">
        <v>3280245</v>
      </c>
      <c r="BC9" s="184">
        <v>665880683</v>
      </c>
      <c r="BD9" s="184">
        <v>2946822</v>
      </c>
      <c r="BE9" s="184">
        <v>1072016157</v>
      </c>
      <c r="BF9" s="184">
        <v>4263129</v>
      </c>
      <c r="BG9" s="184">
        <v>881272289</v>
      </c>
      <c r="BH9" s="185" t="s">
        <v>530</v>
      </c>
      <c r="BI9" s="237"/>
      <c r="BJ9" s="238" t="s">
        <v>4</v>
      </c>
      <c r="BK9" s="147"/>
      <c r="BL9" s="239">
        <v>553548</v>
      </c>
      <c r="BM9" s="239">
        <v>107106705</v>
      </c>
      <c r="BN9" s="239">
        <v>810538</v>
      </c>
      <c r="BO9" s="239">
        <v>156028190</v>
      </c>
      <c r="BP9" s="239">
        <v>502473</v>
      </c>
      <c r="BQ9" s="239">
        <v>98106800</v>
      </c>
      <c r="BR9" s="239">
        <v>1186091</v>
      </c>
      <c r="BS9" s="239">
        <v>232358570</v>
      </c>
      <c r="BT9" s="240" t="s">
        <v>42</v>
      </c>
      <c r="BU9" s="181"/>
      <c r="BV9" s="182" t="s">
        <v>4</v>
      </c>
      <c r="BW9" s="183"/>
      <c r="BX9" s="184">
        <v>3523510</v>
      </c>
      <c r="BY9" s="184">
        <v>1588023621</v>
      </c>
      <c r="BZ9" s="184">
        <v>6124923</v>
      </c>
      <c r="CA9" s="184">
        <v>1356806743</v>
      </c>
      <c r="CB9" s="184">
        <v>3701216</v>
      </c>
      <c r="CC9" s="184">
        <v>1837750570</v>
      </c>
      <c r="CD9" s="184">
        <v>6123884</v>
      </c>
      <c r="CE9" s="184">
        <v>1551845843</v>
      </c>
      <c r="CF9" s="185" t="s">
        <v>549</v>
      </c>
      <c r="CG9" s="237"/>
      <c r="CH9" s="238" t="s">
        <v>4</v>
      </c>
      <c r="CI9" s="147"/>
      <c r="CJ9" s="239">
        <v>691016</v>
      </c>
      <c r="CK9" s="239">
        <v>135539390</v>
      </c>
      <c r="CL9" s="239">
        <v>1716512</v>
      </c>
      <c r="CM9" s="239">
        <v>337834430</v>
      </c>
      <c r="CN9" s="239">
        <v>741469</v>
      </c>
      <c r="CO9" s="239">
        <v>147346520</v>
      </c>
      <c r="CP9" s="239">
        <v>1797404</v>
      </c>
      <c r="CQ9" s="239">
        <v>352416705</v>
      </c>
      <c r="CR9" s="240" t="s">
        <v>42</v>
      </c>
      <c r="CS9" s="181"/>
      <c r="CT9" s="182" t="s">
        <v>4</v>
      </c>
      <c r="CU9" s="183"/>
      <c r="CV9" s="184">
        <v>4187468</v>
      </c>
      <c r="CW9" s="184">
        <v>2415800892</v>
      </c>
      <c r="CX9" s="184">
        <v>5876839</v>
      </c>
      <c r="CY9" s="184">
        <v>1884789475</v>
      </c>
      <c r="CZ9" s="184">
        <v>5051768</v>
      </c>
      <c r="DA9" s="184">
        <v>2953186452</v>
      </c>
      <c r="DB9" s="184">
        <v>6397630</v>
      </c>
      <c r="DC9" s="184">
        <v>2524635827</v>
      </c>
      <c r="DD9" s="185" t="s">
        <v>42</v>
      </c>
      <c r="DE9" s="237"/>
      <c r="DF9" s="238" t="s">
        <v>4</v>
      </c>
      <c r="DG9" s="147"/>
      <c r="DH9" s="239">
        <v>840089</v>
      </c>
      <c r="DI9" s="239">
        <v>168798211</v>
      </c>
      <c r="DJ9" s="239">
        <v>1859871</v>
      </c>
      <c r="DK9" s="239">
        <v>363419641</v>
      </c>
      <c r="DL9" s="239">
        <v>946311</v>
      </c>
      <c r="DM9" s="239">
        <v>192661208</v>
      </c>
      <c r="DN9" s="239">
        <v>1909902</v>
      </c>
      <c r="DO9" s="239">
        <v>376340549</v>
      </c>
      <c r="DP9" s="240" t="s">
        <v>42</v>
      </c>
      <c r="DQ9" s="181"/>
      <c r="DR9" s="182" t="s">
        <v>4</v>
      </c>
      <c r="DS9" s="183"/>
      <c r="DT9" s="184">
        <v>5957791</v>
      </c>
      <c r="DU9" s="184">
        <v>3788813187</v>
      </c>
      <c r="DV9" s="184">
        <v>7537573</v>
      </c>
      <c r="DW9" s="184">
        <v>3471142026</v>
      </c>
      <c r="DX9" s="184">
        <v>6451554</v>
      </c>
      <c r="DY9" s="184">
        <v>4481571329</v>
      </c>
      <c r="DZ9" s="184">
        <v>8247228</v>
      </c>
      <c r="EA9" s="184">
        <v>4519914444</v>
      </c>
      <c r="EB9" s="185" t="s">
        <v>572</v>
      </c>
      <c r="EC9" s="237"/>
      <c r="ED9" s="238" t="s">
        <v>4</v>
      </c>
      <c r="EE9" s="147"/>
      <c r="EF9" s="239">
        <v>957444</v>
      </c>
      <c r="EG9" s="239">
        <v>198638885</v>
      </c>
      <c r="EH9" s="239">
        <v>1838814</v>
      </c>
      <c r="EI9" s="239">
        <v>368180346</v>
      </c>
      <c r="EJ9" s="239">
        <v>899618</v>
      </c>
      <c r="EK9" s="239">
        <v>190421097</v>
      </c>
      <c r="EL9" s="239">
        <v>1578031</v>
      </c>
      <c r="EM9" s="239">
        <v>322521191</v>
      </c>
      <c r="EN9" s="240" t="s">
        <v>42</v>
      </c>
      <c r="EO9" s="181"/>
      <c r="EP9" s="182" t="s">
        <v>4</v>
      </c>
      <c r="EQ9" s="183"/>
      <c r="ER9" s="184">
        <v>6584273</v>
      </c>
      <c r="ES9" s="184">
        <v>5133402510</v>
      </c>
      <c r="ET9" s="184">
        <v>8248948</v>
      </c>
      <c r="EU9" s="184">
        <v>5239060320</v>
      </c>
      <c r="EV9" s="184">
        <v>4832495</v>
      </c>
      <c r="EW9" s="184">
        <v>3984164897</v>
      </c>
      <c r="EX9" s="184">
        <v>6011662</v>
      </c>
      <c r="EY9" s="184">
        <v>4221648002</v>
      </c>
      <c r="EZ9" s="185" t="s">
        <v>589</v>
      </c>
      <c r="FA9" s="237"/>
      <c r="FB9" s="238" t="s">
        <v>4</v>
      </c>
      <c r="FC9" s="147"/>
      <c r="FD9" s="239">
        <v>767762</v>
      </c>
      <c r="FE9" s="239">
        <v>165788992</v>
      </c>
      <c r="FF9" s="239">
        <v>1205471</v>
      </c>
      <c r="FG9" s="239">
        <v>248889439</v>
      </c>
      <c r="FH9" s="239">
        <v>472078</v>
      </c>
      <c r="FI9" s="239">
        <v>103372707</v>
      </c>
      <c r="FJ9" s="239">
        <v>695324</v>
      </c>
      <c r="FK9" s="239">
        <v>145818830</v>
      </c>
      <c r="FL9" s="240" t="s">
        <v>42</v>
      </c>
      <c r="FM9" s="181"/>
      <c r="FN9" s="182" t="s">
        <v>4</v>
      </c>
      <c r="FO9" s="254"/>
      <c r="FP9" s="184">
        <v>5468816</v>
      </c>
      <c r="FQ9" s="184">
        <v>4518028950</v>
      </c>
      <c r="FR9" s="184">
        <v>6843028</v>
      </c>
      <c r="FS9" s="184">
        <v>5041627083</v>
      </c>
      <c r="FT9" s="184">
        <v>5298473</v>
      </c>
      <c r="FU9" s="184">
        <v>4289103523</v>
      </c>
      <c r="FV9" s="184">
        <v>6378788</v>
      </c>
      <c r="FW9" s="184">
        <v>4844356125</v>
      </c>
      <c r="FX9" s="185" t="s">
        <v>605</v>
      </c>
      <c r="FY9" s="237"/>
      <c r="FZ9" s="238" t="s">
        <v>4</v>
      </c>
      <c r="GA9" s="147"/>
      <c r="GB9" s="239">
        <v>493817</v>
      </c>
      <c r="GC9" s="239">
        <v>108112891</v>
      </c>
      <c r="GD9" s="239">
        <v>679833</v>
      </c>
      <c r="GE9" s="239">
        <v>143043825</v>
      </c>
      <c r="GF9" s="239">
        <v>394007</v>
      </c>
      <c r="GG9" s="239">
        <v>86910925</v>
      </c>
      <c r="GH9" s="239">
        <v>508212</v>
      </c>
      <c r="GI9" s="239">
        <v>107446523</v>
      </c>
      <c r="GJ9" s="240" t="s">
        <v>42</v>
      </c>
      <c r="GK9" s="181"/>
      <c r="GL9" s="182" t="s">
        <v>4</v>
      </c>
      <c r="GM9" s="183"/>
      <c r="GN9" s="184">
        <v>5634860</v>
      </c>
      <c r="GO9" s="184">
        <v>4479798997</v>
      </c>
      <c r="GP9" s="184">
        <v>5102368</v>
      </c>
      <c r="GQ9" s="184">
        <v>4039997877</v>
      </c>
      <c r="GR9" s="184">
        <v>3959581</v>
      </c>
      <c r="GS9" s="184">
        <v>3132775595</v>
      </c>
      <c r="GT9" s="184">
        <v>3206376</v>
      </c>
      <c r="GU9" s="184">
        <v>2578854240</v>
      </c>
      <c r="GV9" s="185" t="s">
        <v>42</v>
      </c>
      <c r="GW9" s="237"/>
      <c r="GX9" s="238" t="s">
        <v>4</v>
      </c>
      <c r="GY9" s="147"/>
      <c r="GZ9" s="239">
        <v>304963</v>
      </c>
      <c r="HA9" s="239">
        <v>69646739</v>
      </c>
      <c r="HB9" s="239">
        <v>325395</v>
      </c>
      <c r="HC9" s="239">
        <v>69648510</v>
      </c>
      <c r="HD9" s="239">
        <v>171071</v>
      </c>
      <c r="HE9" s="239">
        <v>40112584</v>
      </c>
      <c r="HF9" s="239">
        <v>157003</v>
      </c>
      <c r="HG9" s="239">
        <v>33394345</v>
      </c>
      <c r="HH9" s="240" t="s">
        <v>42</v>
      </c>
      <c r="HI9" s="181"/>
      <c r="HJ9" s="182" t="s">
        <v>4</v>
      </c>
      <c r="HK9" s="183"/>
      <c r="HL9" s="184">
        <v>2011446</v>
      </c>
      <c r="HM9" s="184">
        <v>1525088067</v>
      </c>
      <c r="HN9" s="184">
        <v>2031175</v>
      </c>
      <c r="HO9" s="184">
        <v>1497933905</v>
      </c>
      <c r="HP9" s="185" t="s">
        <v>42</v>
      </c>
      <c r="HQ9" s="222"/>
      <c r="HR9" s="257" t="s">
        <v>4</v>
      </c>
      <c r="HS9" s="184">
        <v>65525</v>
      </c>
      <c r="HT9" s="184">
        <v>15260743</v>
      </c>
      <c r="HU9" s="184">
        <v>74150</v>
      </c>
      <c r="HV9" s="184">
        <v>15450754</v>
      </c>
      <c r="HW9" s="185" t="s">
        <v>42</v>
      </c>
    </row>
    <row r="10" spans="1:231" ht="33" customHeight="1">
      <c r="A10" s="181"/>
      <c r="B10" s="182" t="s">
        <v>5</v>
      </c>
      <c r="C10" s="186"/>
      <c r="D10" s="184">
        <v>53904529</v>
      </c>
      <c r="E10" s="184">
        <v>65699222379</v>
      </c>
      <c r="F10" s="184">
        <v>70777523</v>
      </c>
      <c r="G10" s="184">
        <v>71862520231</v>
      </c>
      <c r="H10" s="184">
        <v>2420961</v>
      </c>
      <c r="I10" s="184">
        <v>1974482646</v>
      </c>
      <c r="J10" s="184">
        <v>1961477</v>
      </c>
      <c r="K10" s="184">
        <v>1394797600</v>
      </c>
      <c r="L10" s="187" t="s">
        <v>40</v>
      </c>
      <c r="M10" s="181"/>
      <c r="N10" s="182" t="s">
        <v>5</v>
      </c>
      <c r="O10" s="186"/>
      <c r="P10" s="184">
        <v>37349</v>
      </c>
      <c r="Q10" s="184">
        <v>18850550</v>
      </c>
      <c r="R10" s="184">
        <v>27621</v>
      </c>
      <c r="S10" s="184">
        <v>11893001</v>
      </c>
      <c r="T10" s="184">
        <v>37349</v>
      </c>
      <c r="U10" s="184">
        <v>18850550</v>
      </c>
      <c r="V10" s="184">
        <v>27621</v>
      </c>
      <c r="W10" s="184">
        <v>11893001</v>
      </c>
      <c r="X10" s="187" t="s">
        <v>495</v>
      </c>
      <c r="Y10" s="181"/>
      <c r="Z10" s="182" t="s">
        <v>5</v>
      </c>
      <c r="AA10" s="186"/>
      <c r="AB10" s="184">
        <v>1384543</v>
      </c>
      <c r="AC10" s="184">
        <v>1210481113</v>
      </c>
      <c r="AD10" s="184">
        <v>940582</v>
      </c>
      <c r="AE10" s="184">
        <v>697736873</v>
      </c>
      <c r="AF10" s="184">
        <v>1127926</v>
      </c>
      <c r="AG10" s="184">
        <v>679145666</v>
      </c>
      <c r="AH10" s="184">
        <v>803060</v>
      </c>
      <c r="AI10" s="184">
        <v>447161808</v>
      </c>
      <c r="AJ10" s="187" t="s">
        <v>40</v>
      </c>
      <c r="AK10" s="237"/>
      <c r="AL10" s="238" t="s">
        <v>5</v>
      </c>
      <c r="AM10" s="152"/>
      <c r="AN10" s="239">
        <v>107159</v>
      </c>
      <c r="AO10" s="239">
        <v>49301247</v>
      </c>
      <c r="AP10" s="239">
        <v>86394</v>
      </c>
      <c r="AQ10" s="239">
        <v>36222126</v>
      </c>
      <c r="AR10" s="239">
        <v>244528</v>
      </c>
      <c r="AS10" s="239">
        <v>110070075</v>
      </c>
      <c r="AT10" s="239">
        <v>168214</v>
      </c>
      <c r="AU10" s="239">
        <v>69186541</v>
      </c>
      <c r="AV10" s="241" t="s">
        <v>40</v>
      </c>
      <c r="AW10" s="181"/>
      <c r="AX10" s="182" t="s">
        <v>5</v>
      </c>
      <c r="AY10" s="186"/>
      <c r="AZ10" s="184">
        <v>1299016</v>
      </c>
      <c r="BA10" s="184">
        <v>829909246</v>
      </c>
      <c r="BB10" s="184">
        <v>1276816</v>
      </c>
      <c r="BC10" s="184">
        <v>703471145</v>
      </c>
      <c r="BD10" s="184">
        <v>1481515</v>
      </c>
      <c r="BE10" s="184">
        <v>1106089220</v>
      </c>
      <c r="BF10" s="184">
        <v>2358617</v>
      </c>
      <c r="BG10" s="184">
        <v>1221192265</v>
      </c>
      <c r="BH10" s="187" t="s">
        <v>531</v>
      </c>
      <c r="BI10" s="237"/>
      <c r="BJ10" s="238" t="s">
        <v>5</v>
      </c>
      <c r="BK10" s="152"/>
      <c r="BL10" s="239">
        <v>305652</v>
      </c>
      <c r="BM10" s="239">
        <v>134637486</v>
      </c>
      <c r="BN10" s="239">
        <v>262783</v>
      </c>
      <c r="BO10" s="239">
        <v>102145117</v>
      </c>
      <c r="BP10" s="239">
        <v>362698</v>
      </c>
      <c r="BQ10" s="239">
        <v>150801886</v>
      </c>
      <c r="BR10" s="239">
        <v>394398</v>
      </c>
      <c r="BS10" s="239">
        <v>153002997</v>
      </c>
      <c r="BT10" s="241" t="s">
        <v>40</v>
      </c>
      <c r="BU10" s="181"/>
      <c r="BV10" s="182" t="s">
        <v>5</v>
      </c>
      <c r="BW10" s="186"/>
      <c r="BX10" s="184">
        <v>1773698</v>
      </c>
      <c r="BY10" s="184">
        <v>1491821586</v>
      </c>
      <c r="BZ10" s="184">
        <v>3968142</v>
      </c>
      <c r="CA10" s="184">
        <v>2069840516</v>
      </c>
      <c r="CB10" s="184">
        <v>1836507</v>
      </c>
      <c r="CC10" s="184">
        <v>1835964461</v>
      </c>
      <c r="CD10" s="184">
        <v>4320437</v>
      </c>
      <c r="CE10" s="184">
        <v>2429063731</v>
      </c>
      <c r="CF10" s="187" t="s">
        <v>550</v>
      </c>
      <c r="CG10" s="237"/>
      <c r="CH10" s="238" t="s">
        <v>5</v>
      </c>
      <c r="CI10" s="152"/>
      <c r="CJ10" s="239">
        <v>475817</v>
      </c>
      <c r="CK10" s="239">
        <v>208103248</v>
      </c>
      <c r="CL10" s="239">
        <v>527420</v>
      </c>
      <c r="CM10" s="239">
        <v>217334052</v>
      </c>
      <c r="CN10" s="239">
        <v>428128</v>
      </c>
      <c r="CO10" s="239">
        <v>192419997</v>
      </c>
      <c r="CP10" s="239">
        <v>513816</v>
      </c>
      <c r="CQ10" s="239">
        <v>223646079</v>
      </c>
      <c r="CR10" s="241" t="s">
        <v>40</v>
      </c>
      <c r="CS10" s="181"/>
      <c r="CT10" s="182" t="s">
        <v>5</v>
      </c>
      <c r="CU10" s="186"/>
      <c r="CV10" s="184">
        <v>2002240</v>
      </c>
      <c r="CW10" s="184">
        <v>2342095739</v>
      </c>
      <c r="CX10" s="184">
        <v>3590602</v>
      </c>
      <c r="CY10" s="184">
        <v>2544294075</v>
      </c>
      <c r="CZ10" s="184">
        <v>2412103</v>
      </c>
      <c r="DA10" s="184">
        <v>3217479405</v>
      </c>
      <c r="DB10" s="184">
        <v>3726253</v>
      </c>
      <c r="DC10" s="184">
        <v>3335236157</v>
      </c>
      <c r="DD10" s="187" t="s">
        <v>40</v>
      </c>
      <c r="DE10" s="237"/>
      <c r="DF10" s="238" t="s">
        <v>5</v>
      </c>
      <c r="DG10" s="152"/>
      <c r="DH10" s="239">
        <v>389975</v>
      </c>
      <c r="DI10" s="239">
        <v>182335057</v>
      </c>
      <c r="DJ10" s="239">
        <v>511982</v>
      </c>
      <c r="DK10" s="239">
        <v>236968377</v>
      </c>
      <c r="DL10" s="239">
        <v>396012</v>
      </c>
      <c r="DM10" s="239">
        <v>192761169</v>
      </c>
      <c r="DN10" s="239">
        <v>556586</v>
      </c>
      <c r="DO10" s="239">
        <v>270372235</v>
      </c>
      <c r="DP10" s="241" t="s">
        <v>40</v>
      </c>
      <c r="DQ10" s="181"/>
      <c r="DR10" s="182" t="s">
        <v>5</v>
      </c>
      <c r="DS10" s="186"/>
      <c r="DT10" s="184">
        <v>2778062</v>
      </c>
      <c r="DU10" s="184">
        <v>4222641017</v>
      </c>
      <c r="DV10" s="184">
        <v>4227193</v>
      </c>
      <c r="DW10" s="184">
        <v>4587833770</v>
      </c>
      <c r="DX10" s="184">
        <v>2983211</v>
      </c>
      <c r="DY10" s="184">
        <v>5121843809</v>
      </c>
      <c r="DZ10" s="184">
        <v>4425122</v>
      </c>
      <c r="EA10" s="184">
        <v>5627207524</v>
      </c>
      <c r="EB10" s="187" t="s">
        <v>573</v>
      </c>
      <c r="EC10" s="237"/>
      <c r="ED10" s="238" t="s">
        <v>5</v>
      </c>
      <c r="EE10" s="152"/>
      <c r="EF10" s="239">
        <v>386546</v>
      </c>
      <c r="EG10" s="239">
        <v>196412245</v>
      </c>
      <c r="EH10" s="239">
        <v>610462</v>
      </c>
      <c r="EI10" s="239">
        <v>309906847</v>
      </c>
      <c r="EJ10" s="239">
        <v>330613</v>
      </c>
      <c r="EK10" s="239">
        <v>172648475</v>
      </c>
      <c r="EL10" s="239">
        <v>596181</v>
      </c>
      <c r="EM10" s="239">
        <v>312508479</v>
      </c>
      <c r="EN10" s="241" t="s">
        <v>40</v>
      </c>
      <c r="EO10" s="181"/>
      <c r="EP10" s="182" t="s">
        <v>5</v>
      </c>
      <c r="EQ10" s="186"/>
      <c r="ER10" s="184">
        <v>3008507</v>
      </c>
      <c r="ES10" s="184">
        <v>5560954603</v>
      </c>
      <c r="ET10" s="184">
        <v>4191296</v>
      </c>
      <c r="EU10" s="184">
        <v>5945369754</v>
      </c>
      <c r="EV10" s="184">
        <v>2182680</v>
      </c>
      <c r="EW10" s="184">
        <v>4170696761</v>
      </c>
      <c r="EX10" s="184">
        <v>2973728</v>
      </c>
      <c r="EY10" s="184">
        <v>4599249938</v>
      </c>
      <c r="EZ10" s="187" t="s">
        <v>590</v>
      </c>
      <c r="FA10" s="237"/>
      <c r="FB10" s="238" t="s">
        <v>5</v>
      </c>
      <c r="FC10" s="152"/>
      <c r="FD10" s="239">
        <v>264500</v>
      </c>
      <c r="FE10" s="239">
        <v>142070811</v>
      </c>
      <c r="FF10" s="239">
        <v>481734</v>
      </c>
      <c r="FG10" s="239">
        <v>260550721</v>
      </c>
      <c r="FH10" s="239">
        <v>156631</v>
      </c>
      <c r="FI10" s="239">
        <v>86754968</v>
      </c>
      <c r="FJ10" s="239">
        <v>285375</v>
      </c>
      <c r="FK10" s="239">
        <v>158983762</v>
      </c>
      <c r="FL10" s="241" t="s">
        <v>40</v>
      </c>
      <c r="FM10" s="181"/>
      <c r="FN10" s="182" t="s">
        <v>5</v>
      </c>
      <c r="FO10" s="254"/>
      <c r="FP10" s="184">
        <v>2420304</v>
      </c>
      <c r="FQ10" s="184">
        <v>4557292572</v>
      </c>
      <c r="FR10" s="184">
        <v>3313193</v>
      </c>
      <c r="FS10" s="184">
        <v>5452300241</v>
      </c>
      <c r="FT10" s="184">
        <v>2260983</v>
      </c>
      <c r="FU10" s="184">
        <v>4192148386</v>
      </c>
      <c r="FV10" s="184">
        <v>2882158</v>
      </c>
      <c r="FW10" s="184">
        <v>5139547288</v>
      </c>
      <c r="FX10" s="187" t="s">
        <v>606</v>
      </c>
      <c r="FY10" s="237"/>
      <c r="FZ10" s="238" t="s">
        <v>5</v>
      </c>
      <c r="GA10" s="152"/>
      <c r="GB10" s="239">
        <v>152734</v>
      </c>
      <c r="GC10" s="239">
        <v>88297169</v>
      </c>
      <c r="GD10" s="239">
        <v>287746</v>
      </c>
      <c r="GE10" s="239">
        <v>167089128</v>
      </c>
      <c r="GF10" s="239">
        <v>127287</v>
      </c>
      <c r="GG10" s="239">
        <v>76414732</v>
      </c>
      <c r="GH10" s="239">
        <v>223685</v>
      </c>
      <c r="GI10" s="239">
        <v>133217638</v>
      </c>
      <c r="GJ10" s="241" t="s">
        <v>40</v>
      </c>
      <c r="GK10" s="181"/>
      <c r="GL10" s="182" t="s">
        <v>5</v>
      </c>
      <c r="GM10" s="186"/>
      <c r="GN10" s="184">
        <v>2378951</v>
      </c>
      <c r="GO10" s="184">
        <v>4058056117</v>
      </c>
      <c r="GP10" s="184">
        <v>2216626</v>
      </c>
      <c r="GQ10" s="184">
        <v>4013907896</v>
      </c>
      <c r="GR10" s="184">
        <v>1641445</v>
      </c>
      <c r="GS10" s="184">
        <v>2714667010</v>
      </c>
      <c r="GT10" s="184">
        <v>1318705</v>
      </c>
      <c r="GU10" s="184">
        <v>2351716978</v>
      </c>
      <c r="GV10" s="187" t="s">
        <v>40</v>
      </c>
      <c r="GW10" s="237"/>
      <c r="GX10" s="238" t="s">
        <v>5</v>
      </c>
      <c r="GY10" s="152"/>
      <c r="GZ10" s="239">
        <v>116617</v>
      </c>
      <c r="HA10" s="239">
        <v>72225065</v>
      </c>
      <c r="HB10" s="239">
        <v>144019</v>
      </c>
      <c r="HC10" s="239">
        <v>86874884</v>
      </c>
      <c r="HD10" s="239">
        <v>69124</v>
      </c>
      <c r="HE10" s="239">
        <v>43338664</v>
      </c>
      <c r="HF10" s="239">
        <v>68617</v>
      </c>
      <c r="HG10" s="239">
        <v>41750557</v>
      </c>
      <c r="HH10" s="241" t="s">
        <v>40</v>
      </c>
      <c r="HI10" s="181"/>
      <c r="HJ10" s="182" t="s">
        <v>5</v>
      </c>
      <c r="HK10" s="186"/>
      <c r="HL10" s="184">
        <v>909594</v>
      </c>
      <c r="HM10" s="184">
        <v>1372207856</v>
      </c>
      <c r="HN10" s="184">
        <v>892446</v>
      </c>
      <c r="HO10" s="184">
        <v>1445307265</v>
      </c>
      <c r="HP10" s="187" t="s">
        <v>40</v>
      </c>
      <c r="HQ10" s="222"/>
      <c r="HR10" s="257" t="s">
        <v>5</v>
      </c>
      <c r="HS10" s="184">
        <v>25304</v>
      </c>
      <c r="HT10" s="184">
        <v>15648219</v>
      </c>
      <c r="HU10" s="184">
        <v>26745</v>
      </c>
      <c r="HV10" s="184">
        <v>16121646</v>
      </c>
      <c r="HW10" s="187" t="s">
        <v>40</v>
      </c>
    </row>
    <row r="11" spans="1:231" ht="33" customHeight="1">
      <c r="A11" s="181"/>
      <c r="B11" s="182" t="s">
        <v>6</v>
      </c>
      <c r="C11" s="183"/>
      <c r="D11" s="184">
        <v>138173662</v>
      </c>
      <c r="E11" s="184">
        <v>37482894860</v>
      </c>
      <c r="F11" s="184">
        <v>169939280</v>
      </c>
      <c r="G11" s="184">
        <v>45420628706</v>
      </c>
      <c r="H11" s="184">
        <v>12111029</v>
      </c>
      <c r="I11" s="184">
        <v>3817894737</v>
      </c>
      <c r="J11" s="184">
        <v>10081472</v>
      </c>
      <c r="K11" s="184">
        <v>3173249633</v>
      </c>
      <c r="L11" s="185" t="s">
        <v>43</v>
      </c>
      <c r="M11" s="181"/>
      <c r="N11" s="182" t="s">
        <v>6</v>
      </c>
      <c r="O11" s="183"/>
      <c r="P11" s="184">
        <v>352133</v>
      </c>
      <c r="Q11" s="184">
        <v>89089932</v>
      </c>
      <c r="R11" s="184">
        <v>274216</v>
      </c>
      <c r="S11" s="184">
        <v>69274225</v>
      </c>
      <c r="T11" s="184">
        <v>352133</v>
      </c>
      <c r="U11" s="184">
        <v>89089932</v>
      </c>
      <c r="V11" s="184">
        <v>274216</v>
      </c>
      <c r="W11" s="184">
        <v>69274225</v>
      </c>
      <c r="X11" s="185" t="s">
        <v>496</v>
      </c>
      <c r="Y11" s="181"/>
      <c r="Z11" s="182" t="s">
        <v>6</v>
      </c>
      <c r="AA11" s="183"/>
      <c r="AB11" s="184">
        <v>8901040</v>
      </c>
      <c r="AC11" s="184">
        <v>2403958644</v>
      </c>
      <c r="AD11" s="184">
        <v>7583619</v>
      </c>
      <c r="AE11" s="184">
        <v>2039578939</v>
      </c>
      <c r="AF11" s="184">
        <v>5719816</v>
      </c>
      <c r="AG11" s="184">
        <v>1539339310</v>
      </c>
      <c r="AH11" s="184">
        <v>4973806</v>
      </c>
      <c r="AI11" s="184">
        <v>1331841155</v>
      </c>
      <c r="AJ11" s="185" t="s">
        <v>43</v>
      </c>
      <c r="AK11" s="237"/>
      <c r="AL11" s="238" t="s">
        <v>6</v>
      </c>
      <c r="AM11" s="147"/>
      <c r="AN11" s="239">
        <v>809963</v>
      </c>
      <c r="AO11" s="239">
        <v>207846740</v>
      </c>
      <c r="AP11" s="239">
        <v>652140</v>
      </c>
      <c r="AQ11" s="239">
        <v>166995786</v>
      </c>
      <c r="AR11" s="239">
        <v>881478</v>
      </c>
      <c r="AS11" s="239">
        <v>225127090</v>
      </c>
      <c r="AT11" s="239">
        <v>820659</v>
      </c>
      <c r="AU11" s="239">
        <v>209895420</v>
      </c>
      <c r="AV11" s="240" t="s">
        <v>43</v>
      </c>
      <c r="AW11" s="181"/>
      <c r="AX11" s="182" t="s">
        <v>6</v>
      </c>
      <c r="AY11" s="183"/>
      <c r="AZ11" s="184">
        <v>4503956</v>
      </c>
      <c r="BA11" s="184">
        <v>1229526633</v>
      </c>
      <c r="BB11" s="184">
        <v>4731785</v>
      </c>
      <c r="BC11" s="184">
        <v>1289841223</v>
      </c>
      <c r="BD11" s="184">
        <v>4191462</v>
      </c>
      <c r="BE11" s="184">
        <v>1142034482</v>
      </c>
      <c r="BF11" s="184">
        <v>6138413</v>
      </c>
      <c r="BG11" s="184">
        <v>1670777718</v>
      </c>
      <c r="BH11" s="185" t="s">
        <v>532</v>
      </c>
      <c r="BI11" s="237"/>
      <c r="BJ11" s="238" t="s">
        <v>6</v>
      </c>
      <c r="BK11" s="147"/>
      <c r="BL11" s="239">
        <v>747016</v>
      </c>
      <c r="BM11" s="239">
        <v>190205930</v>
      </c>
      <c r="BN11" s="239">
        <v>965778</v>
      </c>
      <c r="BO11" s="239">
        <v>244953020</v>
      </c>
      <c r="BP11" s="239">
        <v>727172</v>
      </c>
      <c r="BQ11" s="239">
        <v>183884500</v>
      </c>
      <c r="BR11" s="239">
        <v>1411256</v>
      </c>
      <c r="BS11" s="239">
        <v>356763830</v>
      </c>
      <c r="BT11" s="240" t="s">
        <v>43</v>
      </c>
      <c r="BU11" s="181"/>
      <c r="BV11" s="182" t="s">
        <v>6</v>
      </c>
      <c r="BW11" s="183"/>
      <c r="BX11" s="184">
        <v>4985773</v>
      </c>
      <c r="BY11" s="184">
        <v>1339994539</v>
      </c>
      <c r="BZ11" s="184">
        <v>8881554</v>
      </c>
      <c r="CA11" s="184">
        <v>2361458410</v>
      </c>
      <c r="CB11" s="184">
        <v>5167626</v>
      </c>
      <c r="CC11" s="184">
        <v>1364466708</v>
      </c>
      <c r="CD11" s="184">
        <v>8860044</v>
      </c>
      <c r="CE11" s="184">
        <v>2298034423</v>
      </c>
      <c r="CF11" s="185" t="s">
        <v>551</v>
      </c>
      <c r="CG11" s="237"/>
      <c r="CH11" s="238" t="s">
        <v>6</v>
      </c>
      <c r="CI11" s="147"/>
      <c r="CJ11" s="239">
        <v>977043</v>
      </c>
      <c r="CK11" s="239">
        <v>247263650</v>
      </c>
      <c r="CL11" s="239">
        <v>2015397</v>
      </c>
      <c r="CM11" s="239">
        <v>509938649</v>
      </c>
      <c r="CN11" s="239">
        <v>990928</v>
      </c>
      <c r="CO11" s="239">
        <v>252227350</v>
      </c>
      <c r="CP11" s="239">
        <v>2084944</v>
      </c>
      <c r="CQ11" s="239">
        <v>531632120</v>
      </c>
      <c r="CR11" s="240" t="s">
        <v>43</v>
      </c>
      <c r="CS11" s="181"/>
      <c r="CT11" s="182" t="s">
        <v>6</v>
      </c>
      <c r="CU11" s="183"/>
      <c r="CV11" s="184">
        <v>5708046</v>
      </c>
      <c r="CW11" s="184">
        <v>1495878771</v>
      </c>
      <c r="CX11" s="184">
        <v>8305960</v>
      </c>
      <c r="CY11" s="184">
        <v>2137725386</v>
      </c>
      <c r="CZ11" s="184">
        <v>6641916</v>
      </c>
      <c r="DA11" s="184">
        <v>1754843550</v>
      </c>
      <c r="DB11" s="184">
        <v>8749537</v>
      </c>
      <c r="DC11" s="184">
        <v>2266266231</v>
      </c>
      <c r="DD11" s="185" t="s">
        <v>43</v>
      </c>
      <c r="DE11" s="237"/>
      <c r="DF11" s="238" t="s">
        <v>6</v>
      </c>
      <c r="DG11" s="147"/>
      <c r="DH11" s="239">
        <v>1059777</v>
      </c>
      <c r="DI11" s="239">
        <v>273016457</v>
      </c>
      <c r="DJ11" s="239">
        <v>2140366</v>
      </c>
      <c r="DK11" s="239">
        <v>552223784</v>
      </c>
      <c r="DL11" s="239">
        <v>1163112</v>
      </c>
      <c r="DM11" s="239">
        <v>301828633</v>
      </c>
      <c r="DN11" s="239">
        <v>2208753</v>
      </c>
      <c r="DO11" s="239">
        <v>573421228</v>
      </c>
      <c r="DP11" s="240" t="s">
        <v>43</v>
      </c>
      <c r="DQ11" s="181"/>
      <c r="DR11" s="182" t="s">
        <v>6</v>
      </c>
      <c r="DS11" s="183"/>
      <c r="DT11" s="184">
        <v>7561574</v>
      </c>
      <c r="DU11" s="184">
        <v>2014974889</v>
      </c>
      <c r="DV11" s="184">
        <v>10003016</v>
      </c>
      <c r="DW11" s="184">
        <v>2610728968</v>
      </c>
      <c r="DX11" s="184">
        <v>7878821</v>
      </c>
      <c r="DY11" s="184">
        <v>2116335955</v>
      </c>
      <c r="DZ11" s="184">
        <v>10539425</v>
      </c>
      <c r="EA11" s="184">
        <v>2768709698</v>
      </c>
      <c r="EB11" s="185" t="s">
        <v>574</v>
      </c>
      <c r="EC11" s="237"/>
      <c r="ED11" s="238" t="s">
        <v>6</v>
      </c>
      <c r="EE11" s="147"/>
      <c r="EF11" s="239">
        <v>1166083</v>
      </c>
      <c r="EG11" s="239">
        <v>303994645</v>
      </c>
      <c r="EH11" s="239">
        <v>2162508</v>
      </c>
      <c r="EI11" s="239">
        <v>561927700</v>
      </c>
      <c r="EJ11" s="239">
        <v>1073901</v>
      </c>
      <c r="EK11" s="239">
        <v>280659990</v>
      </c>
      <c r="EL11" s="239">
        <v>1889926</v>
      </c>
      <c r="EM11" s="239">
        <v>490184294</v>
      </c>
      <c r="EN11" s="240" t="s">
        <v>43</v>
      </c>
      <c r="EO11" s="181"/>
      <c r="EP11" s="182" t="s">
        <v>6</v>
      </c>
      <c r="EQ11" s="183"/>
      <c r="ER11" s="184">
        <v>7793346</v>
      </c>
      <c r="ES11" s="184">
        <v>2099076623</v>
      </c>
      <c r="ET11" s="184">
        <v>10185401</v>
      </c>
      <c r="EU11" s="184">
        <v>2686310491</v>
      </c>
      <c r="EV11" s="184">
        <v>5595445</v>
      </c>
      <c r="EW11" s="184">
        <v>1507621394</v>
      </c>
      <c r="EX11" s="184">
        <v>7184834</v>
      </c>
      <c r="EY11" s="184">
        <v>1902822690</v>
      </c>
      <c r="EZ11" s="185" t="s">
        <v>591</v>
      </c>
      <c r="FA11" s="237"/>
      <c r="FB11" s="238" t="s">
        <v>6</v>
      </c>
      <c r="FC11" s="147"/>
      <c r="FD11" s="239">
        <v>903676</v>
      </c>
      <c r="FE11" s="239">
        <v>236738946</v>
      </c>
      <c r="FF11" s="239">
        <v>1455646</v>
      </c>
      <c r="FG11" s="239">
        <v>377948956</v>
      </c>
      <c r="FH11" s="239">
        <v>550961</v>
      </c>
      <c r="FI11" s="239">
        <v>144607220</v>
      </c>
      <c r="FJ11" s="239">
        <v>841619</v>
      </c>
      <c r="FK11" s="239">
        <v>218812910</v>
      </c>
      <c r="FL11" s="240" t="s">
        <v>43</v>
      </c>
      <c r="FM11" s="181"/>
      <c r="FN11" s="182" t="s">
        <v>6</v>
      </c>
      <c r="FO11" s="254"/>
      <c r="FP11" s="184">
        <v>6428760</v>
      </c>
      <c r="FQ11" s="184">
        <v>1704036685</v>
      </c>
      <c r="FR11" s="184">
        <v>8200356</v>
      </c>
      <c r="FS11" s="184">
        <v>2150209463</v>
      </c>
      <c r="FT11" s="184">
        <v>6174013</v>
      </c>
      <c r="FU11" s="184">
        <v>1625788545</v>
      </c>
      <c r="FV11" s="184">
        <v>7526723</v>
      </c>
      <c r="FW11" s="184">
        <v>1973673061</v>
      </c>
      <c r="FX11" s="185" t="s">
        <v>607</v>
      </c>
      <c r="FY11" s="237"/>
      <c r="FZ11" s="238" t="s">
        <v>6</v>
      </c>
      <c r="GA11" s="147"/>
      <c r="GB11" s="239">
        <v>569317</v>
      </c>
      <c r="GC11" s="239">
        <v>149510440</v>
      </c>
      <c r="GD11" s="239">
        <v>827137</v>
      </c>
      <c r="GE11" s="239">
        <v>215022090</v>
      </c>
      <c r="GF11" s="239">
        <v>458148</v>
      </c>
      <c r="GG11" s="239">
        <v>120705880</v>
      </c>
      <c r="GH11" s="239">
        <v>623203</v>
      </c>
      <c r="GI11" s="239">
        <v>162381070</v>
      </c>
      <c r="GJ11" s="240" t="s">
        <v>43</v>
      </c>
      <c r="GK11" s="181"/>
      <c r="GL11" s="182" t="s">
        <v>6</v>
      </c>
      <c r="GM11" s="183"/>
      <c r="GN11" s="184">
        <v>6405773</v>
      </c>
      <c r="GO11" s="184">
        <v>1674625768</v>
      </c>
      <c r="GP11" s="184">
        <v>5933191</v>
      </c>
      <c r="GQ11" s="184">
        <v>1561738656</v>
      </c>
      <c r="GR11" s="184">
        <v>4437168</v>
      </c>
      <c r="GS11" s="184">
        <v>1161300245</v>
      </c>
      <c r="GT11" s="184">
        <v>3680503</v>
      </c>
      <c r="GU11" s="184">
        <v>976919976</v>
      </c>
      <c r="GV11" s="185" t="s">
        <v>43</v>
      </c>
      <c r="GW11" s="237"/>
      <c r="GX11" s="238" t="s">
        <v>6</v>
      </c>
      <c r="GY11" s="147"/>
      <c r="GZ11" s="239">
        <v>364579</v>
      </c>
      <c r="HA11" s="239">
        <v>96110740</v>
      </c>
      <c r="HB11" s="239">
        <v>399751</v>
      </c>
      <c r="HC11" s="239">
        <v>104498250</v>
      </c>
      <c r="HD11" s="239">
        <v>207314</v>
      </c>
      <c r="HE11" s="239">
        <v>54823440</v>
      </c>
      <c r="HF11" s="239">
        <v>193101</v>
      </c>
      <c r="HG11" s="239">
        <v>50693390</v>
      </c>
      <c r="HH11" s="240" t="s">
        <v>43</v>
      </c>
      <c r="HI11" s="181"/>
      <c r="HJ11" s="182" t="s">
        <v>6</v>
      </c>
      <c r="HK11" s="183"/>
      <c r="HL11" s="184">
        <v>2303668</v>
      </c>
      <c r="HM11" s="184">
        <v>613098310</v>
      </c>
      <c r="HN11" s="184">
        <v>2378605</v>
      </c>
      <c r="HO11" s="184">
        <v>639842137</v>
      </c>
      <c r="HP11" s="185" t="s">
        <v>43</v>
      </c>
      <c r="HQ11" s="222"/>
      <c r="HR11" s="257" t="s">
        <v>6</v>
      </c>
      <c r="HS11" s="184">
        <v>79243</v>
      </c>
      <c r="HT11" s="184">
        <v>21032420</v>
      </c>
      <c r="HU11" s="184">
        <v>88997</v>
      </c>
      <c r="HV11" s="184">
        <v>23546360</v>
      </c>
      <c r="HW11" s="185" t="s">
        <v>43</v>
      </c>
    </row>
    <row r="12" spans="1:231" ht="33" customHeight="1">
      <c r="A12" s="181"/>
      <c r="B12" s="182" t="s">
        <v>7</v>
      </c>
      <c r="C12" s="188"/>
      <c r="D12" s="184">
        <v>94587770</v>
      </c>
      <c r="E12" s="184">
        <v>4942209328</v>
      </c>
      <c r="F12" s="184">
        <v>115434260</v>
      </c>
      <c r="G12" s="184">
        <v>5671935777</v>
      </c>
      <c r="H12" s="184">
        <v>7446657</v>
      </c>
      <c r="I12" s="184">
        <v>435835344</v>
      </c>
      <c r="J12" s="184">
        <v>6189476</v>
      </c>
      <c r="K12" s="184">
        <v>360399231</v>
      </c>
      <c r="L12" s="187" t="s">
        <v>75</v>
      </c>
      <c r="M12" s="181"/>
      <c r="N12" s="182" t="s">
        <v>7</v>
      </c>
      <c r="O12" s="188"/>
      <c r="P12" s="184">
        <v>329400</v>
      </c>
      <c r="Q12" s="184">
        <v>3694367</v>
      </c>
      <c r="R12" s="184">
        <v>257983</v>
      </c>
      <c r="S12" s="184">
        <v>2881845</v>
      </c>
      <c r="T12" s="184">
        <v>329400</v>
      </c>
      <c r="U12" s="184">
        <v>3694367</v>
      </c>
      <c r="V12" s="184">
        <v>257983</v>
      </c>
      <c r="W12" s="184">
        <v>2881845</v>
      </c>
      <c r="X12" s="187" t="s">
        <v>497</v>
      </c>
      <c r="Y12" s="181"/>
      <c r="Z12" s="182" t="s">
        <v>7</v>
      </c>
      <c r="AA12" s="188"/>
      <c r="AB12" s="184">
        <v>5620603</v>
      </c>
      <c r="AC12" s="184">
        <v>301536036</v>
      </c>
      <c r="AD12" s="184">
        <v>4824158</v>
      </c>
      <c r="AE12" s="184">
        <v>256016997</v>
      </c>
      <c r="AF12" s="184">
        <v>3754278</v>
      </c>
      <c r="AG12" s="184">
        <v>186340401</v>
      </c>
      <c r="AH12" s="184">
        <v>3278160</v>
      </c>
      <c r="AI12" s="184">
        <v>160136121</v>
      </c>
      <c r="AJ12" s="187" t="s">
        <v>75</v>
      </c>
      <c r="AK12" s="237"/>
      <c r="AL12" s="238" t="s">
        <v>7</v>
      </c>
      <c r="AM12" s="242"/>
      <c r="AN12" s="239">
        <v>734585</v>
      </c>
      <c r="AO12" s="239">
        <v>8292656</v>
      </c>
      <c r="AP12" s="239">
        <v>591666</v>
      </c>
      <c r="AQ12" s="239">
        <v>6639621</v>
      </c>
      <c r="AR12" s="239">
        <v>710244</v>
      </c>
      <c r="AS12" s="239">
        <v>8010456</v>
      </c>
      <c r="AT12" s="239">
        <v>705965</v>
      </c>
      <c r="AU12" s="239">
        <v>7981462</v>
      </c>
      <c r="AV12" s="241" t="s">
        <v>75</v>
      </c>
      <c r="AW12" s="181"/>
      <c r="AX12" s="182" t="s">
        <v>7</v>
      </c>
      <c r="AY12" s="188"/>
      <c r="AZ12" s="184">
        <v>2988773</v>
      </c>
      <c r="BA12" s="184">
        <v>146579013</v>
      </c>
      <c r="BB12" s="184">
        <v>3144558</v>
      </c>
      <c r="BC12" s="184">
        <v>153639624</v>
      </c>
      <c r="BD12" s="184">
        <v>2830379</v>
      </c>
      <c r="BE12" s="184">
        <v>139666878</v>
      </c>
      <c r="BF12" s="184">
        <v>4081890</v>
      </c>
      <c r="BG12" s="184">
        <v>198872772</v>
      </c>
      <c r="BH12" s="187" t="s">
        <v>533</v>
      </c>
      <c r="BI12" s="237"/>
      <c r="BJ12" s="238" t="s">
        <v>7</v>
      </c>
      <c r="BK12" s="242"/>
      <c r="BL12" s="239">
        <v>544572</v>
      </c>
      <c r="BM12" s="239">
        <v>6099009</v>
      </c>
      <c r="BN12" s="239">
        <v>796655</v>
      </c>
      <c r="BO12" s="239">
        <v>8990194</v>
      </c>
      <c r="BP12" s="239">
        <v>494164</v>
      </c>
      <c r="BQ12" s="239">
        <v>5553049</v>
      </c>
      <c r="BR12" s="239">
        <v>1165100</v>
      </c>
      <c r="BS12" s="239">
        <v>13313924</v>
      </c>
      <c r="BT12" s="241" t="s">
        <v>75</v>
      </c>
      <c r="BU12" s="181"/>
      <c r="BV12" s="182" t="s">
        <v>7</v>
      </c>
      <c r="BW12" s="188"/>
      <c r="BX12" s="184">
        <v>3397371</v>
      </c>
      <c r="BY12" s="184">
        <v>171299502</v>
      </c>
      <c r="BZ12" s="184">
        <v>5889857</v>
      </c>
      <c r="CA12" s="184">
        <v>288855514</v>
      </c>
      <c r="CB12" s="184">
        <v>3584393</v>
      </c>
      <c r="CC12" s="184">
        <v>185773410</v>
      </c>
      <c r="CD12" s="184">
        <v>5909496</v>
      </c>
      <c r="CE12" s="184">
        <v>294550654</v>
      </c>
      <c r="CF12" s="187" t="s">
        <v>552</v>
      </c>
      <c r="CG12" s="237"/>
      <c r="CH12" s="238" t="s">
        <v>7</v>
      </c>
      <c r="CI12" s="242"/>
      <c r="CJ12" s="239">
        <v>679843</v>
      </c>
      <c r="CK12" s="239">
        <v>7646089</v>
      </c>
      <c r="CL12" s="239">
        <v>1686484</v>
      </c>
      <c r="CM12" s="239">
        <v>19269497</v>
      </c>
      <c r="CN12" s="239">
        <v>729376</v>
      </c>
      <c r="CO12" s="239">
        <v>8257656</v>
      </c>
      <c r="CP12" s="239">
        <v>1765346</v>
      </c>
      <c r="CQ12" s="239">
        <v>20268286</v>
      </c>
      <c r="CR12" s="241" t="s">
        <v>75</v>
      </c>
      <c r="CS12" s="181"/>
      <c r="CT12" s="182" t="s">
        <v>7</v>
      </c>
      <c r="CU12" s="188"/>
      <c r="CV12" s="184">
        <v>4074037</v>
      </c>
      <c r="CW12" s="184">
        <v>216322272</v>
      </c>
      <c r="CX12" s="184">
        <v>5689121</v>
      </c>
      <c r="CY12" s="184">
        <v>290293243</v>
      </c>
      <c r="CZ12" s="184">
        <v>4935611</v>
      </c>
      <c r="DA12" s="184">
        <v>269176823</v>
      </c>
      <c r="DB12" s="184">
        <v>6216889</v>
      </c>
      <c r="DC12" s="184">
        <v>327156191</v>
      </c>
      <c r="DD12" s="187" t="s">
        <v>75</v>
      </c>
      <c r="DE12" s="237"/>
      <c r="DF12" s="238" t="s">
        <v>7</v>
      </c>
      <c r="DG12" s="242"/>
      <c r="DH12" s="239">
        <v>826243</v>
      </c>
      <c r="DI12" s="239">
        <v>9401783</v>
      </c>
      <c r="DJ12" s="239">
        <v>1827454</v>
      </c>
      <c r="DK12" s="239">
        <v>20895027</v>
      </c>
      <c r="DL12" s="239">
        <v>930885</v>
      </c>
      <c r="DM12" s="239">
        <v>10601643</v>
      </c>
      <c r="DN12" s="239">
        <v>1878498</v>
      </c>
      <c r="DO12" s="239">
        <v>21490622</v>
      </c>
      <c r="DP12" s="241" t="s">
        <v>75</v>
      </c>
      <c r="DQ12" s="181"/>
      <c r="DR12" s="182" t="s">
        <v>7</v>
      </c>
      <c r="DS12" s="188"/>
      <c r="DT12" s="184">
        <v>5836648</v>
      </c>
      <c r="DU12" s="184">
        <v>326946954</v>
      </c>
      <c r="DV12" s="184">
        <v>7345646</v>
      </c>
      <c r="DW12" s="184">
        <v>398730923</v>
      </c>
      <c r="DX12" s="184">
        <v>6333625</v>
      </c>
      <c r="DY12" s="184">
        <v>363568831</v>
      </c>
      <c r="DZ12" s="184">
        <v>8052731</v>
      </c>
      <c r="EA12" s="184">
        <v>453935073</v>
      </c>
      <c r="EB12" s="187" t="s">
        <v>575</v>
      </c>
      <c r="EC12" s="237"/>
      <c r="ED12" s="238" t="s">
        <v>7</v>
      </c>
      <c r="EE12" s="242"/>
      <c r="EF12" s="239">
        <v>943004</v>
      </c>
      <c r="EG12" s="239">
        <v>10802062</v>
      </c>
      <c r="EH12" s="239">
        <v>1809193</v>
      </c>
      <c r="EI12" s="239">
        <v>20831864</v>
      </c>
      <c r="EJ12" s="239">
        <v>887110</v>
      </c>
      <c r="EK12" s="239">
        <v>10234106</v>
      </c>
      <c r="EL12" s="239">
        <v>1554137</v>
      </c>
      <c r="EM12" s="239">
        <v>18079101</v>
      </c>
      <c r="EN12" s="241" t="s">
        <v>75</v>
      </c>
      <c r="EO12" s="181"/>
      <c r="EP12" s="182" t="s">
        <v>7</v>
      </c>
      <c r="EQ12" s="188"/>
      <c r="ER12" s="184">
        <v>6469541</v>
      </c>
      <c r="ES12" s="184">
        <v>380638438</v>
      </c>
      <c r="ET12" s="184">
        <v>8063671</v>
      </c>
      <c r="EU12" s="184">
        <v>467851720</v>
      </c>
      <c r="EV12" s="184">
        <v>4749020</v>
      </c>
      <c r="EW12" s="184">
        <v>285623064</v>
      </c>
      <c r="EX12" s="184">
        <v>5886649</v>
      </c>
      <c r="EY12" s="184">
        <v>349761302</v>
      </c>
      <c r="EZ12" s="187" t="s">
        <v>592</v>
      </c>
      <c r="FA12" s="237"/>
      <c r="FB12" s="238" t="s">
        <v>7</v>
      </c>
      <c r="FC12" s="242"/>
      <c r="FD12" s="239">
        <v>756970</v>
      </c>
      <c r="FE12" s="239">
        <v>8845579</v>
      </c>
      <c r="FF12" s="239">
        <v>1187368</v>
      </c>
      <c r="FG12" s="239">
        <v>13898058</v>
      </c>
      <c r="FH12" s="239">
        <v>465610</v>
      </c>
      <c r="FI12" s="239">
        <v>5493396</v>
      </c>
      <c r="FJ12" s="239">
        <v>684791</v>
      </c>
      <c r="FK12" s="239">
        <v>8060030</v>
      </c>
      <c r="FL12" s="241" t="s">
        <v>75</v>
      </c>
      <c r="FM12" s="181"/>
      <c r="FN12" s="182" t="s">
        <v>7</v>
      </c>
      <c r="FO12" s="254"/>
      <c r="FP12" s="184">
        <v>5369691</v>
      </c>
      <c r="FQ12" s="184">
        <v>324134276</v>
      </c>
      <c r="FR12" s="184">
        <v>6704070</v>
      </c>
      <c r="FS12" s="184">
        <v>400333049</v>
      </c>
      <c r="FT12" s="184">
        <v>5202845</v>
      </c>
      <c r="FU12" s="184">
        <v>313619272</v>
      </c>
      <c r="FV12" s="184">
        <v>6253804</v>
      </c>
      <c r="FW12" s="184">
        <v>373605401</v>
      </c>
      <c r="FX12" s="187" t="s">
        <v>608</v>
      </c>
      <c r="FY12" s="237"/>
      <c r="FZ12" s="238" t="s">
        <v>7</v>
      </c>
      <c r="GA12" s="242"/>
      <c r="GB12" s="239">
        <v>486678</v>
      </c>
      <c r="GC12" s="239">
        <v>5769460</v>
      </c>
      <c r="GD12" s="239">
        <v>670053</v>
      </c>
      <c r="GE12" s="239">
        <v>7911774</v>
      </c>
      <c r="GF12" s="239">
        <v>388310</v>
      </c>
      <c r="GG12" s="239">
        <v>4655103</v>
      </c>
      <c r="GH12" s="239">
        <v>500552</v>
      </c>
      <c r="GI12" s="239">
        <v>5927152</v>
      </c>
      <c r="GJ12" s="241" t="s">
        <v>75</v>
      </c>
      <c r="GK12" s="181"/>
      <c r="GL12" s="182" t="s">
        <v>7</v>
      </c>
      <c r="GM12" s="188"/>
      <c r="GN12" s="184">
        <v>5552635</v>
      </c>
      <c r="GO12" s="184">
        <v>336262019</v>
      </c>
      <c r="GP12" s="184">
        <v>5010276</v>
      </c>
      <c r="GQ12" s="184">
        <v>300592257</v>
      </c>
      <c r="GR12" s="184">
        <v>3910864</v>
      </c>
      <c r="GS12" s="184">
        <v>236571078</v>
      </c>
      <c r="GT12" s="184">
        <v>3155161</v>
      </c>
      <c r="GU12" s="184">
        <v>190025066</v>
      </c>
      <c r="GV12" s="187" t="s">
        <v>75</v>
      </c>
      <c r="GW12" s="237"/>
      <c r="GX12" s="238" t="s">
        <v>7</v>
      </c>
      <c r="GY12" s="242"/>
      <c r="GZ12" s="239">
        <v>300875</v>
      </c>
      <c r="HA12" s="239">
        <v>3690474</v>
      </c>
      <c r="HB12" s="239">
        <v>320564</v>
      </c>
      <c r="HC12" s="239">
        <v>3802103</v>
      </c>
      <c r="HD12" s="239">
        <v>168764</v>
      </c>
      <c r="HE12" s="239">
        <v>2105264</v>
      </c>
      <c r="HF12" s="239">
        <v>154801</v>
      </c>
      <c r="HG12" s="239">
        <v>1831133</v>
      </c>
      <c r="HH12" s="241" t="s">
        <v>75</v>
      </c>
      <c r="HI12" s="181"/>
      <c r="HJ12" s="182" t="s">
        <v>7</v>
      </c>
      <c r="HK12" s="188"/>
      <c r="HL12" s="184">
        <v>1988441</v>
      </c>
      <c r="HM12" s="184">
        <v>116472857</v>
      </c>
      <c r="HN12" s="184">
        <v>2002050</v>
      </c>
      <c r="HO12" s="184">
        <v>116684210</v>
      </c>
      <c r="HP12" s="187" t="s">
        <v>75</v>
      </c>
      <c r="HQ12" s="222"/>
      <c r="HR12" s="257" t="s">
        <v>7</v>
      </c>
      <c r="HS12" s="184">
        <v>64615</v>
      </c>
      <c r="HT12" s="184">
        <v>803544</v>
      </c>
      <c r="HU12" s="184">
        <v>73118</v>
      </c>
      <c r="HV12" s="184">
        <v>846019</v>
      </c>
      <c r="HW12" s="187" t="s">
        <v>75</v>
      </c>
    </row>
    <row r="13" spans="1:231" ht="33" customHeight="1">
      <c r="A13" s="189" t="s">
        <v>226</v>
      </c>
      <c r="B13" s="189"/>
      <c r="C13" s="190"/>
      <c r="D13" s="179">
        <v>45501417</v>
      </c>
      <c r="E13" s="179">
        <v>89153095695</v>
      </c>
      <c r="F13" s="179">
        <v>50619414</v>
      </c>
      <c r="G13" s="179">
        <v>85531015585</v>
      </c>
      <c r="H13" s="179">
        <v>2515550</v>
      </c>
      <c r="I13" s="179">
        <v>2231753351</v>
      </c>
      <c r="J13" s="179">
        <v>1975811</v>
      </c>
      <c r="K13" s="179">
        <v>1505249294</v>
      </c>
      <c r="L13" s="191" t="s">
        <v>227</v>
      </c>
      <c r="M13" s="189" t="s">
        <v>9</v>
      </c>
      <c r="N13" s="189"/>
      <c r="O13" s="178"/>
      <c r="P13" s="179">
        <v>527543</v>
      </c>
      <c r="Q13" s="179">
        <v>614864914</v>
      </c>
      <c r="R13" s="179">
        <v>486157</v>
      </c>
      <c r="S13" s="179">
        <v>555546439</v>
      </c>
      <c r="T13" s="179">
        <v>527543</v>
      </c>
      <c r="U13" s="179">
        <v>614864914</v>
      </c>
      <c r="V13" s="179">
        <v>486157</v>
      </c>
      <c r="W13" s="179">
        <v>555546439</v>
      </c>
      <c r="X13" s="180" t="s">
        <v>498</v>
      </c>
      <c r="Y13" s="189" t="s">
        <v>226</v>
      </c>
      <c r="Z13" s="189"/>
      <c r="AA13" s="190"/>
      <c r="AB13" s="179">
        <v>1297739</v>
      </c>
      <c r="AC13" s="179">
        <v>1752656678</v>
      </c>
      <c r="AD13" s="179">
        <v>902908</v>
      </c>
      <c r="AE13" s="179">
        <v>1037489317</v>
      </c>
      <c r="AF13" s="179">
        <v>879849</v>
      </c>
      <c r="AG13" s="179">
        <v>1514681285</v>
      </c>
      <c r="AH13" s="179">
        <v>620039</v>
      </c>
      <c r="AI13" s="179">
        <v>793309412</v>
      </c>
      <c r="AJ13" s="191" t="s">
        <v>227</v>
      </c>
      <c r="AK13" s="233" t="s">
        <v>9</v>
      </c>
      <c r="AL13" s="233"/>
      <c r="AM13" s="143"/>
      <c r="AN13" s="235">
        <v>1606447</v>
      </c>
      <c r="AO13" s="235">
        <v>1638256100</v>
      </c>
      <c r="AP13" s="235">
        <v>1566277</v>
      </c>
      <c r="AQ13" s="235">
        <v>1575617501</v>
      </c>
      <c r="AR13" s="235">
        <v>736486</v>
      </c>
      <c r="AS13" s="235">
        <v>787853070</v>
      </c>
      <c r="AT13" s="235">
        <v>800072</v>
      </c>
      <c r="AU13" s="235">
        <v>909046952</v>
      </c>
      <c r="AV13" s="243" t="s">
        <v>234</v>
      </c>
      <c r="AW13" s="189" t="s">
        <v>534</v>
      </c>
      <c r="AX13" s="189"/>
      <c r="AY13" s="190"/>
      <c r="AZ13" s="179">
        <v>1012049</v>
      </c>
      <c r="BA13" s="179">
        <v>1557885708</v>
      </c>
      <c r="BB13" s="179">
        <v>907703</v>
      </c>
      <c r="BC13" s="179">
        <v>1141642465</v>
      </c>
      <c r="BD13" s="179">
        <v>1318241</v>
      </c>
      <c r="BE13" s="179">
        <v>2108820404</v>
      </c>
      <c r="BF13" s="179">
        <v>1576263</v>
      </c>
      <c r="BG13" s="179">
        <v>1775872232</v>
      </c>
      <c r="BH13" s="191" t="s">
        <v>535</v>
      </c>
      <c r="BI13" s="233" t="s">
        <v>9</v>
      </c>
      <c r="BJ13" s="233"/>
      <c r="BK13" s="143"/>
      <c r="BL13" s="235">
        <v>785905</v>
      </c>
      <c r="BM13" s="235">
        <v>1080850414</v>
      </c>
      <c r="BN13" s="235">
        <v>1047589</v>
      </c>
      <c r="BO13" s="235">
        <v>1416971065</v>
      </c>
      <c r="BP13" s="235">
        <v>1002221</v>
      </c>
      <c r="BQ13" s="235">
        <v>1362777768</v>
      </c>
      <c r="BR13" s="235">
        <v>1377419</v>
      </c>
      <c r="BS13" s="235">
        <v>1815691341</v>
      </c>
      <c r="BT13" s="243" t="s">
        <v>234</v>
      </c>
      <c r="BU13" s="189" t="s">
        <v>553</v>
      </c>
      <c r="BV13" s="189"/>
      <c r="BW13" s="190"/>
      <c r="BX13" s="179">
        <v>1584634</v>
      </c>
      <c r="BY13" s="179">
        <v>2902288232</v>
      </c>
      <c r="BZ13" s="179">
        <v>2781701</v>
      </c>
      <c r="CA13" s="179">
        <v>2886361798</v>
      </c>
      <c r="CB13" s="179">
        <v>1722599</v>
      </c>
      <c r="CC13" s="179">
        <v>3403691713</v>
      </c>
      <c r="CD13" s="179">
        <v>3104957</v>
      </c>
      <c r="CE13" s="179">
        <v>3361587515</v>
      </c>
      <c r="CF13" s="191" t="s">
        <v>554</v>
      </c>
      <c r="CG13" s="233" t="s">
        <v>9</v>
      </c>
      <c r="CH13" s="233"/>
      <c r="CI13" s="143"/>
      <c r="CJ13" s="235">
        <v>1145368</v>
      </c>
      <c r="CK13" s="235">
        <v>1492026497</v>
      </c>
      <c r="CL13" s="235">
        <v>1523348</v>
      </c>
      <c r="CM13" s="235">
        <v>1923280462</v>
      </c>
      <c r="CN13" s="235">
        <v>981976</v>
      </c>
      <c r="CO13" s="235">
        <v>1223488318</v>
      </c>
      <c r="CP13" s="235">
        <v>1278485</v>
      </c>
      <c r="CQ13" s="235">
        <v>1569522546</v>
      </c>
      <c r="CR13" s="243" t="s">
        <v>234</v>
      </c>
      <c r="CS13" s="189" t="s">
        <v>226</v>
      </c>
      <c r="CT13" s="189"/>
      <c r="CU13" s="190"/>
      <c r="CV13" s="179">
        <v>2007215</v>
      </c>
      <c r="CW13" s="179">
        <v>4314802937</v>
      </c>
      <c r="CX13" s="179">
        <v>2745611</v>
      </c>
      <c r="CY13" s="179">
        <v>3798850805</v>
      </c>
      <c r="CZ13" s="179">
        <v>2584683</v>
      </c>
      <c r="DA13" s="179">
        <v>5453614834</v>
      </c>
      <c r="DB13" s="179">
        <v>3116493</v>
      </c>
      <c r="DC13" s="179">
        <v>5042225151</v>
      </c>
      <c r="DD13" s="191" t="s">
        <v>241</v>
      </c>
      <c r="DE13" s="233" t="s">
        <v>9</v>
      </c>
      <c r="DF13" s="233"/>
      <c r="DG13" s="143"/>
      <c r="DH13" s="235">
        <v>952005</v>
      </c>
      <c r="DI13" s="235">
        <v>1138993831</v>
      </c>
      <c r="DJ13" s="235">
        <v>1182700</v>
      </c>
      <c r="DK13" s="235">
        <v>1423130476</v>
      </c>
      <c r="DL13" s="235">
        <v>1039291</v>
      </c>
      <c r="DM13" s="235">
        <v>1200768373</v>
      </c>
      <c r="DN13" s="235">
        <v>1222663</v>
      </c>
      <c r="DO13" s="235">
        <v>1436921662</v>
      </c>
      <c r="DP13" s="243" t="s">
        <v>234</v>
      </c>
      <c r="DQ13" s="189" t="s">
        <v>576</v>
      </c>
      <c r="DR13" s="189"/>
      <c r="DS13" s="190"/>
      <c r="DT13" s="179">
        <v>3279376</v>
      </c>
      <c r="DU13" s="179">
        <v>7040892500</v>
      </c>
      <c r="DV13" s="179">
        <v>3970117</v>
      </c>
      <c r="DW13" s="179">
        <v>6924079031</v>
      </c>
      <c r="DX13" s="179">
        <v>3823467</v>
      </c>
      <c r="DY13" s="179">
        <v>8365739411</v>
      </c>
      <c r="DZ13" s="179">
        <v>4718574</v>
      </c>
      <c r="EA13" s="179">
        <v>8710862697</v>
      </c>
      <c r="EB13" s="191" t="s">
        <v>577</v>
      </c>
      <c r="EC13" s="233" t="s">
        <v>9</v>
      </c>
      <c r="ED13" s="233"/>
      <c r="EE13" s="143"/>
      <c r="EF13" s="235">
        <v>1115837</v>
      </c>
      <c r="EG13" s="235">
        <v>1256993205</v>
      </c>
      <c r="EH13" s="235">
        <v>1314216</v>
      </c>
      <c r="EI13" s="235">
        <v>1516193176</v>
      </c>
      <c r="EJ13" s="235">
        <v>1077183</v>
      </c>
      <c r="EK13" s="235">
        <v>1194391664</v>
      </c>
      <c r="EL13" s="235">
        <v>1262519</v>
      </c>
      <c r="EM13" s="235">
        <v>1414797458</v>
      </c>
      <c r="EN13" s="243" t="s">
        <v>234</v>
      </c>
      <c r="EO13" s="189" t="s">
        <v>593</v>
      </c>
      <c r="EP13" s="189"/>
      <c r="EQ13" s="190"/>
      <c r="ER13" s="179">
        <v>4129865</v>
      </c>
      <c r="ES13" s="179">
        <v>9341030738</v>
      </c>
      <c r="ET13" s="179">
        <v>4913577</v>
      </c>
      <c r="EU13" s="179">
        <v>9544164251</v>
      </c>
      <c r="EV13" s="179">
        <v>3165855</v>
      </c>
      <c r="EW13" s="179">
        <v>7180919743</v>
      </c>
      <c r="EX13" s="179">
        <v>3761027</v>
      </c>
      <c r="EY13" s="179">
        <v>7521872280</v>
      </c>
      <c r="EZ13" s="191" t="s">
        <v>594</v>
      </c>
      <c r="FA13" s="233" t="s">
        <v>9</v>
      </c>
      <c r="FB13" s="233"/>
      <c r="FC13" s="143"/>
      <c r="FD13" s="235">
        <v>917027</v>
      </c>
      <c r="FE13" s="235">
        <v>1007408190</v>
      </c>
      <c r="FF13" s="235">
        <v>1048538</v>
      </c>
      <c r="FG13" s="235">
        <v>1143920268</v>
      </c>
      <c r="FH13" s="235">
        <v>542924</v>
      </c>
      <c r="FI13" s="235">
        <v>590096422</v>
      </c>
      <c r="FJ13" s="235">
        <v>615385</v>
      </c>
      <c r="FK13" s="235">
        <v>656364715</v>
      </c>
      <c r="FL13" s="243" t="s">
        <v>234</v>
      </c>
      <c r="FM13" s="189" t="s">
        <v>609</v>
      </c>
      <c r="FN13" s="189"/>
      <c r="FO13" s="254"/>
      <c r="FP13" s="179">
        <v>3582221</v>
      </c>
      <c r="FQ13" s="179">
        <v>7963863022</v>
      </c>
      <c r="FR13" s="179">
        <v>4340418</v>
      </c>
      <c r="FS13" s="179">
        <v>8849037144</v>
      </c>
      <c r="FT13" s="179">
        <v>3568799</v>
      </c>
      <c r="FU13" s="179">
        <v>7565326669</v>
      </c>
      <c r="FV13" s="179">
        <v>4083122</v>
      </c>
      <c r="FW13" s="179">
        <v>8475227645</v>
      </c>
      <c r="FX13" s="191" t="s">
        <v>610</v>
      </c>
      <c r="FY13" s="233" t="s">
        <v>9</v>
      </c>
      <c r="FZ13" s="233"/>
      <c r="GA13" s="143"/>
      <c r="GB13" s="235">
        <v>490355</v>
      </c>
      <c r="GC13" s="235">
        <v>538773920</v>
      </c>
      <c r="GD13" s="235">
        <v>577885</v>
      </c>
      <c r="GE13" s="235">
        <v>615161914</v>
      </c>
      <c r="GF13" s="235">
        <v>359193</v>
      </c>
      <c r="GG13" s="235">
        <v>379560394</v>
      </c>
      <c r="GH13" s="235">
        <v>416769</v>
      </c>
      <c r="GI13" s="235">
        <v>424056749</v>
      </c>
      <c r="GJ13" s="243" t="s">
        <v>234</v>
      </c>
      <c r="GK13" s="189" t="s">
        <v>226</v>
      </c>
      <c r="GL13" s="189"/>
      <c r="GM13" s="190"/>
      <c r="GN13" s="179">
        <v>4268323</v>
      </c>
      <c r="GO13" s="179">
        <v>8023449525</v>
      </c>
      <c r="GP13" s="179">
        <v>3408443</v>
      </c>
      <c r="GQ13" s="179">
        <v>7032008322</v>
      </c>
      <c r="GR13" s="179">
        <v>3175296</v>
      </c>
      <c r="GS13" s="179">
        <v>5687606759</v>
      </c>
      <c r="GT13" s="179">
        <v>2256457</v>
      </c>
      <c r="GU13" s="179">
        <v>4509536860</v>
      </c>
      <c r="GV13" s="191" t="s">
        <v>227</v>
      </c>
      <c r="GW13" s="233" t="s">
        <v>9</v>
      </c>
      <c r="GX13" s="233"/>
      <c r="GY13" s="143"/>
      <c r="GZ13" s="235">
        <v>314661</v>
      </c>
      <c r="HA13" s="235">
        <v>319407657</v>
      </c>
      <c r="HB13" s="235">
        <v>260839</v>
      </c>
      <c r="HC13" s="235">
        <v>252821212</v>
      </c>
      <c r="HD13" s="235">
        <v>185717</v>
      </c>
      <c r="HE13" s="235">
        <v>181464614</v>
      </c>
      <c r="HF13" s="235">
        <v>125777</v>
      </c>
      <c r="HG13" s="235">
        <v>115804726</v>
      </c>
      <c r="HH13" s="243" t="s">
        <v>234</v>
      </c>
      <c r="HI13" s="189" t="s">
        <v>226</v>
      </c>
      <c r="HJ13" s="189"/>
      <c r="HK13" s="190"/>
      <c r="HL13" s="179">
        <v>1585656</v>
      </c>
      <c r="HM13" s="179">
        <v>2744072186</v>
      </c>
      <c r="HN13" s="179">
        <v>1436193</v>
      </c>
      <c r="HO13" s="179">
        <v>2621639366</v>
      </c>
      <c r="HP13" s="191" t="s">
        <v>241</v>
      </c>
      <c r="HQ13" s="189" t="s">
        <v>9</v>
      </c>
      <c r="HR13" s="190"/>
      <c r="HS13" s="179">
        <v>71415</v>
      </c>
      <c r="HT13" s="179">
        <v>66437797</v>
      </c>
      <c r="HU13" s="179">
        <v>49885</v>
      </c>
      <c r="HV13" s="179">
        <v>42620183</v>
      </c>
      <c r="HW13" s="191" t="s">
        <v>234</v>
      </c>
    </row>
    <row r="14" spans="1:231" ht="33" customHeight="1">
      <c r="A14" s="181"/>
      <c r="B14" s="182" t="s">
        <v>4</v>
      </c>
      <c r="C14" s="183"/>
      <c r="D14" s="184">
        <v>35611195</v>
      </c>
      <c r="E14" s="184">
        <v>38560603379</v>
      </c>
      <c r="F14" s="184">
        <v>37002642</v>
      </c>
      <c r="G14" s="184">
        <v>33970031342</v>
      </c>
      <c r="H14" s="184">
        <v>1748599</v>
      </c>
      <c r="I14" s="184">
        <v>326502381</v>
      </c>
      <c r="J14" s="184">
        <v>1379458</v>
      </c>
      <c r="K14" s="184">
        <v>192998317</v>
      </c>
      <c r="L14" s="185" t="s">
        <v>42</v>
      </c>
      <c r="M14" s="181"/>
      <c r="N14" s="182" t="s">
        <v>4</v>
      </c>
      <c r="O14" s="183"/>
      <c r="P14" s="184">
        <v>8137</v>
      </c>
      <c r="Q14" s="184">
        <v>1814772</v>
      </c>
      <c r="R14" s="184">
        <v>5983</v>
      </c>
      <c r="S14" s="184">
        <v>1507185</v>
      </c>
      <c r="T14" s="184">
        <v>8137</v>
      </c>
      <c r="U14" s="184">
        <v>1814772</v>
      </c>
      <c r="V14" s="184">
        <v>5983</v>
      </c>
      <c r="W14" s="184">
        <v>1507185</v>
      </c>
      <c r="X14" s="185" t="s">
        <v>494</v>
      </c>
      <c r="Y14" s="181"/>
      <c r="Z14" s="182" t="s">
        <v>4</v>
      </c>
      <c r="AA14" s="183"/>
      <c r="AB14" s="184">
        <v>918397</v>
      </c>
      <c r="AC14" s="184">
        <v>472733811</v>
      </c>
      <c r="AD14" s="184">
        <v>681879</v>
      </c>
      <c r="AE14" s="184">
        <v>248485390</v>
      </c>
      <c r="AF14" s="184">
        <v>650639</v>
      </c>
      <c r="AG14" s="184">
        <v>754986880</v>
      </c>
      <c r="AH14" s="184">
        <v>469292</v>
      </c>
      <c r="AI14" s="184">
        <v>288401841</v>
      </c>
      <c r="AJ14" s="185" t="s">
        <v>42</v>
      </c>
      <c r="AK14" s="237"/>
      <c r="AL14" s="238" t="s">
        <v>4</v>
      </c>
      <c r="AM14" s="147"/>
      <c r="AN14" s="239">
        <v>16431</v>
      </c>
      <c r="AO14" s="239">
        <v>5433779</v>
      </c>
      <c r="AP14" s="239">
        <v>13850</v>
      </c>
      <c r="AQ14" s="239">
        <v>5031003</v>
      </c>
      <c r="AR14" s="239">
        <v>7280</v>
      </c>
      <c r="AS14" s="239">
        <v>2141690</v>
      </c>
      <c r="AT14" s="239">
        <v>7739</v>
      </c>
      <c r="AU14" s="239">
        <v>2497627</v>
      </c>
      <c r="AV14" s="240" t="s">
        <v>42</v>
      </c>
      <c r="AW14" s="181"/>
      <c r="AX14" s="182" t="s">
        <v>4</v>
      </c>
      <c r="AY14" s="183"/>
      <c r="AZ14" s="184">
        <v>749580</v>
      </c>
      <c r="BA14" s="184">
        <v>594485773</v>
      </c>
      <c r="BB14" s="184">
        <v>685480</v>
      </c>
      <c r="BC14" s="184">
        <v>353514714</v>
      </c>
      <c r="BD14" s="184">
        <v>993147</v>
      </c>
      <c r="BE14" s="184">
        <v>816462071</v>
      </c>
      <c r="BF14" s="184">
        <v>1100275</v>
      </c>
      <c r="BG14" s="184">
        <v>493056983</v>
      </c>
      <c r="BH14" s="185" t="s">
        <v>501</v>
      </c>
      <c r="BI14" s="237"/>
      <c r="BJ14" s="238" t="s">
        <v>4</v>
      </c>
      <c r="BK14" s="147"/>
      <c r="BL14" s="239">
        <v>16567</v>
      </c>
      <c r="BM14" s="239">
        <v>5160393</v>
      </c>
      <c r="BN14" s="239">
        <v>18367</v>
      </c>
      <c r="BO14" s="239">
        <v>6919251</v>
      </c>
      <c r="BP14" s="239">
        <v>29485</v>
      </c>
      <c r="BQ14" s="239">
        <v>9486624</v>
      </c>
      <c r="BR14" s="239">
        <v>32967</v>
      </c>
      <c r="BS14" s="239">
        <v>12951832</v>
      </c>
      <c r="BT14" s="240" t="s">
        <v>42</v>
      </c>
      <c r="BU14" s="181"/>
      <c r="BV14" s="182" t="s">
        <v>4</v>
      </c>
      <c r="BW14" s="183"/>
      <c r="BX14" s="184">
        <v>1198436</v>
      </c>
      <c r="BY14" s="184">
        <v>1254437247</v>
      </c>
      <c r="BZ14" s="184">
        <v>1725302</v>
      </c>
      <c r="CA14" s="184">
        <v>792121498</v>
      </c>
      <c r="CB14" s="184">
        <v>1311240</v>
      </c>
      <c r="CC14" s="184">
        <v>1453155881</v>
      </c>
      <c r="CD14" s="184">
        <v>1804623</v>
      </c>
      <c r="CE14" s="184">
        <v>961018855</v>
      </c>
      <c r="CF14" s="185" t="s">
        <v>549</v>
      </c>
      <c r="CG14" s="237"/>
      <c r="CH14" s="238" t="s">
        <v>4</v>
      </c>
      <c r="CI14" s="147"/>
      <c r="CJ14" s="239">
        <v>27434</v>
      </c>
      <c r="CK14" s="239">
        <v>10316784</v>
      </c>
      <c r="CL14" s="239">
        <v>34022</v>
      </c>
      <c r="CM14" s="239">
        <v>13097191</v>
      </c>
      <c r="CN14" s="239">
        <v>25103</v>
      </c>
      <c r="CO14" s="239">
        <v>9120172</v>
      </c>
      <c r="CP14" s="239">
        <v>26835</v>
      </c>
      <c r="CQ14" s="239">
        <v>9984239</v>
      </c>
      <c r="CR14" s="240" t="s">
        <v>42</v>
      </c>
      <c r="CS14" s="181"/>
      <c r="CT14" s="182" t="s">
        <v>4</v>
      </c>
      <c r="CU14" s="183"/>
      <c r="CV14" s="184">
        <v>1545338</v>
      </c>
      <c r="CW14" s="184">
        <v>1929603225</v>
      </c>
      <c r="CX14" s="184">
        <v>1784546</v>
      </c>
      <c r="CY14" s="184">
        <v>1273125001</v>
      </c>
      <c r="CZ14" s="184">
        <v>1984449</v>
      </c>
      <c r="DA14" s="184">
        <v>2278531227</v>
      </c>
      <c r="DB14" s="184">
        <v>2141403</v>
      </c>
      <c r="DC14" s="184">
        <v>1804838646</v>
      </c>
      <c r="DD14" s="185" t="s">
        <v>42</v>
      </c>
      <c r="DE14" s="237"/>
      <c r="DF14" s="238" t="s">
        <v>4</v>
      </c>
      <c r="DG14" s="147"/>
      <c r="DH14" s="239">
        <v>28495</v>
      </c>
      <c r="DI14" s="239">
        <v>9959907</v>
      </c>
      <c r="DJ14" s="239">
        <v>25781</v>
      </c>
      <c r="DK14" s="239">
        <v>9143877</v>
      </c>
      <c r="DL14" s="239">
        <v>37419</v>
      </c>
      <c r="DM14" s="239">
        <v>12531398</v>
      </c>
      <c r="DN14" s="239">
        <v>29539</v>
      </c>
      <c r="DO14" s="239">
        <v>9862201</v>
      </c>
      <c r="DP14" s="240" t="s">
        <v>42</v>
      </c>
      <c r="DQ14" s="181"/>
      <c r="DR14" s="182" t="s">
        <v>4</v>
      </c>
      <c r="DS14" s="183"/>
      <c r="DT14" s="184">
        <v>2532941</v>
      </c>
      <c r="DU14" s="184">
        <v>2918535256</v>
      </c>
      <c r="DV14" s="184">
        <v>2809984</v>
      </c>
      <c r="DW14" s="184">
        <v>2545727246</v>
      </c>
      <c r="DX14" s="184">
        <v>2974190</v>
      </c>
      <c r="DY14" s="184">
        <v>3474782645</v>
      </c>
      <c r="DZ14" s="184">
        <v>3404355</v>
      </c>
      <c r="EA14" s="184">
        <v>3385522540</v>
      </c>
      <c r="EB14" s="185" t="s">
        <v>572</v>
      </c>
      <c r="EC14" s="237"/>
      <c r="ED14" s="238" t="s">
        <v>4</v>
      </c>
      <c r="EE14" s="147"/>
      <c r="EF14" s="239">
        <v>46888</v>
      </c>
      <c r="EG14" s="239">
        <v>15142263</v>
      </c>
      <c r="EH14" s="239">
        <v>36764</v>
      </c>
      <c r="EI14" s="239">
        <v>11412233</v>
      </c>
      <c r="EJ14" s="239">
        <v>49612</v>
      </c>
      <c r="EK14" s="239">
        <v>15186325</v>
      </c>
      <c r="EL14" s="239">
        <v>41538</v>
      </c>
      <c r="EM14" s="239">
        <v>12064211</v>
      </c>
      <c r="EN14" s="240" t="s">
        <v>42</v>
      </c>
      <c r="EO14" s="181"/>
      <c r="EP14" s="182" t="s">
        <v>4</v>
      </c>
      <c r="EQ14" s="183"/>
      <c r="ER14" s="184">
        <v>3248520</v>
      </c>
      <c r="ES14" s="184">
        <v>4081858071</v>
      </c>
      <c r="ET14" s="184">
        <v>3665231</v>
      </c>
      <c r="EU14" s="184">
        <v>3982811516</v>
      </c>
      <c r="EV14" s="184">
        <v>2522952</v>
      </c>
      <c r="EW14" s="184">
        <v>3218696060</v>
      </c>
      <c r="EX14" s="184">
        <v>2895176</v>
      </c>
      <c r="EY14" s="184">
        <v>3263562786</v>
      </c>
      <c r="EZ14" s="185" t="s">
        <v>589</v>
      </c>
      <c r="FA14" s="237"/>
      <c r="FB14" s="238" t="s">
        <v>4</v>
      </c>
      <c r="FC14" s="147"/>
      <c r="FD14" s="239">
        <v>46352</v>
      </c>
      <c r="FE14" s="239">
        <v>13792344</v>
      </c>
      <c r="FF14" s="239">
        <v>40415</v>
      </c>
      <c r="FG14" s="239">
        <v>11163129</v>
      </c>
      <c r="FH14" s="239">
        <v>29403</v>
      </c>
      <c r="FI14" s="239">
        <v>8198977</v>
      </c>
      <c r="FJ14" s="239">
        <v>26734</v>
      </c>
      <c r="FK14" s="239">
        <v>7490363</v>
      </c>
      <c r="FL14" s="240" t="s">
        <v>42</v>
      </c>
      <c r="FM14" s="181"/>
      <c r="FN14" s="182" t="s">
        <v>4</v>
      </c>
      <c r="FO14" s="254"/>
      <c r="FP14" s="184">
        <v>2856723</v>
      </c>
      <c r="FQ14" s="184">
        <v>3656799769</v>
      </c>
      <c r="FR14" s="184">
        <v>3365815</v>
      </c>
      <c r="FS14" s="184">
        <v>3909611550</v>
      </c>
      <c r="FT14" s="184">
        <v>2892845</v>
      </c>
      <c r="FU14" s="184">
        <v>3511667199</v>
      </c>
      <c r="FV14" s="184">
        <v>3265426</v>
      </c>
      <c r="FW14" s="184">
        <v>3820495050</v>
      </c>
      <c r="FX14" s="185" t="s">
        <v>605</v>
      </c>
      <c r="FY14" s="237"/>
      <c r="FZ14" s="238" t="s">
        <v>4</v>
      </c>
      <c r="GA14" s="147"/>
      <c r="GB14" s="239">
        <v>28972</v>
      </c>
      <c r="GC14" s="239">
        <v>7395927</v>
      </c>
      <c r="GD14" s="239">
        <v>28826</v>
      </c>
      <c r="GE14" s="239">
        <v>7260807</v>
      </c>
      <c r="GF14" s="239">
        <v>25324</v>
      </c>
      <c r="GG14" s="239">
        <v>5435094</v>
      </c>
      <c r="GH14" s="239">
        <v>23966</v>
      </c>
      <c r="GI14" s="239">
        <v>5788395</v>
      </c>
      <c r="GJ14" s="240" t="s">
        <v>42</v>
      </c>
      <c r="GK14" s="181"/>
      <c r="GL14" s="182" t="s">
        <v>4</v>
      </c>
      <c r="GM14" s="183"/>
      <c r="GN14" s="184">
        <v>3515041</v>
      </c>
      <c r="GO14" s="184">
        <v>3795811848</v>
      </c>
      <c r="GP14" s="184">
        <v>2769710</v>
      </c>
      <c r="GQ14" s="184">
        <v>3267750740</v>
      </c>
      <c r="GR14" s="184">
        <v>2642471</v>
      </c>
      <c r="GS14" s="184">
        <v>2705304252</v>
      </c>
      <c r="GT14" s="184">
        <v>1860579</v>
      </c>
      <c r="GU14" s="184">
        <v>2141086047</v>
      </c>
      <c r="GV14" s="185" t="s">
        <v>42</v>
      </c>
      <c r="GW14" s="237"/>
      <c r="GX14" s="238" t="s">
        <v>4</v>
      </c>
      <c r="GY14" s="147"/>
      <c r="GZ14" s="239">
        <v>34212</v>
      </c>
      <c r="HA14" s="239">
        <v>5298889</v>
      </c>
      <c r="HB14" s="239">
        <v>18428</v>
      </c>
      <c r="HC14" s="239">
        <v>4218010</v>
      </c>
      <c r="HD14" s="239">
        <v>25618</v>
      </c>
      <c r="HE14" s="239">
        <v>3253958</v>
      </c>
      <c r="HF14" s="239">
        <v>11017</v>
      </c>
      <c r="HG14" s="239">
        <v>2275196</v>
      </c>
      <c r="HH14" s="240" t="s">
        <v>42</v>
      </c>
      <c r="HI14" s="181"/>
      <c r="HJ14" s="182" t="s">
        <v>4</v>
      </c>
      <c r="HK14" s="183"/>
      <c r="HL14" s="184">
        <v>1325687</v>
      </c>
      <c r="HM14" s="184">
        <v>1316249783</v>
      </c>
      <c r="HN14" s="184">
        <v>1194108</v>
      </c>
      <c r="HO14" s="184">
        <v>1245902622</v>
      </c>
      <c r="HP14" s="185" t="s">
        <v>42</v>
      </c>
      <c r="HQ14" s="222"/>
      <c r="HR14" s="257" t="s">
        <v>4</v>
      </c>
      <c r="HS14" s="184">
        <v>10443</v>
      </c>
      <c r="HT14" s="184">
        <v>1373294</v>
      </c>
      <c r="HU14" s="184">
        <v>5028</v>
      </c>
      <c r="HV14" s="184">
        <v>972652</v>
      </c>
      <c r="HW14" s="185" t="s">
        <v>42</v>
      </c>
    </row>
    <row r="15" spans="1:231" ht="33" customHeight="1">
      <c r="A15" s="181"/>
      <c r="B15" s="182" t="s">
        <v>5</v>
      </c>
      <c r="C15" s="186"/>
      <c r="D15" s="184">
        <v>22267779</v>
      </c>
      <c r="E15" s="184">
        <v>38435607591</v>
      </c>
      <c r="F15" s="184">
        <v>27278896</v>
      </c>
      <c r="G15" s="184">
        <v>38976189346</v>
      </c>
      <c r="H15" s="184">
        <v>1010330</v>
      </c>
      <c r="I15" s="184">
        <v>1143130274</v>
      </c>
      <c r="J15" s="184">
        <v>757552</v>
      </c>
      <c r="K15" s="184">
        <v>716480417</v>
      </c>
      <c r="L15" s="187" t="s">
        <v>40</v>
      </c>
      <c r="M15" s="181"/>
      <c r="N15" s="182" t="s">
        <v>5</v>
      </c>
      <c r="O15" s="186"/>
      <c r="P15" s="184">
        <v>509502</v>
      </c>
      <c r="Q15" s="184">
        <v>503949721</v>
      </c>
      <c r="R15" s="184">
        <v>470646</v>
      </c>
      <c r="S15" s="184">
        <v>454625133</v>
      </c>
      <c r="T15" s="184">
        <v>509502</v>
      </c>
      <c r="U15" s="184">
        <v>503949721</v>
      </c>
      <c r="V15" s="184">
        <v>470646</v>
      </c>
      <c r="W15" s="184">
        <v>454625133</v>
      </c>
      <c r="X15" s="187" t="s">
        <v>495</v>
      </c>
      <c r="Y15" s="181"/>
      <c r="Z15" s="182" t="s">
        <v>5</v>
      </c>
      <c r="AA15" s="186"/>
      <c r="AB15" s="184">
        <v>682576</v>
      </c>
      <c r="AC15" s="184">
        <v>904615411</v>
      </c>
      <c r="AD15" s="184">
        <v>427644</v>
      </c>
      <c r="AE15" s="184">
        <v>523521122</v>
      </c>
      <c r="AF15" s="184">
        <v>503084</v>
      </c>
      <c r="AG15" s="184">
        <v>502032041</v>
      </c>
      <c r="AH15" s="184">
        <v>324452</v>
      </c>
      <c r="AI15" s="184">
        <v>328385112</v>
      </c>
      <c r="AJ15" s="187" t="s">
        <v>40</v>
      </c>
      <c r="AK15" s="237"/>
      <c r="AL15" s="238" t="s">
        <v>5</v>
      </c>
      <c r="AM15" s="152"/>
      <c r="AN15" s="239">
        <v>1576191</v>
      </c>
      <c r="AO15" s="239">
        <v>1210628706</v>
      </c>
      <c r="AP15" s="239">
        <v>1539360</v>
      </c>
      <c r="AQ15" s="239">
        <v>1160032359</v>
      </c>
      <c r="AR15" s="239">
        <v>722828</v>
      </c>
      <c r="AS15" s="239">
        <v>584523676</v>
      </c>
      <c r="AT15" s="239">
        <v>786224</v>
      </c>
      <c r="AU15" s="239">
        <v>688066312</v>
      </c>
      <c r="AV15" s="241" t="s">
        <v>40</v>
      </c>
      <c r="AW15" s="181"/>
      <c r="AX15" s="182" t="s">
        <v>5</v>
      </c>
      <c r="AY15" s="186"/>
      <c r="AZ15" s="184">
        <v>661928</v>
      </c>
      <c r="BA15" s="184">
        <v>657257625</v>
      </c>
      <c r="BB15" s="184">
        <v>560827</v>
      </c>
      <c r="BC15" s="184">
        <v>523957327</v>
      </c>
      <c r="BD15" s="184">
        <v>854441</v>
      </c>
      <c r="BE15" s="184">
        <v>898459766</v>
      </c>
      <c r="BF15" s="184">
        <v>1045412</v>
      </c>
      <c r="BG15" s="184">
        <v>863329064</v>
      </c>
      <c r="BH15" s="187" t="s">
        <v>502</v>
      </c>
      <c r="BI15" s="237"/>
      <c r="BJ15" s="238" t="s">
        <v>5</v>
      </c>
      <c r="BK15" s="152"/>
      <c r="BL15" s="239">
        <v>777462</v>
      </c>
      <c r="BM15" s="239">
        <v>852105643</v>
      </c>
      <c r="BN15" s="239">
        <v>1035972</v>
      </c>
      <c r="BO15" s="239">
        <v>1111842259</v>
      </c>
      <c r="BP15" s="239">
        <v>991682</v>
      </c>
      <c r="BQ15" s="239">
        <v>1060440903</v>
      </c>
      <c r="BR15" s="239">
        <v>1361426</v>
      </c>
      <c r="BS15" s="239">
        <v>1400046206</v>
      </c>
      <c r="BT15" s="241" t="s">
        <v>40</v>
      </c>
      <c r="BU15" s="181"/>
      <c r="BV15" s="182" t="s">
        <v>5</v>
      </c>
      <c r="BW15" s="186"/>
      <c r="BX15" s="184">
        <v>995124</v>
      </c>
      <c r="BY15" s="184">
        <v>1188620601</v>
      </c>
      <c r="BZ15" s="184">
        <v>1883178</v>
      </c>
      <c r="CA15" s="184">
        <v>1450491069</v>
      </c>
      <c r="CB15" s="184">
        <v>1034039</v>
      </c>
      <c r="CC15" s="184">
        <v>1466698768</v>
      </c>
      <c r="CD15" s="184">
        <v>2135186</v>
      </c>
      <c r="CE15" s="184">
        <v>1738492710</v>
      </c>
      <c r="CF15" s="187" t="s">
        <v>550</v>
      </c>
      <c r="CG15" s="237"/>
      <c r="CH15" s="238" t="s">
        <v>5</v>
      </c>
      <c r="CI15" s="152"/>
      <c r="CJ15" s="239">
        <v>1133993</v>
      </c>
      <c r="CK15" s="239">
        <v>1148560227</v>
      </c>
      <c r="CL15" s="239">
        <v>1505350</v>
      </c>
      <c r="CM15" s="239">
        <v>1467921909</v>
      </c>
      <c r="CN15" s="239">
        <v>971075</v>
      </c>
      <c r="CO15" s="239">
        <v>930652181</v>
      </c>
      <c r="CP15" s="239">
        <v>1264204</v>
      </c>
      <c r="CQ15" s="239">
        <v>1193472847</v>
      </c>
      <c r="CR15" s="241" t="s">
        <v>40</v>
      </c>
      <c r="CS15" s="181"/>
      <c r="CT15" s="182" t="s">
        <v>5</v>
      </c>
      <c r="CU15" s="186"/>
      <c r="CV15" s="184">
        <v>1148129</v>
      </c>
      <c r="CW15" s="184">
        <v>1835325931</v>
      </c>
      <c r="CX15" s="184">
        <v>1779377</v>
      </c>
      <c r="CY15" s="184">
        <v>1886846787</v>
      </c>
      <c r="CZ15" s="184">
        <v>1417544</v>
      </c>
      <c r="DA15" s="184">
        <v>2489608903</v>
      </c>
      <c r="DB15" s="184">
        <v>1912225</v>
      </c>
      <c r="DC15" s="184">
        <v>2489213952</v>
      </c>
      <c r="DD15" s="187" t="s">
        <v>40</v>
      </c>
      <c r="DE15" s="237"/>
      <c r="DF15" s="238" t="s">
        <v>5</v>
      </c>
      <c r="DG15" s="152"/>
      <c r="DH15" s="239">
        <v>939727</v>
      </c>
      <c r="DI15" s="239">
        <v>857239761</v>
      </c>
      <c r="DJ15" s="239">
        <v>1168573</v>
      </c>
      <c r="DK15" s="239">
        <v>1080725620</v>
      </c>
      <c r="DL15" s="239">
        <v>1024315</v>
      </c>
      <c r="DM15" s="239">
        <v>895809380</v>
      </c>
      <c r="DN15" s="239">
        <v>1207359</v>
      </c>
      <c r="DO15" s="239">
        <v>1088117171</v>
      </c>
      <c r="DP15" s="241" t="s">
        <v>40</v>
      </c>
      <c r="DQ15" s="181"/>
      <c r="DR15" s="182" t="s">
        <v>5</v>
      </c>
      <c r="DS15" s="186"/>
      <c r="DT15" s="184">
        <v>1717944</v>
      </c>
      <c r="DU15" s="184">
        <v>3269671054</v>
      </c>
      <c r="DV15" s="184">
        <v>2318354</v>
      </c>
      <c r="DW15" s="184">
        <v>3419425984</v>
      </c>
      <c r="DX15" s="184">
        <v>1927508</v>
      </c>
      <c r="DY15" s="184">
        <v>3909628703</v>
      </c>
      <c r="DZ15" s="184">
        <v>2633878</v>
      </c>
      <c r="EA15" s="184">
        <v>4190409169</v>
      </c>
      <c r="EB15" s="187" t="s">
        <v>573</v>
      </c>
      <c r="EC15" s="237"/>
      <c r="ED15" s="238" t="s">
        <v>5</v>
      </c>
      <c r="EE15" s="152"/>
      <c r="EF15" s="239">
        <v>1097618</v>
      </c>
      <c r="EG15" s="239">
        <v>931494686</v>
      </c>
      <c r="EH15" s="239">
        <v>1296742</v>
      </c>
      <c r="EI15" s="239">
        <v>1144877957</v>
      </c>
      <c r="EJ15" s="239">
        <v>1058806</v>
      </c>
      <c r="EK15" s="239">
        <v>883187069</v>
      </c>
      <c r="EL15" s="239">
        <v>1243375</v>
      </c>
      <c r="EM15" s="239">
        <v>1059682848</v>
      </c>
      <c r="EN15" s="241" t="s">
        <v>40</v>
      </c>
      <c r="EO15" s="181"/>
      <c r="EP15" s="182" t="s">
        <v>5</v>
      </c>
      <c r="EQ15" s="186"/>
      <c r="ER15" s="184">
        <v>2012880</v>
      </c>
      <c r="ES15" s="184">
        <v>4205375920</v>
      </c>
      <c r="ET15" s="184">
        <v>2607950</v>
      </c>
      <c r="EU15" s="184">
        <v>4365071236</v>
      </c>
      <c r="EV15" s="184">
        <v>1496709</v>
      </c>
      <c r="EW15" s="184">
        <v>3155657871</v>
      </c>
      <c r="EX15" s="184">
        <v>1911231</v>
      </c>
      <c r="EY15" s="184">
        <v>3333128184</v>
      </c>
      <c r="EZ15" s="187" t="s">
        <v>590</v>
      </c>
      <c r="FA15" s="237"/>
      <c r="FB15" s="238" t="s">
        <v>5</v>
      </c>
      <c r="FC15" s="152"/>
      <c r="FD15" s="239">
        <v>899805</v>
      </c>
      <c r="FE15" s="239">
        <v>743420152</v>
      </c>
      <c r="FF15" s="239">
        <v>1030609</v>
      </c>
      <c r="FG15" s="239">
        <v>849017229</v>
      </c>
      <c r="FH15" s="239">
        <v>532066</v>
      </c>
      <c r="FI15" s="239">
        <v>434723310</v>
      </c>
      <c r="FJ15" s="239">
        <v>604444</v>
      </c>
      <c r="FK15" s="239">
        <v>483244600</v>
      </c>
      <c r="FL15" s="241" t="s">
        <v>40</v>
      </c>
      <c r="FM15" s="181"/>
      <c r="FN15" s="182" t="s">
        <v>5</v>
      </c>
      <c r="FO15" s="254"/>
      <c r="FP15" s="184">
        <v>1637138</v>
      </c>
      <c r="FQ15" s="184">
        <v>3398893846</v>
      </c>
      <c r="FR15" s="184">
        <v>2119299</v>
      </c>
      <c r="FS15" s="184">
        <v>3873750285</v>
      </c>
      <c r="FT15" s="184">
        <v>1560760</v>
      </c>
      <c r="FU15" s="184">
        <v>3139846279</v>
      </c>
      <c r="FV15" s="184">
        <v>1877314</v>
      </c>
      <c r="FW15" s="184">
        <v>3628974421</v>
      </c>
      <c r="FX15" s="187" t="s">
        <v>606</v>
      </c>
      <c r="FY15" s="237"/>
      <c r="FZ15" s="238" t="s">
        <v>5</v>
      </c>
      <c r="GA15" s="152"/>
      <c r="GB15" s="239">
        <v>480473</v>
      </c>
      <c r="GC15" s="239">
        <v>399522085</v>
      </c>
      <c r="GD15" s="239">
        <v>566652</v>
      </c>
      <c r="GE15" s="239">
        <v>453044334</v>
      </c>
      <c r="GF15" s="239">
        <v>350788</v>
      </c>
      <c r="GG15" s="239">
        <v>277974842</v>
      </c>
      <c r="GH15" s="239">
        <v>408168</v>
      </c>
      <c r="GI15" s="239">
        <v>306844695</v>
      </c>
      <c r="GJ15" s="241" t="s">
        <v>40</v>
      </c>
      <c r="GK15" s="181"/>
      <c r="GL15" s="182" t="s">
        <v>5</v>
      </c>
      <c r="GM15" s="186"/>
      <c r="GN15" s="184">
        <v>1742191</v>
      </c>
      <c r="GO15" s="184">
        <v>3124660191</v>
      </c>
      <c r="GP15" s="184">
        <v>1496621</v>
      </c>
      <c r="GQ15" s="184">
        <v>2889165612</v>
      </c>
      <c r="GR15" s="184">
        <v>1252717</v>
      </c>
      <c r="GS15" s="184">
        <v>2147851796</v>
      </c>
      <c r="GT15" s="184">
        <v>930862</v>
      </c>
      <c r="GU15" s="184">
        <v>1772392053</v>
      </c>
      <c r="GV15" s="187" t="s">
        <v>40</v>
      </c>
      <c r="GW15" s="237"/>
      <c r="GX15" s="238" t="s">
        <v>5</v>
      </c>
      <c r="GY15" s="152"/>
      <c r="GZ15" s="239">
        <v>303070</v>
      </c>
      <c r="HA15" s="239">
        <v>229582276</v>
      </c>
      <c r="HB15" s="239">
        <v>254362</v>
      </c>
      <c r="HC15" s="239">
        <v>178887091</v>
      </c>
      <c r="HD15" s="239">
        <v>177086</v>
      </c>
      <c r="HE15" s="239">
        <v>128146179</v>
      </c>
      <c r="HF15" s="239">
        <v>121824</v>
      </c>
      <c r="HG15" s="239">
        <v>79843226</v>
      </c>
      <c r="HH15" s="241" t="s">
        <v>40</v>
      </c>
      <c r="HI15" s="181"/>
      <c r="HJ15" s="182" t="s">
        <v>5</v>
      </c>
      <c r="HK15" s="186"/>
      <c r="HL15" s="184">
        <v>612737</v>
      </c>
      <c r="HM15" s="184">
        <v>998272611</v>
      </c>
      <c r="HN15" s="184">
        <v>557534</v>
      </c>
      <c r="HO15" s="184">
        <v>983154842</v>
      </c>
      <c r="HP15" s="187" t="s">
        <v>40</v>
      </c>
      <c r="HQ15" s="222"/>
      <c r="HR15" s="257" t="s">
        <v>5</v>
      </c>
      <c r="HS15" s="184">
        <v>67473</v>
      </c>
      <c r="HT15" s="184">
        <v>45840730</v>
      </c>
      <c r="HU15" s="184">
        <v>48104</v>
      </c>
      <c r="HV15" s="184">
        <v>28291097</v>
      </c>
      <c r="HW15" s="187" t="s">
        <v>40</v>
      </c>
    </row>
    <row r="16" spans="1:231" ht="33" customHeight="1">
      <c r="A16" s="181"/>
      <c r="B16" s="182" t="s">
        <v>6</v>
      </c>
      <c r="C16" s="183"/>
      <c r="D16" s="184">
        <v>36289862</v>
      </c>
      <c r="E16" s="184">
        <v>9953461171</v>
      </c>
      <c r="F16" s="184">
        <v>38868365</v>
      </c>
      <c r="G16" s="184">
        <v>10328977456</v>
      </c>
      <c r="H16" s="184">
        <v>2186617</v>
      </c>
      <c r="I16" s="184">
        <v>658679415</v>
      </c>
      <c r="J16" s="184">
        <v>1710703</v>
      </c>
      <c r="K16" s="184">
        <v>514968434</v>
      </c>
      <c r="L16" s="185" t="s">
        <v>43</v>
      </c>
      <c r="M16" s="181"/>
      <c r="N16" s="182" t="s">
        <v>6</v>
      </c>
      <c r="O16" s="183"/>
      <c r="P16" s="184">
        <v>410662</v>
      </c>
      <c r="Q16" s="184">
        <v>107770981</v>
      </c>
      <c r="R16" s="184">
        <v>375306</v>
      </c>
      <c r="S16" s="184">
        <v>98283211</v>
      </c>
      <c r="T16" s="184">
        <v>410662</v>
      </c>
      <c r="U16" s="184">
        <v>107770981</v>
      </c>
      <c r="V16" s="184">
        <v>375306</v>
      </c>
      <c r="W16" s="184">
        <v>98283211</v>
      </c>
      <c r="X16" s="185" t="s">
        <v>496</v>
      </c>
      <c r="Y16" s="181"/>
      <c r="Z16" s="182" t="s">
        <v>6</v>
      </c>
      <c r="AA16" s="183"/>
      <c r="AB16" s="184">
        <v>1174455</v>
      </c>
      <c r="AC16" s="184">
        <v>325870751</v>
      </c>
      <c r="AD16" s="184">
        <v>835800</v>
      </c>
      <c r="AE16" s="184">
        <v>229265832</v>
      </c>
      <c r="AF16" s="184">
        <v>816121</v>
      </c>
      <c r="AG16" s="184">
        <v>223754057</v>
      </c>
      <c r="AH16" s="184">
        <v>574311</v>
      </c>
      <c r="AI16" s="184">
        <v>152584125</v>
      </c>
      <c r="AJ16" s="185" t="s">
        <v>43</v>
      </c>
      <c r="AK16" s="237"/>
      <c r="AL16" s="238" t="s">
        <v>6</v>
      </c>
      <c r="AM16" s="147"/>
      <c r="AN16" s="239">
        <v>1584492</v>
      </c>
      <c r="AO16" s="239">
        <v>417974816</v>
      </c>
      <c r="AP16" s="239">
        <v>1546352</v>
      </c>
      <c r="AQ16" s="239">
        <v>406581947</v>
      </c>
      <c r="AR16" s="239">
        <v>730612</v>
      </c>
      <c r="AS16" s="239">
        <v>199624779</v>
      </c>
      <c r="AT16" s="239">
        <v>792864</v>
      </c>
      <c r="AU16" s="239">
        <v>216651759</v>
      </c>
      <c r="AV16" s="240" t="s">
        <v>43</v>
      </c>
      <c r="AW16" s="181"/>
      <c r="AX16" s="182" t="s">
        <v>6</v>
      </c>
      <c r="AY16" s="183"/>
      <c r="AZ16" s="184">
        <v>947228</v>
      </c>
      <c r="BA16" s="184">
        <v>268551657</v>
      </c>
      <c r="BB16" s="184">
        <v>830988</v>
      </c>
      <c r="BC16" s="184">
        <v>230000389</v>
      </c>
      <c r="BD16" s="184">
        <v>1228627</v>
      </c>
      <c r="BE16" s="184">
        <v>343958357</v>
      </c>
      <c r="BF16" s="184">
        <v>1345411</v>
      </c>
      <c r="BG16" s="184">
        <v>365168288</v>
      </c>
      <c r="BH16" s="185" t="s">
        <v>503</v>
      </c>
      <c r="BI16" s="237"/>
      <c r="BJ16" s="238" t="s">
        <v>6</v>
      </c>
      <c r="BK16" s="147"/>
      <c r="BL16" s="239">
        <v>771661</v>
      </c>
      <c r="BM16" s="239">
        <v>220151113</v>
      </c>
      <c r="BN16" s="239">
        <v>1028184</v>
      </c>
      <c r="BO16" s="239">
        <v>293502576</v>
      </c>
      <c r="BP16" s="239">
        <v>982057</v>
      </c>
      <c r="BQ16" s="239">
        <v>286569867</v>
      </c>
      <c r="BR16" s="239">
        <v>1347949</v>
      </c>
      <c r="BS16" s="239">
        <v>393988910</v>
      </c>
      <c r="BT16" s="240" t="s">
        <v>43</v>
      </c>
      <c r="BU16" s="181"/>
      <c r="BV16" s="182" t="s">
        <v>6</v>
      </c>
      <c r="BW16" s="183"/>
      <c r="BX16" s="184">
        <v>1442257</v>
      </c>
      <c r="BY16" s="184">
        <v>396731801</v>
      </c>
      <c r="BZ16" s="184">
        <v>2159437</v>
      </c>
      <c r="CA16" s="184">
        <v>557425061</v>
      </c>
      <c r="CB16" s="184">
        <v>1519904</v>
      </c>
      <c r="CC16" s="184">
        <v>412337902</v>
      </c>
      <c r="CD16" s="184">
        <v>2257523</v>
      </c>
      <c r="CE16" s="184">
        <v>568782086</v>
      </c>
      <c r="CF16" s="185" t="s">
        <v>551</v>
      </c>
      <c r="CG16" s="237"/>
      <c r="CH16" s="238" t="s">
        <v>6</v>
      </c>
      <c r="CI16" s="147"/>
      <c r="CJ16" s="239">
        <v>1121159</v>
      </c>
      <c r="CK16" s="239">
        <v>326194105</v>
      </c>
      <c r="CL16" s="239">
        <v>1491487</v>
      </c>
      <c r="CM16" s="239">
        <v>433494614</v>
      </c>
      <c r="CN16" s="239">
        <v>961122</v>
      </c>
      <c r="CO16" s="239">
        <v>277826863</v>
      </c>
      <c r="CP16" s="239">
        <v>1250031</v>
      </c>
      <c r="CQ16" s="239">
        <v>359383082</v>
      </c>
      <c r="CR16" s="240" t="s">
        <v>43</v>
      </c>
      <c r="CS16" s="181"/>
      <c r="CT16" s="182" t="s">
        <v>6</v>
      </c>
      <c r="CU16" s="183"/>
      <c r="CV16" s="184">
        <v>1710786</v>
      </c>
      <c r="CW16" s="184">
        <v>461623424</v>
      </c>
      <c r="CX16" s="184">
        <v>2144472</v>
      </c>
      <c r="CY16" s="184">
        <v>540641246</v>
      </c>
      <c r="CZ16" s="184">
        <v>2099040</v>
      </c>
      <c r="DA16" s="184">
        <v>566646857</v>
      </c>
      <c r="DB16" s="184">
        <v>2459429</v>
      </c>
      <c r="DC16" s="184">
        <v>622719272</v>
      </c>
      <c r="DD16" s="185" t="s">
        <v>43</v>
      </c>
      <c r="DE16" s="237"/>
      <c r="DF16" s="238" t="s">
        <v>6</v>
      </c>
      <c r="DG16" s="147"/>
      <c r="DH16" s="239">
        <v>932122</v>
      </c>
      <c r="DI16" s="239">
        <v>265617211</v>
      </c>
      <c r="DJ16" s="239">
        <v>1154934</v>
      </c>
      <c r="DK16" s="239">
        <v>327182539</v>
      </c>
      <c r="DL16" s="239">
        <v>1018463</v>
      </c>
      <c r="DM16" s="239">
        <v>284932611</v>
      </c>
      <c r="DN16" s="239">
        <v>1193496</v>
      </c>
      <c r="DO16" s="239">
        <v>332463574</v>
      </c>
      <c r="DP16" s="240" t="s">
        <v>43</v>
      </c>
      <c r="DQ16" s="181"/>
      <c r="DR16" s="182" t="s">
        <v>6</v>
      </c>
      <c r="DS16" s="183"/>
      <c r="DT16" s="184">
        <v>2573394</v>
      </c>
      <c r="DU16" s="184">
        <v>695668630</v>
      </c>
      <c r="DV16" s="184">
        <v>3091323</v>
      </c>
      <c r="DW16" s="184">
        <v>788607822</v>
      </c>
      <c r="DX16" s="184">
        <v>2910041</v>
      </c>
      <c r="DY16" s="184">
        <v>791668974</v>
      </c>
      <c r="DZ16" s="184">
        <v>3546930</v>
      </c>
      <c r="EA16" s="184">
        <v>920408547</v>
      </c>
      <c r="EB16" s="185" t="s">
        <v>574</v>
      </c>
      <c r="EC16" s="237"/>
      <c r="ED16" s="238" t="s">
        <v>6</v>
      </c>
      <c r="EE16" s="147"/>
      <c r="EF16" s="239">
        <v>1094197</v>
      </c>
      <c r="EG16" s="239">
        <v>301691685</v>
      </c>
      <c r="EH16" s="239">
        <v>1283123</v>
      </c>
      <c r="EI16" s="239">
        <v>352443061</v>
      </c>
      <c r="EJ16" s="239">
        <v>1056183</v>
      </c>
      <c r="EK16" s="239">
        <v>287534901</v>
      </c>
      <c r="EL16" s="239">
        <v>1233192</v>
      </c>
      <c r="EM16" s="239">
        <v>335321573</v>
      </c>
      <c r="EN16" s="240" t="s">
        <v>43</v>
      </c>
      <c r="EO16" s="181"/>
      <c r="EP16" s="182" t="s">
        <v>6</v>
      </c>
      <c r="EQ16" s="183"/>
      <c r="ER16" s="184">
        <v>3072495</v>
      </c>
      <c r="ES16" s="184">
        <v>841768490</v>
      </c>
      <c r="ET16" s="184">
        <v>3627954</v>
      </c>
      <c r="EU16" s="184">
        <v>959611002</v>
      </c>
      <c r="EV16" s="184">
        <v>2323545</v>
      </c>
      <c r="EW16" s="184">
        <v>639357080</v>
      </c>
      <c r="EX16" s="184">
        <v>2742918</v>
      </c>
      <c r="EY16" s="184">
        <v>735441187</v>
      </c>
      <c r="EZ16" s="185" t="s">
        <v>591</v>
      </c>
      <c r="FA16" s="237"/>
      <c r="FB16" s="238" t="s">
        <v>6</v>
      </c>
      <c r="FC16" s="147"/>
      <c r="FD16" s="239">
        <v>898807</v>
      </c>
      <c r="FE16" s="239">
        <v>242888148</v>
      </c>
      <c r="FF16" s="239">
        <v>1024174</v>
      </c>
      <c r="FG16" s="239">
        <v>276916512</v>
      </c>
      <c r="FH16" s="239">
        <v>531928</v>
      </c>
      <c r="FI16" s="239">
        <v>142794394</v>
      </c>
      <c r="FJ16" s="239">
        <v>601143</v>
      </c>
      <c r="FK16" s="239">
        <v>161358861</v>
      </c>
      <c r="FL16" s="240" t="s">
        <v>43</v>
      </c>
      <c r="FM16" s="181"/>
      <c r="FN16" s="182" t="s">
        <v>6</v>
      </c>
      <c r="FO16" s="254"/>
      <c r="FP16" s="184">
        <v>2622473</v>
      </c>
      <c r="FQ16" s="184">
        <v>718581253</v>
      </c>
      <c r="FR16" s="184">
        <v>3155480</v>
      </c>
      <c r="FS16" s="184">
        <v>845058304</v>
      </c>
      <c r="FT16" s="184">
        <v>2651047</v>
      </c>
      <c r="FU16" s="184">
        <v>723247820</v>
      </c>
      <c r="FV16" s="184">
        <v>3001568</v>
      </c>
      <c r="FW16" s="184">
        <v>812540057</v>
      </c>
      <c r="FX16" s="185" t="s">
        <v>607</v>
      </c>
      <c r="FY16" s="237"/>
      <c r="FZ16" s="238" t="s">
        <v>6</v>
      </c>
      <c r="GA16" s="147"/>
      <c r="GB16" s="239">
        <v>480231</v>
      </c>
      <c r="GC16" s="239">
        <v>127862262</v>
      </c>
      <c r="GD16" s="239">
        <v>564788</v>
      </c>
      <c r="GE16" s="239">
        <v>150646114</v>
      </c>
      <c r="GF16" s="239">
        <v>352035</v>
      </c>
      <c r="GG16" s="239">
        <v>93101502</v>
      </c>
      <c r="GH16" s="239">
        <v>408103</v>
      </c>
      <c r="GI16" s="239">
        <v>108177600</v>
      </c>
      <c r="GJ16" s="240" t="s">
        <v>43</v>
      </c>
      <c r="GK16" s="181"/>
      <c r="GL16" s="182" t="s">
        <v>6</v>
      </c>
      <c r="GM16" s="183"/>
      <c r="GN16" s="184">
        <v>3262545</v>
      </c>
      <c r="GO16" s="184">
        <v>875290021</v>
      </c>
      <c r="GP16" s="184">
        <v>2537773</v>
      </c>
      <c r="GQ16" s="184">
        <v>694441304</v>
      </c>
      <c r="GR16" s="184">
        <v>2485224</v>
      </c>
      <c r="GS16" s="184">
        <v>664809721</v>
      </c>
      <c r="GT16" s="184">
        <v>1715843</v>
      </c>
      <c r="GU16" s="184">
        <v>475111929</v>
      </c>
      <c r="GV16" s="185" t="s">
        <v>43</v>
      </c>
      <c r="GW16" s="237"/>
      <c r="GX16" s="238" t="s">
        <v>6</v>
      </c>
      <c r="GY16" s="147"/>
      <c r="GZ16" s="239">
        <v>308876</v>
      </c>
      <c r="HA16" s="239">
        <v>81685204</v>
      </c>
      <c r="HB16" s="239">
        <v>256085</v>
      </c>
      <c r="HC16" s="239">
        <v>67536359</v>
      </c>
      <c r="HD16" s="239">
        <v>182689</v>
      </c>
      <c r="HE16" s="239">
        <v>48315794</v>
      </c>
      <c r="HF16" s="239">
        <v>123912</v>
      </c>
      <c r="HG16" s="239">
        <v>32568715</v>
      </c>
      <c r="HH16" s="240" t="s">
        <v>43</v>
      </c>
      <c r="HI16" s="181"/>
      <c r="HJ16" s="182" t="s">
        <v>6</v>
      </c>
      <c r="HK16" s="183"/>
      <c r="HL16" s="184">
        <v>1264063</v>
      </c>
      <c r="HM16" s="184">
        <v>344914961</v>
      </c>
      <c r="HN16" s="184">
        <v>1130502</v>
      </c>
      <c r="HO16" s="184">
        <v>316202571</v>
      </c>
      <c r="HP16" s="185" t="s">
        <v>43</v>
      </c>
      <c r="HQ16" s="222"/>
      <c r="HR16" s="257" t="s">
        <v>6</v>
      </c>
      <c r="HS16" s="184">
        <v>70360</v>
      </c>
      <c r="HT16" s="184">
        <v>18529730</v>
      </c>
      <c r="HU16" s="184">
        <v>49279</v>
      </c>
      <c r="HV16" s="184">
        <v>12884833</v>
      </c>
      <c r="HW16" s="185" t="s">
        <v>43</v>
      </c>
    </row>
    <row r="17" spans="1:231" ht="33" customHeight="1">
      <c r="A17" s="181"/>
      <c r="B17" s="182" t="s">
        <v>7</v>
      </c>
      <c r="C17" s="188"/>
      <c r="D17" s="184">
        <v>35628620</v>
      </c>
      <c r="E17" s="184">
        <v>2203423554</v>
      </c>
      <c r="F17" s="184">
        <v>37001853</v>
      </c>
      <c r="G17" s="184">
        <v>2255817441</v>
      </c>
      <c r="H17" s="184">
        <v>1748643</v>
      </c>
      <c r="I17" s="184">
        <v>103441281</v>
      </c>
      <c r="J17" s="184">
        <v>1379514</v>
      </c>
      <c r="K17" s="184">
        <v>80802126</v>
      </c>
      <c r="L17" s="187" t="s">
        <v>75</v>
      </c>
      <c r="M17" s="181"/>
      <c r="N17" s="182" t="s">
        <v>7</v>
      </c>
      <c r="O17" s="188"/>
      <c r="P17" s="184">
        <v>8132</v>
      </c>
      <c r="Q17" s="184">
        <v>1329440</v>
      </c>
      <c r="R17" s="184">
        <v>5977</v>
      </c>
      <c r="S17" s="184">
        <v>1130910</v>
      </c>
      <c r="T17" s="184">
        <v>8132</v>
      </c>
      <c r="U17" s="184">
        <v>1329440</v>
      </c>
      <c r="V17" s="184">
        <v>5977</v>
      </c>
      <c r="W17" s="184">
        <v>1130910</v>
      </c>
      <c r="X17" s="187" t="s">
        <v>497</v>
      </c>
      <c r="Y17" s="181"/>
      <c r="Z17" s="182" t="s">
        <v>7</v>
      </c>
      <c r="AA17" s="188"/>
      <c r="AB17" s="184">
        <v>918004</v>
      </c>
      <c r="AC17" s="184">
        <v>49436705</v>
      </c>
      <c r="AD17" s="184">
        <v>681660</v>
      </c>
      <c r="AE17" s="184">
        <v>36216973</v>
      </c>
      <c r="AF17" s="184">
        <v>650463</v>
      </c>
      <c r="AG17" s="184">
        <v>33908307</v>
      </c>
      <c r="AH17" s="184">
        <v>469113</v>
      </c>
      <c r="AI17" s="184">
        <v>23938334</v>
      </c>
      <c r="AJ17" s="187" t="s">
        <v>75</v>
      </c>
      <c r="AK17" s="237"/>
      <c r="AL17" s="238" t="s">
        <v>7</v>
      </c>
      <c r="AM17" s="242"/>
      <c r="AN17" s="239">
        <v>16413</v>
      </c>
      <c r="AO17" s="239">
        <v>4218799</v>
      </c>
      <c r="AP17" s="239">
        <v>13833</v>
      </c>
      <c r="AQ17" s="239">
        <v>3972192</v>
      </c>
      <c r="AR17" s="239">
        <v>7273</v>
      </c>
      <c r="AS17" s="239">
        <v>1562925</v>
      </c>
      <c r="AT17" s="239">
        <v>7735</v>
      </c>
      <c r="AU17" s="239">
        <v>1831254</v>
      </c>
      <c r="AV17" s="241" t="s">
        <v>75</v>
      </c>
      <c r="AW17" s="181"/>
      <c r="AX17" s="182" t="s">
        <v>7</v>
      </c>
      <c r="AY17" s="188"/>
      <c r="AZ17" s="184">
        <v>749389</v>
      </c>
      <c r="BA17" s="184">
        <v>37590653</v>
      </c>
      <c r="BB17" s="184">
        <v>685254</v>
      </c>
      <c r="BC17" s="184">
        <v>34170035</v>
      </c>
      <c r="BD17" s="184">
        <v>993258</v>
      </c>
      <c r="BE17" s="184">
        <v>49940210</v>
      </c>
      <c r="BF17" s="184">
        <v>1100176</v>
      </c>
      <c r="BG17" s="184">
        <v>54317897</v>
      </c>
      <c r="BH17" s="187" t="s">
        <v>504</v>
      </c>
      <c r="BI17" s="237"/>
      <c r="BJ17" s="238" t="s">
        <v>7</v>
      </c>
      <c r="BK17" s="242"/>
      <c r="BL17" s="239">
        <v>16552</v>
      </c>
      <c r="BM17" s="239">
        <v>3433265</v>
      </c>
      <c r="BN17" s="239">
        <v>18328</v>
      </c>
      <c r="BO17" s="239">
        <v>4706979</v>
      </c>
      <c r="BP17" s="239">
        <v>29441</v>
      </c>
      <c r="BQ17" s="239">
        <v>6280374</v>
      </c>
      <c r="BR17" s="239">
        <v>32904</v>
      </c>
      <c r="BS17" s="239">
        <v>8704393</v>
      </c>
      <c r="BT17" s="241" t="s">
        <v>75</v>
      </c>
      <c r="BU17" s="181"/>
      <c r="BV17" s="182" t="s">
        <v>7</v>
      </c>
      <c r="BW17" s="188"/>
      <c r="BX17" s="184">
        <v>1199265</v>
      </c>
      <c r="BY17" s="184">
        <v>62498583</v>
      </c>
      <c r="BZ17" s="184">
        <v>1725269</v>
      </c>
      <c r="CA17" s="184">
        <v>86324170</v>
      </c>
      <c r="CB17" s="184">
        <v>1312555</v>
      </c>
      <c r="CC17" s="184">
        <v>71499162</v>
      </c>
      <c r="CD17" s="184">
        <v>1804677</v>
      </c>
      <c r="CE17" s="184">
        <v>93293864</v>
      </c>
      <c r="CF17" s="187" t="s">
        <v>552</v>
      </c>
      <c r="CG17" s="237"/>
      <c r="CH17" s="238" t="s">
        <v>7</v>
      </c>
      <c r="CI17" s="242"/>
      <c r="CJ17" s="239">
        <v>27391</v>
      </c>
      <c r="CK17" s="239">
        <v>6955381</v>
      </c>
      <c r="CL17" s="239">
        <v>33944</v>
      </c>
      <c r="CM17" s="239">
        <v>8766748</v>
      </c>
      <c r="CN17" s="239">
        <v>25045</v>
      </c>
      <c r="CO17" s="239">
        <v>5889102</v>
      </c>
      <c r="CP17" s="239">
        <v>26776</v>
      </c>
      <c r="CQ17" s="239">
        <v>6682378</v>
      </c>
      <c r="CR17" s="241" t="s">
        <v>75</v>
      </c>
      <c r="CS17" s="181"/>
      <c r="CT17" s="182" t="s">
        <v>7</v>
      </c>
      <c r="CU17" s="188"/>
      <c r="CV17" s="184">
        <v>1547059</v>
      </c>
      <c r="CW17" s="184">
        <v>88250357</v>
      </c>
      <c r="CX17" s="184">
        <v>1784303</v>
      </c>
      <c r="CY17" s="184">
        <v>98237771</v>
      </c>
      <c r="CZ17" s="184">
        <v>1986523</v>
      </c>
      <c r="DA17" s="184">
        <v>118827847</v>
      </c>
      <c r="DB17" s="184">
        <v>2141277</v>
      </c>
      <c r="DC17" s="184">
        <v>125453281</v>
      </c>
      <c r="DD17" s="187" t="s">
        <v>75</v>
      </c>
      <c r="DE17" s="237"/>
      <c r="DF17" s="238" t="s">
        <v>7</v>
      </c>
      <c r="DG17" s="242"/>
      <c r="DH17" s="239">
        <v>28445</v>
      </c>
      <c r="DI17" s="239">
        <v>6176952</v>
      </c>
      <c r="DJ17" s="239">
        <v>25705</v>
      </c>
      <c r="DK17" s="239">
        <v>6078440</v>
      </c>
      <c r="DL17" s="239">
        <v>37347</v>
      </c>
      <c r="DM17" s="239">
        <v>7494984</v>
      </c>
      <c r="DN17" s="239">
        <v>29481</v>
      </c>
      <c r="DO17" s="239">
        <v>6478716</v>
      </c>
      <c r="DP17" s="241" t="s">
        <v>75</v>
      </c>
      <c r="DQ17" s="181"/>
      <c r="DR17" s="182" t="s">
        <v>7</v>
      </c>
      <c r="DS17" s="188"/>
      <c r="DT17" s="184">
        <v>2535197</v>
      </c>
      <c r="DU17" s="184">
        <v>157017560</v>
      </c>
      <c r="DV17" s="184">
        <v>2809564</v>
      </c>
      <c r="DW17" s="184">
        <v>170317979</v>
      </c>
      <c r="DX17" s="184">
        <v>2976425</v>
      </c>
      <c r="DY17" s="184">
        <v>189659089</v>
      </c>
      <c r="DZ17" s="184">
        <v>3404440</v>
      </c>
      <c r="EA17" s="184">
        <v>214522441</v>
      </c>
      <c r="EB17" s="187" t="s">
        <v>575</v>
      </c>
      <c r="EC17" s="237"/>
      <c r="ED17" s="238" t="s">
        <v>7</v>
      </c>
      <c r="EE17" s="242"/>
      <c r="EF17" s="239">
        <v>46808</v>
      </c>
      <c r="EG17" s="239">
        <v>8664571</v>
      </c>
      <c r="EH17" s="239">
        <v>36657</v>
      </c>
      <c r="EI17" s="239">
        <v>7459925</v>
      </c>
      <c r="EJ17" s="239">
        <v>49501</v>
      </c>
      <c r="EK17" s="239">
        <v>8483369</v>
      </c>
      <c r="EL17" s="239">
        <v>41409</v>
      </c>
      <c r="EM17" s="239">
        <v>7728826</v>
      </c>
      <c r="EN17" s="241" t="s">
        <v>75</v>
      </c>
      <c r="EO17" s="181"/>
      <c r="EP17" s="182" t="s">
        <v>7</v>
      </c>
      <c r="EQ17" s="188"/>
      <c r="ER17" s="184">
        <v>3250727</v>
      </c>
      <c r="ES17" s="184">
        <v>212028257</v>
      </c>
      <c r="ET17" s="184">
        <v>3665686</v>
      </c>
      <c r="EU17" s="184">
        <v>236670497</v>
      </c>
      <c r="EV17" s="184">
        <v>2524345</v>
      </c>
      <c r="EW17" s="184">
        <v>167208732</v>
      </c>
      <c r="EX17" s="184">
        <v>2895738</v>
      </c>
      <c r="EY17" s="184">
        <v>189740123</v>
      </c>
      <c r="EZ17" s="187" t="s">
        <v>592</v>
      </c>
      <c r="FA17" s="237"/>
      <c r="FB17" s="238" t="s">
        <v>7</v>
      </c>
      <c r="FC17" s="242"/>
      <c r="FD17" s="239">
        <v>46254</v>
      </c>
      <c r="FE17" s="239">
        <v>7307546</v>
      </c>
      <c r="FF17" s="239">
        <v>40294</v>
      </c>
      <c r="FG17" s="239">
        <v>6823398</v>
      </c>
      <c r="FH17" s="239">
        <v>29343</v>
      </c>
      <c r="FI17" s="239">
        <v>4379741</v>
      </c>
      <c r="FJ17" s="239">
        <v>26640</v>
      </c>
      <c r="FK17" s="239">
        <v>4270891</v>
      </c>
      <c r="FL17" s="241" t="s">
        <v>75</v>
      </c>
      <c r="FM17" s="181"/>
      <c r="FN17" s="182" t="s">
        <v>7</v>
      </c>
      <c r="FO17" s="254"/>
      <c r="FP17" s="184">
        <v>2858367</v>
      </c>
      <c r="FQ17" s="184">
        <v>189588154</v>
      </c>
      <c r="FR17" s="184">
        <v>3366181</v>
      </c>
      <c r="FS17" s="184">
        <v>220617005</v>
      </c>
      <c r="FT17" s="184">
        <v>2893625</v>
      </c>
      <c r="FU17" s="184">
        <v>190565371</v>
      </c>
      <c r="FV17" s="184">
        <v>3265576</v>
      </c>
      <c r="FW17" s="184">
        <v>213218117</v>
      </c>
      <c r="FX17" s="187" t="s">
        <v>608</v>
      </c>
      <c r="FY17" s="237"/>
      <c r="FZ17" s="238" t="s">
        <v>7</v>
      </c>
      <c r="GA17" s="242"/>
      <c r="GB17" s="239">
        <v>28908</v>
      </c>
      <c r="GC17" s="239">
        <v>3993646</v>
      </c>
      <c r="GD17" s="239">
        <v>28763</v>
      </c>
      <c r="GE17" s="239">
        <v>4210659</v>
      </c>
      <c r="GF17" s="239">
        <v>25284</v>
      </c>
      <c r="GG17" s="239">
        <v>3048956</v>
      </c>
      <c r="GH17" s="239">
        <v>23906</v>
      </c>
      <c r="GI17" s="239">
        <v>3246059</v>
      </c>
      <c r="GJ17" s="241" t="s">
        <v>75</v>
      </c>
      <c r="GK17" s="181"/>
      <c r="GL17" s="182" t="s">
        <v>7</v>
      </c>
      <c r="GM17" s="188"/>
      <c r="GN17" s="184">
        <v>3516278</v>
      </c>
      <c r="GO17" s="184">
        <v>227687465</v>
      </c>
      <c r="GP17" s="184">
        <v>2769595</v>
      </c>
      <c r="GQ17" s="184">
        <v>180650666</v>
      </c>
      <c r="GR17" s="184">
        <v>2642974</v>
      </c>
      <c r="GS17" s="184">
        <v>169640990</v>
      </c>
      <c r="GT17" s="184">
        <v>1860249</v>
      </c>
      <c r="GU17" s="184">
        <v>120946831</v>
      </c>
      <c r="GV17" s="187" t="s">
        <v>75</v>
      </c>
      <c r="GW17" s="237"/>
      <c r="GX17" s="238" t="s">
        <v>7</v>
      </c>
      <c r="GY17" s="242"/>
      <c r="GZ17" s="239">
        <v>34179</v>
      </c>
      <c r="HA17" s="239">
        <v>2841288</v>
      </c>
      <c r="HB17" s="239">
        <v>18399</v>
      </c>
      <c r="HC17" s="239">
        <v>2179752</v>
      </c>
      <c r="HD17" s="239">
        <v>25599</v>
      </c>
      <c r="HE17" s="239">
        <v>1748683</v>
      </c>
      <c r="HF17" s="239">
        <v>11007</v>
      </c>
      <c r="HG17" s="239">
        <v>1117589</v>
      </c>
      <c r="HH17" s="241" t="s">
        <v>75</v>
      </c>
      <c r="HI17" s="181"/>
      <c r="HJ17" s="182" t="s">
        <v>7</v>
      </c>
      <c r="HK17" s="188"/>
      <c r="HL17" s="184">
        <v>1325523</v>
      </c>
      <c r="HM17" s="184">
        <v>84634831</v>
      </c>
      <c r="HN17" s="184">
        <v>1193581</v>
      </c>
      <c r="HO17" s="184">
        <v>76379331</v>
      </c>
      <c r="HP17" s="187" t="s">
        <v>75</v>
      </c>
      <c r="HQ17" s="222"/>
      <c r="HR17" s="257" t="s">
        <v>7</v>
      </c>
      <c r="HS17" s="184">
        <v>10428</v>
      </c>
      <c r="HT17" s="184">
        <v>694043</v>
      </c>
      <c r="HU17" s="184">
        <v>5019</v>
      </c>
      <c r="HV17" s="184">
        <v>471601</v>
      </c>
      <c r="HW17" s="187" t="s">
        <v>75</v>
      </c>
    </row>
    <row r="18" spans="1:231" ht="33" customHeight="1">
      <c r="A18" s="189" t="s">
        <v>476</v>
      </c>
      <c r="B18" s="189"/>
      <c r="C18" s="190"/>
      <c r="D18" s="179">
        <v>78377155</v>
      </c>
      <c r="E18" s="179">
        <v>45405585873</v>
      </c>
      <c r="F18" s="179">
        <v>99667796</v>
      </c>
      <c r="G18" s="179">
        <v>55406986239</v>
      </c>
      <c r="H18" s="179">
        <v>9596211</v>
      </c>
      <c r="I18" s="179">
        <v>4371406795</v>
      </c>
      <c r="J18" s="179">
        <v>8103861</v>
      </c>
      <c r="K18" s="179">
        <v>3625800343</v>
      </c>
      <c r="L18" s="191" t="s">
        <v>477</v>
      </c>
      <c r="M18" s="189" t="s">
        <v>499</v>
      </c>
      <c r="N18" s="189"/>
      <c r="O18" s="178"/>
      <c r="P18" s="179">
        <v>696</v>
      </c>
      <c r="Q18" s="179">
        <v>6200190</v>
      </c>
      <c r="R18" s="179">
        <v>535</v>
      </c>
      <c r="S18" s="179">
        <v>4226218</v>
      </c>
      <c r="T18" s="179">
        <v>696</v>
      </c>
      <c r="U18" s="179">
        <v>6200190</v>
      </c>
      <c r="V18" s="179">
        <v>535</v>
      </c>
      <c r="W18" s="179">
        <v>4226218</v>
      </c>
      <c r="X18" s="180" t="s">
        <v>500</v>
      </c>
      <c r="Y18" s="189" t="s">
        <v>228</v>
      </c>
      <c r="Z18" s="189"/>
      <c r="AA18" s="190"/>
      <c r="AB18" s="179">
        <v>7801262</v>
      </c>
      <c r="AC18" s="179">
        <v>3307618695</v>
      </c>
      <c r="AD18" s="179">
        <v>6794420</v>
      </c>
      <c r="AE18" s="179">
        <v>2772121135</v>
      </c>
      <c r="AF18" s="179">
        <v>4922194</v>
      </c>
      <c r="AG18" s="179">
        <v>2057376896</v>
      </c>
      <c r="AH18" s="179">
        <v>4410623</v>
      </c>
      <c r="AI18" s="179">
        <v>1784965988</v>
      </c>
      <c r="AJ18" s="191" t="s">
        <v>229</v>
      </c>
      <c r="AK18" s="233" t="s">
        <v>235</v>
      </c>
      <c r="AL18" s="233"/>
      <c r="AM18" s="143"/>
      <c r="AN18" s="235">
        <v>720</v>
      </c>
      <c r="AO18" s="235">
        <v>6445856</v>
      </c>
      <c r="AP18" s="235">
        <v>737</v>
      </c>
      <c r="AQ18" s="235">
        <v>6540473</v>
      </c>
      <c r="AR18" s="235">
        <v>550</v>
      </c>
      <c r="AS18" s="235">
        <v>4059596</v>
      </c>
      <c r="AT18" s="235">
        <v>480</v>
      </c>
      <c r="AU18" s="235">
        <v>3182256</v>
      </c>
      <c r="AV18" s="243" t="s">
        <v>236</v>
      </c>
      <c r="AW18" s="189" t="s">
        <v>536</v>
      </c>
      <c r="AX18" s="189"/>
      <c r="AY18" s="190"/>
      <c r="AZ18" s="179">
        <v>3572725</v>
      </c>
      <c r="BA18" s="179">
        <v>1539050423</v>
      </c>
      <c r="BB18" s="179">
        <v>3933451</v>
      </c>
      <c r="BC18" s="179">
        <v>1671190210</v>
      </c>
      <c r="BD18" s="179">
        <v>2986024</v>
      </c>
      <c r="BE18" s="179">
        <v>1350986333</v>
      </c>
      <c r="BF18" s="179">
        <v>4937105</v>
      </c>
      <c r="BG18" s="179">
        <v>2196242812</v>
      </c>
      <c r="BH18" s="191" t="s">
        <v>537</v>
      </c>
      <c r="BI18" s="233" t="s">
        <v>235</v>
      </c>
      <c r="BJ18" s="233"/>
      <c r="BK18" s="143"/>
      <c r="BL18" s="235">
        <v>1387</v>
      </c>
      <c r="BM18" s="235">
        <v>8507646</v>
      </c>
      <c r="BN18" s="235">
        <v>797</v>
      </c>
      <c r="BO18" s="235">
        <v>4755773</v>
      </c>
      <c r="BP18" s="235">
        <v>3894</v>
      </c>
      <c r="BQ18" s="235">
        <v>27710770</v>
      </c>
      <c r="BR18" s="235">
        <v>2706</v>
      </c>
      <c r="BS18" s="235">
        <v>18409924</v>
      </c>
      <c r="BT18" s="243" t="s">
        <v>236</v>
      </c>
      <c r="BU18" s="189" t="s">
        <v>555</v>
      </c>
      <c r="BV18" s="189"/>
      <c r="BW18" s="190"/>
      <c r="BX18" s="179">
        <v>3584908</v>
      </c>
      <c r="BY18" s="179">
        <v>1688851016</v>
      </c>
      <c r="BZ18" s="179">
        <v>7065024</v>
      </c>
      <c r="CA18" s="179">
        <v>3190599385</v>
      </c>
      <c r="CB18" s="179">
        <v>3705295</v>
      </c>
      <c r="CC18" s="179">
        <v>1820263436</v>
      </c>
      <c r="CD18" s="179">
        <v>7071423</v>
      </c>
      <c r="CE18" s="179">
        <v>3211907136</v>
      </c>
      <c r="CF18" s="191" t="s">
        <v>556</v>
      </c>
      <c r="CG18" s="233" t="s">
        <v>235</v>
      </c>
      <c r="CH18" s="233"/>
      <c r="CI18" s="143"/>
      <c r="CJ18" s="235">
        <v>8028</v>
      </c>
      <c r="CK18" s="235">
        <v>53339437</v>
      </c>
      <c r="CL18" s="235">
        <v>4694</v>
      </c>
      <c r="CM18" s="235">
        <v>31862158</v>
      </c>
      <c r="CN18" s="235">
        <v>11482</v>
      </c>
      <c r="CO18" s="235">
        <v>76590878</v>
      </c>
      <c r="CP18" s="235">
        <v>7261</v>
      </c>
      <c r="CQ18" s="235">
        <v>46821532</v>
      </c>
      <c r="CR18" s="243" t="s">
        <v>236</v>
      </c>
      <c r="CS18" s="189" t="s">
        <v>228</v>
      </c>
      <c r="CT18" s="189"/>
      <c r="CU18" s="190"/>
      <c r="CV18" s="179">
        <v>4085229</v>
      </c>
      <c r="CW18" s="179">
        <v>2155294737</v>
      </c>
      <c r="CX18" s="179">
        <v>6491459</v>
      </c>
      <c r="CY18" s="179">
        <v>3058251374</v>
      </c>
      <c r="CZ18" s="179">
        <v>4755877</v>
      </c>
      <c r="DA18" s="179">
        <v>2741071396</v>
      </c>
      <c r="DB18" s="179">
        <v>6718678</v>
      </c>
      <c r="DC18" s="179">
        <v>3411069255</v>
      </c>
      <c r="DD18" s="191" t="s">
        <v>242</v>
      </c>
      <c r="DE18" s="233" t="s">
        <v>235</v>
      </c>
      <c r="DF18" s="233"/>
      <c r="DG18" s="143"/>
      <c r="DH18" s="235">
        <v>14441</v>
      </c>
      <c r="DI18" s="235">
        <v>105246839</v>
      </c>
      <c r="DJ18" s="235">
        <v>9458</v>
      </c>
      <c r="DK18" s="235">
        <v>64137822</v>
      </c>
      <c r="DL18" s="235">
        <v>17915</v>
      </c>
      <c r="DM18" s="235">
        <v>125730058</v>
      </c>
      <c r="DN18" s="235">
        <v>12089</v>
      </c>
      <c r="DO18" s="235">
        <v>85871915</v>
      </c>
      <c r="DP18" s="243" t="s">
        <v>236</v>
      </c>
      <c r="DQ18" s="189" t="s">
        <v>578</v>
      </c>
      <c r="DR18" s="189"/>
      <c r="DS18" s="190"/>
      <c r="DT18" s="179">
        <v>5258393</v>
      </c>
      <c r="DU18" s="179">
        <v>3312483547</v>
      </c>
      <c r="DV18" s="179">
        <v>7407460</v>
      </c>
      <c r="DW18" s="179">
        <v>4144356656</v>
      </c>
      <c r="DX18" s="179">
        <v>5283363</v>
      </c>
      <c r="DY18" s="179">
        <v>3717580513</v>
      </c>
      <c r="DZ18" s="179">
        <v>7518553</v>
      </c>
      <c r="EA18" s="179">
        <v>4658904042</v>
      </c>
      <c r="EB18" s="191" t="s">
        <v>579</v>
      </c>
      <c r="EC18" s="233" t="s">
        <v>235</v>
      </c>
      <c r="ED18" s="233"/>
      <c r="EE18" s="143"/>
      <c r="EF18" s="235">
        <v>18640</v>
      </c>
      <c r="EG18" s="235">
        <v>139460710</v>
      </c>
      <c r="EH18" s="235">
        <v>13926</v>
      </c>
      <c r="EI18" s="235">
        <v>111416054</v>
      </c>
      <c r="EJ18" s="235">
        <v>19159</v>
      </c>
      <c r="EK18" s="235">
        <v>157938857</v>
      </c>
      <c r="EL18" s="235">
        <v>15303</v>
      </c>
      <c r="EM18" s="235">
        <v>139736018</v>
      </c>
      <c r="EN18" s="243" t="s">
        <v>236</v>
      </c>
      <c r="EO18" s="189" t="s">
        <v>595</v>
      </c>
      <c r="EP18" s="189"/>
      <c r="EQ18" s="190"/>
      <c r="ER18" s="179">
        <v>5040282</v>
      </c>
      <c r="ES18" s="179">
        <v>3833041436</v>
      </c>
      <c r="ET18" s="179">
        <v>7056309</v>
      </c>
      <c r="EU18" s="179">
        <v>4794428034</v>
      </c>
      <c r="EV18" s="179">
        <v>3501436</v>
      </c>
      <c r="EW18" s="179">
        <v>2767186373</v>
      </c>
      <c r="EX18" s="179">
        <v>4794816</v>
      </c>
      <c r="EY18" s="179">
        <v>3551609652</v>
      </c>
      <c r="EZ18" s="191" t="s">
        <v>596</v>
      </c>
      <c r="FA18" s="233" t="s">
        <v>235</v>
      </c>
      <c r="FB18" s="233"/>
      <c r="FC18" s="143"/>
      <c r="FD18" s="235">
        <v>19314</v>
      </c>
      <c r="FE18" s="235">
        <v>157060919</v>
      </c>
      <c r="FF18" s="235">
        <v>15809</v>
      </c>
      <c r="FG18" s="235">
        <v>161239942</v>
      </c>
      <c r="FH18" s="235">
        <v>15041</v>
      </c>
      <c r="FI18" s="235">
        <v>126579067</v>
      </c>
      <c r="FJ18" s="235">
        <v>13706</v>
      </c>
      <c r="FK18" s="235">
        <v>133598118</v>
      </c>
      <c r="FL18" s="243" t="s">
        <v>236</v>
      </c>
      <c r="FM18" s="189" t="s">
        <v>611</v>
      </c>
      <c r="FN18" s="189"/>
      <c r="FO18" s="254"/>
      <c r="FP18" s="179">
        <v>4107978</v>
      </c>
      <c r="FQ18" s="179">
        <v>3139629461</v>
      </c>
      <c r="FR18" s="179">
        <v>5508430</v>
      </c>
      <c r="FS18" s="179">
        <v>4195432692</v>
      </c>
      <c r="FT18" s="179">
        <v>3785347</v>
      </c>
      <c r="FU18" s="179">
        <v>2855333057</v>
      </c>
      <c r="FV18" s="179">
        <v>4907815</v>
      </c>
      <c r="FW18" s="179">
        <v>3855954230</v>
      </c>
      <c r="FX18" s="191" t="s">
        <v>612</v>
      </c>
      <c r="FY18" s="233" t="s">
        <v>235</v>
      </c>
      <c r="FZ18" s="233"/>
      <c r="GA18" s="143"/>
      <c r="GB18" s="235">
        <v>20036</v>
      </c>
      <c r="GC18" s="235">
        <v>131970310</v>
      </c>
      <c r="GD18" s="235">
        <v>21161</v>
      </c>
      <c r="GE18" s="235">
        <v>153109137</v>
      </c>
      <c r="GF18" s="235">
        <v>26920</v>
      </c>
      <c r="GG18" s="235">
        <v>138493091</v>
      </c>
      <c r="GH18" s="235">
        <v>31658</v>
      </c>
      <c r="GI18" s="235">
        <v>169574513</v>
      </c>
      <c r="GJ18" s="243" t="s">
        <v>236</v>
      </c>
      <c r="GK18" s="189" t="s">
        <v>228</v>
      </c>
      <c r="GL18" s="189"/>
      <c r="GM18" s="190"/>
      <c r="GN18" s="179">
        <v>3364727</v>
      </c>
      <c r="GO18" s="179">
        <v>2525293376</v>
      </c>
      <c r="GP18" s="179">
        <v>3666061</v>
      </c>
      <c r="GQ18" s="179">
        <v>2884228364</v>
      </c>
      <c r="GR18" s="179">
        <v>2082019</v>
      </c>
      <c r="GS18" s="179">
        <v>1557707169</v>
      </c>
      <c r="GT18" s="179">
        <v>2105356</v>
      </c>
      <c r="GU18" s="179">
        <v>1587979400</v>
      </c>
      <c r="GV18" s="191" t="s">
        <v>242</v>
      </c>
      <c r="GW18" s="233" t="s">
        <v>235</v>
      </c>
      <c r="GX18" s="233"/>
      <c r="GY18" s="143"/>
      <c r="GZ18" s="235">
        <v>38994</v>
      </c>
      <c r="HA18" s="235">
        <v>142478604</v>
      </c>
      <c r="HB18" s="235">
        <v>46691</v>
      </c>
      <c r="HC18" s="235">
        <v>186308464</v>
      </c>
      <c r="HD18" s="235">
        <v>39444</v>
      </c>
      <c r="HE18" s="235">
        <v>127891933</v>
      </c>
      <c r="HF18" s="235">
        <v>53306</v>
      </c>
      <c r="HG18" s="235">
        <v>163676661</v>
      </c>
      <c r="HH18" s="243" t="s">
        <v>236</v>
      </c>
      <c r="HI18" s="189" t="s">
        <v>228</v>
      </c>
      <c r="HJ18" s="189"/>
      <c r="HK18" s="190"/>
      <c r="HL18" s="179">
        <v>943885</v>
      </c>
      <c r="HM18" s="179">
        <v>665411214</v>
      </c>
      <c r="HN18" s="179">
        <v>1176952</v>
      </c>
      <c r="HO18" s="179">
        <v>811945531</v>
      </c>
      <c r="HP18" s="191" t="s">
        <v>229</v>
      </c>
      <c r="HQ18" s="189" t="s">
        <v>235</v>
      </c>
      <c r="HR18" s="190"/>
      <c r="HS18" s="179">
        <v>35426</v>
      </c>
      <c r="HT18" s="179">
        <v>98216217</v>
      </c>
      <c r="HU18" s="179">
        <v>67382</v>
      </c>
      <c r="HV18" s="179">
        <v>167598658</v>
      </c>
      <c r="HW18" s="191" t="s">
        <v>236</v>
      </c>
    </row>
    <row r="19" spans="1:231" ht="33" customHeight="1">
      <c r="A19" s="181"/>
      <c r="B19" s="182" t="s">
        <v>4</v>
      </c>
      <c r="C19" s="183"/>
      <c r="D19" s="184">
        <v>50450862</v>
      </c>
      <c r="E19" s="184">
        <v>10928105973</v>
      </c>
      <c r="F19" s="184">
        <v>63428262</v>
      </c>
      <c r="G19" s="184">
        <v>12629680124</v>
      </c>
      <c r="H19" s="184">
        <v>5841056</v>
      </c>
      <c r="I19" s="184">
        <v>779209583</v>
      </c>
      <c r="J19" s="184">
        <v>4950003</v>
      </c>
      <c r="K19" s="184">
        <v>651796817</v>
      </c>
      <c r="L19" s="185" t="s">
        <v>478</v>
      </c>
      <c r="M19" s="181"/>
      <c r="N19" s="182" t="s">
        <v>4</v>
      </c>
      <c r="O19" s="183"/>
      <c r="P19" s="184">
        <v>231</v>
      </c>
      <c r="Q19" s="184">
        <v>118136</v>
      </c>
      <c r="R19" s="184">
        <v>255</v>
      </c>
      <c r="S19" s="184">
        <v>122332</v>
      </c>
      <c r="T19" s="184">
        <v>231</v>
      </c>
      <c r="U19" s="184">
        <v>118136</v>
      </c>
      <c r="V19" s="184">
        <v>255</v>
      </c>
      <c r="W19" s="184">
        <v>122332</v>
      </c>
      <c r="X19" s="185" t="s">
        <v>501</v>
      </c>
      <c r="Y19" s="181"/>
      <c r="Z19" s="182" t="s">
        <v>4</v>
      </c>
      <c r="AA19" s="183"/>
      <c r="AB19" s="184">
        <v>4999073</v>
      </c>
      <c r="AC19" s="184">
        <v>671565769</v>
      </c>
      <c r="AD19" s="184">
        <v>4404132</v>
      </c>
      <c r="AE19" s="184">
        <v>567792253</v>
      </c>
      <c r="AF19" s="184">
        <v>3262084</v>
      </c>
      <c r="AG19" s="184">
        <v>412245924</v>
      </c>
      <c r="AH19" s="184">
        <v>2952585</v>
      </c>
      <c r="AI19" s="184">
        <v>350734475</v>
      </c>
      <c r="AJ19" s="185" t="s">
        <v>42</v>
      </c>
      <c r="AK19" s="237"/>
      <c r="AL19" s="238" t="s">
        <v>4</v>
      </c>
      <c r="AM19" s="147"/>
      <c r="AN19" s="239">
        <v>216</v>
      </c>
      <c r="AO19" s="239">
        <v>157405</v>
      </c>
      <c r="AP19" s="239">
        <v>200</v>
      </c>
      <c r="AQ19" s="239">
        <v>155941</v>
      </c>
      <c r="AR19" s="239">
        <v>191</v>
      </c>
      <c r="AS19" s="239">
        <v>120238</v>
      </c>
      <c r="AT19" s="239">
        <v>140</v>
      </c>
      <c r="AU19" s="239">
        <v>360172</v>
      </c>
      <c r="AV19" s="240" t="s">
        <v>42</v>
      </c>
      <c r="AW19" s="181"/>
      <c r="AX19" s="182" t="s">
        <v>4</v>
      </c>
      <c r="AY19" s="183"/>
      <c r="AZ19" s="184">
        <v>2359122</v>
      </c>
      <c r="BA19" s="184">
        <v>296435466</v>
      </c>
      <c r="BB19" s="184">
        <v>2594765</v>
      </c>
      <c r="BC19" s="184">
        <v>312365969</v>
      </c>
      <c r="BD19" s="184">
        <v>1953675</v>
      </c>
      <c r="BE19" s="184">
        <v>255554086</v>
      </c>
      <c r="BF19" s="184">
        <v>3162854</v>
      </c>
      <c r="BG19" s="184">
        <v>388215306</v>
      </c>
      <c r="BH19" s="185" t="s">
        <v>501</v>
      </c>
      <c r="BI19" s="237"/>
      <c r="BJ19" s="238" t="s">
        <v>4</v>
      </c>
      <c r="BK19" s="147"/>
      <c r="BL19" s="239">
        <v>267</v>
      </c>
      <c r="BM19" s="239">
        <v>741102</v>
      </c>
      <c r="BN19" s="239">
        <v>190</v>
      </c>
      <c r="BO19" s="239">
        <v>397962</v>
      </c>
      <c r="BP19" s="239">
        <v>414</v>
      </c>
      <c r="BQ19" s="239">
        <v>2615892</v>
      </c>
      <c r="BR19" s="239">
        <v>387</v>
      </c>
      <c r="BS19" s="239">
        <v>1816273</v>
      </c>
      <c r="BT19" s="240" t="s">
        <v>42</v>
      </c>
      <c r="BU19" s="181"/>
      <c r="BV19" s="182" t="s">
        <v>4</v>
      </c>
      <c r="BW19" s="183"/>
      <c r="BX19" s="184">
        <v>2325074</v>
      </c>
      <c r="BY19" s="184">
        <v>333586374</v>
      </c>
      <c r="BZ19" s="184">
        <v>4399621</v>
      </c>
      <c r="CA19" s="184">
        <v>564685245</v>
      </c>
      <c r="CB19" s="184">
        <v>2389976</v>
      </c>
      <c r="CC19" s="184">
        <v>384594689</v>
      </c>
      <c r="CD19" s="184">
        <v>4319261</v>
      </c>
      <c r="CE19" s="184">
        <v>590826988</v>
      </c>
      <c r="CF19" s="185" t="s">
        <v>549</v>
      </c>
      <c r="CG19" s="237"/>
      <c r="CH19" s="238" t="s">
        <v>4</v>
      </c>
      <c r="CI19" s="147"/>
      <c r="CJ19" s="239">
        <v>1150</v>
      </c>
      <c r="CK19" s="239">
        <v>5088960</v>
      </c>
      <c r="CL19" s="239">
        <v>893</v>
      </c>
      <c r="CM19" s="239">
        <v>4088565</v>
      </c>
      <c r="CN19" s="239">
        <v>1706</v>
      </c>
      <c r="CO19" s="239">
        <v>6737577</v>
      </c>
      <c r="CP19" s="239">
        <v>1302</v>
      </c>
      <c r="CQ19" s="239">
        <v>4510198</v>
      </c>
      <c r="CR19" s="240" t="s">
        <v>42</v>
      </c>
      <c r="CS19" s="181"/>
      <c r="CT19" s="182" t="s">
        <v>4</v>
      </c>
      <c r="CU19" s="183"/>
      <c r="CV19" s="184">
        <v>2642130</v>
      </c>
      <c r="CW19" s="184">
        <v>486197667</v>
      </c>
      <c r="CX19" s="184">
        <v>4092293</v>
      </c>
      <c r="CY19" s="184">
        <v>611664474</v>
      </c>
      <c r="CZ19" s="184">
        <v>3067319</v>
      </c>
      <c r="DA19" s="184">
        <v>674655225</v>
      </c>
      <c r="DB19" s="184">
        <v>4256227</v>
      </c>
      <c r="DC19" s="184">
        <v>719797181</v>
      </c>
      <c r="DD19" s="185" t="s">
        <v>42</v>
      </c>
      <c r="DE19" s="237"/>
      <c r="DF19" s="238" t="s">
        <v>4</v>
      </c>
      <c r="DG19" s="147"/>
      <c r="DH19" s="239">
        <v>2276</v>
      </c>
      <c r="DI19" s="239">
        <v>11661271</v>
      </c>
      <c r="DJ19" s="239">
        <v>1637</v>
      </c>
      <c r="DK19" s="239">
        <v>7784711</v>
      </c>
      <c r="DL19" s="239">
        <v>3226</v>
      </c>
      <c r="DM19" s="239">
        <v>13563799</v>
      </c>
      <c r="DN19" s="239">
        <v>2606</v>
      </c>
      <c r="DO19" s="239">
        <v>12074431</v>
      </c>
      <c r="DP19" s="240" t="s">
        <v>42</v>
      </c>
      <c r="DQ19" s="181"/>
      <c r="DR19" s="182" t="s">
        <v>4</v>
      </c>
      <c r="DS19" s="183"/>
      <c r="DT19" s="184">
        <v>3424850</v>
      </c>
      <c r="DU19" s="184">
        <v>870277931</v>
      </c>
      <c r="DV19" s="184">
        <v>4727589</v>
      </c>
      <c r="DW19" s="184">
        <v>925414780</v>
      </c>
      <c r="DX19" s="184">
        <v>3477364</v>
      </c>
      <c r="DY19" s="184">
        <v>1006788684</v>
      </c>
      <c r="DZ19" s="184">
        <v>4842873</v>
      </c>
      <c r="EA19" s="184">
        <v>1134391904</v>
      </c>
      <c r="EB19" s="185" t="s">
        <v>572</v>
      </c>
      <c r="EC19" s="237"/>
      <c r="ED19" s="238" t="s">
        <v>4</v>
      </c>
      <c r="EE19" s="147"/>
      <c r="EF19" s="239">
        <v>2946</v>
      </c>
      <c r="EG19" s="239">
        <v>15891158</v>
      </c>
      <c r="EH19" s="239">
        <v>2969</v>
      </c>
      <c r="EI19" s="239">
        <v>15257021</v>
      </c>
      <c r="EJ19" s="239">
        <v>2682</v>
      </c>
      <c r="EK19" s="239">
        <v>17002774</v>
      </c>
      <c r="EL19" s="239">
        <v>2982</v>
      </c>
      <c r="EM19" s="239">
        <v>17984290</v>
      </c>
      <c r="EN19" s="240" t="s">
        <v>42</v>
      </c>
      <c r="EO19" s="181"/>
      <c r="EP19" s="182" t="s">
        <v>4</v>
      </c>
      <c r="EQ19" s="183"/>
      <c r="ER19" s="184">
        <v>3335753</v>
      </c>
      <c r="ES19" s="184">
        <v>1051544439</v>
      </c>
      <c r="ET19" s="184">
        <v>4583717</v>
      </c>
      <c r="EU19" s="184">
        <v>1256248804</v>
      </c>
      <c r="EV19" s="184">
        <v>2309543</v>
      </c>
      <c r="EW19" s="184">
        <v>765468837</v>
      </c>
      <c r="EX19" s="184">
        <v>3116486</v>
      </c>
      <c r="EY19" s="184">
        <v>958085216</v>
      </c>
      <c r="EZ19" s="185" t="s">
        <v>589</v>
      </c>
      <c r="FA19" s="237"/>
      <c r="FB19" s="238" t="s">
        <v>4</v>
      </c>
      <c r="FC19" s="147"/>
      <c r="FD19" s="239">
        <v>1814</v>
      </c>
      <c r="FE19" s="239">
        <v>13977192</v>
      </c>
      <c r="FF19" s="239">
        <v>2584</v>
      </c>
      <c r="FG19" s="239">
        <v>18332717</v>
      </c>
      <c r="FH19" s="239">
        <v>1082</v>
      </c>
      <c r="FI19" s="239">
        <v>11574056</v>
      </c>
      <c r="FJ19" s="239">
        <v>1544</v>
      </c>
      <c r="FK19" s="239">
        <v>11731446</v>
      </c>
      <c r="FL19" s="240" t="s">
        <v>42</v>
      </c>
      <c r="FM19" s="181"/>
      <c r="FN19" s="182" t="s">
        <v>4</v>
      </c>
      <c r="FO19" s="254"/>
      <c r="FP19" s="184">
        <v>2612093</v>
      </c>
      <c r="FQ19" s="184">
        <v>861229181</v>
      </c>
      <c r="FR19" s="184">
        <v>3477213</v>
      </c>
      <c r="FS19" s="184">
        <v>1132015533</v>
      </c>
      <c r="FT19" s="184">
        <v>2405628</v>
      </c>
      <c r="FU19" s="184">
        <v>777436324</v>
      </c>
      <c r="FV19" s="184">
        <v>3113362</v>
      </c>
      <c r="FW19" s="184">
        <v>1023861075</v>
      </c>
      <c r="FX19" s="185" t="s">
        <v>605</v>
      </c>
      <c r="FY19" s="237"/>
      <c r="FZ19" s="238" t="s">
        <v>4</v>
      </c>
      <c r="GA19" s="147"/>
      <c r="GB19" s="239">
        <v>1174</v>
      </c>
      <c r="GC19" s="239">
        <v>11065004</v>
      </c>
      <c r="GD19" s="239">
        <v>1509</v>
      </c>
      <c r="GE19" s="239">
        <v>12195582</v>
      </c>
      <c r="GF19" s="239">
        <v>1017</v>
      </c>
      <c r="GG19" s="239">
        <v>7628270</v>
      </c>
      <c r="GH19" s="239">
        <v>1449</v>
      </c>
      <c r="GI19" s="239">
        <v>10988019</v>
      </c>
      <c r="GJ19" s="240" t="s">
        <v>42</v>
      </c>
      <c r="GK19" s="181"/>
      <c r="GL19" s="182" t="s">
        <v>4</v>
      </c>
      <c r="GM19" s="183"/>
      <c r="GN19" s="184">
        <v>2119819</v>
      </c>
      <c r="GO19" s="184">
        <v>683987149</v>
      </c>
      <c r="GP19" s="184">
        <v>2332658</v>
      </c>
      <c r="GQ19" s="184">
        <v>772247137</v>
      </c>
      <c r="GR19" s="184">
        <v>1317110</v>
      </c>
      <c r="GS19" s="184">
        <v>427471343</v>
      </c>
      <c r="GT19" s="184">
        <v>1345797</v>
      </c>
      <c r="GU19" s="184">
        <v>437768193</v>
      </c>
      <c r="GV19" s="185" t="s">
        <v>42</v>
      </c>
      <c r="GW19" s="237"/>
      <c r="GX19" s="238" t="s">
        <v>4</v>
      </c>
      <c r="GY19" s="147"/>
      <c r="GZ19" s="239">
        <v>975</v>
      </c>
      <c r="HA19" s="239">
        <v>7185879</v>
      </c>
      <c r="HB19" s="239">
        <v>1551</v>
      </c>
      <c r="HC19" s="239">
        <v>9971523</v>
      </c>
      <c r="HD19" s="239">
        <v>898</v>
      </c>
      <c r="HE19" s="239">
        <v>4911639</v>
      </c>
      <c r="HF19" s="239">
        <v>1223</v>
      </c>
      <c r="HG19" s="239">
        <v>5916868</v>
      </c>
      <c r="HH19" s="240" t="s">
        <v>42</v>
      </c>
      <c r="HI19" s="181"/>
      <c r="HJ19" s="182" t="s">
        <v>4</v>
      </c>
      <c r="HK19" s="183"/>
      <c r="HL19" s="184">
        <v>609193</v>
      </c>
      <c r="HM19" s="184">
        <v>189857302</v>
      </c>
      <c r="HN19" s="184">
        <v>756826</v>
      </c>
      <c r="HO19" s="184">
        <v>231768774</v>
      </c>
      <c r="HP19" s="185" t="s">
        <v>42</v>
      </c>
      <c r="HQ19" s="222"/>
      <c r="HR19" s="257" t="s">
        <v>4</v>
      </c>
      <c r="HS19" s="184">
        <v>598</v>
      </c>
      <c r="HT19" s="184">
        <v>2346945</v>
      </c>
      <c r="HU19" s="184">
        <v>1063</v>
      </c>
      <c r="HV19" s="184">
        <v>3839103</v>
      </c>
      <c r="HW19" s="185" t="s">
        <v>42</v>
      </c>
    </row>
    <row r="20" spans="1:231" ht="33" customHeight="1">
      <c r="A20" s="181"/>
      <c r="B20" s="182" t="s">
        <v>5</v>
      </c>
      <c r="C20" s="186"/>
      <c r="D20" s="184">
        <v>13359316</v>
      </c>
      <c r="E20" s="184">
        <v>11537786004</v>
      </c>
      <c r="F20" s="184">
        <v>21467249</v>
      </c>
      <c r="G20" s="184">
        <v>14352490670</v>
      </c>
      <c r="H20" s="184">
        <v>863306</v>
      </c>
      <c r="I20" s="184">
        <v>302581463</v>
      </c>
      <c r="J20" s="184">
        <v>705359</v>
      </c>
      <c r="K20" s="184">
        <v>207796946</v>
      </c>
      <c r="L20" s="187" t="s">
        <v>479</v>
      </c>
      <c r="M20" s="181"/>
      <c r="N20" s="182" t="s">
        <v>5</v>
      </c>
      <c r="O20" s="186"/>
      <c r="P20" s="184">
        <v>474</v>
      </c>
      <c r="Q20" s="184">
        <v>5970638</v>
      </c>
      <c r="R20" s="184">
        <v>299</v>
      </c>
      <c r="S20" s="184">
        <v>4002103</v>
      </c>
      <c r="T20" s="184">
        <v>474</v>
      </c>
      <c r="U20" s="184">
        <v>5970638</v>
      </c>
      <c r="V20" s="184">
        <v>299</v>
      </c>
      <c r="W20" s="184">
        <v>4002103</v>
      </c>
      <c r="X20" s="187" t="s">
        <v>502</v>
      </c>
      <c r="Y20" s="181"/>
      <c r="Z20" s="182" t="s">
        <v>5</v>
      </c>
      <c r="AA20" s="186"/>
      <c r="AB20" s="184">
        <v>701967</v>
      </c>
      <c r="AC20" s="184">
        <v>305865702</v>
      </c>
      <c r="AD20" s="184">
        <v>512938</v>
      </c>
      <c r="AE20" s="184">
        <v>174215751</v>
      </c>
      <c r="AF20" s="184">
        <v>624842</v>
      </c>
      <c r="AG20" s="184">
        <v>177113625</v>
      </c>
      <c r="AH20" s="184">
        <v>478608</v>
      </c>
      <c r="AI20" s="184">
        <v>118776696</v>
      </c>
      <c r="AJ20" s="187" t="s">
        <v>40</v>
      </c>
      <c r="AK20" s="237"/>
      <c r="AL20" s="238" t="s">
        <v>5</v>
      </c>
      <c r="AM20" s="152"/>
      <c r="AN20" s="239">
        <v>529</v>
      </c>
      <c r="AO20" s="239">
        <v>6205178</v>
      </c>
      <c r="AP20" s="239">
        <v>559</v>
      </c>
      <c r="AQ20" s="239">
        <v>6309386</v>
      </c>
      <c r="AR20" s="239">
        <v>425</v>
      </c>
      <c r="AS20" s="239">
        <v>3862354</v>
      </c>
      <c r="AT20" s="239">
        <v>364</v>
      </c>
      <c r="AU20" s="239">
        <v>2759739</v>
      </c>
      <c r="AV20" s="241" t="s">
        <v>40</v>
      </c>
      <c r="AW20" s="181"/>
      <c r="AX20" s="182" t="s">
        <v>5</v>
      </c>
      <c r="AY20" s="186"/>
      <c r="AZ20" s="184">
        <v>637088</v>
      </c>
      <c r="BA20" s="184">
        <v>172651621</v>
      </c>
      <c r="BB20" s="184">
        <v>715989</v>
      </c>
      <c r="BC20" s="184">
        <v>179513818</v>
      </c>
      <c r="BD20" s="184">
        <v>627074</v>
      </c>
      <c r="BE20" s="184">
        <v>207629454</v>
      </c>
      <c r="BF20" s="184">
        <v>1313205</v>
      </c>
      <c r="BG20" s="184">
        <v>357863201</v>
      </c>
      <c r="BH20" s="187" t="s">
        <v>502</v>
      </c>
      <c r="BI20" s="237"/>
      <c r="BJ20" s="238" t="s">
        <v>5</v>
      </c>
      <c r="BK20" s="152"/>
      <c r="BL20" s="239">
        <v>1257</v>
      </c>
      <c r="BM20" s="239">
        <v>7572847</v>
      </c>
      <c r="BN20" s="239">
        <v>706</v>
      </c>
      <c r="BO20" s="239">
        <v>4262042</v>
      </c>
      <c r="BP20" s="239">
        <v>3788</v>
      </c>
      <c r="BQ20" s="239">
        <v>24327009</v>
      </c>
      <c r="BR20" s="239">
        <v>2698</v>
      </c>
      <c r="BS20" s="239">
        <v>16199319</v>
      </c>
      <c r="BT20" s="241" t="s">
        <v>40</v>
      </c>
      <c r="BU20" s="181"/>
      <c r="BV20" s="182" t="s">
        <v>5</v>
      </c>
      <c r="BW20" s="186"/>
      <c r="BX20" s="184">
        <v>778574</v>
      </c>
      <c r="BY20" s="184">
        <v>303200985</v>
      </c>
      <c r="BZ20" s="184">
        <v>2084964</v>
      </c>
      <c r="CA20" s="184">
        <v>619349447</v>
      </c>
      <c r="CB20" s="184">
        <v>802468</v>
      </c>
      <c r="CC20" s="184">
        <v>369265693</v>
      </c>
      <c r="CD20" s="184">
        <v>2185251</v>
      </c>
      <c r="CE20" s="184">
        <v>690571021</v>
      </c>
      <c r="CF20" s="187" t="s">
        <v>550</v>
      </c>
      <c r="CG20" s="237"/>
      <c r="CH20" s="238" t="s">
        <v>5</v>
      </c>
      <c r="CI20" s="152"/>
      <c r="CJ20" s="239">
        <v>7828</v>
      </c>
      <c r="CK20" s="239">
        <v>46490913</v>
      </c>
      <c r="CL20" s="239">
        <v>5011</v>
      </c>
      <c r="CM20" s="239">
        <v>26941180</v>
      </c>
      <c r="CN20" s="239">
        <v>11225</v>
      </c>
      <c r="CO20" s="239">
        <v>67668727</v>
      </c>
      <c r="CP20" s="239">
        <v>12831</v>
      </c>
      <c r="CQ20" s="239">
        <v>41383398</v>
      </c>
      <c r="CR20" s="241" t="s">
        <v>40</v>
      </c>
      <c r="CS20" s="181"/>
      <c r="CT20" s="182" t="s">
        <v>5</v>
      </c>
      <c r="CU20" s="186"/>
      <c r="CV20" s="184">
        <v>854111</v>
      </c>
      <c r="CW20" s="184">
        <v>506769808</v>
      </c>
      <c r="CX20" s="184">
        <v>1811225</v>
      </c>
      <c r="CY20" s="184">
        <v>657447288</v>
      </c>
      <c r="CZ20" s="184">
        <v>994559</v>
      </c>
      <c r="DA20" s="184">
        <v>727870502</v>
      </c>
      <c r="DB20" s="184">
        <v>1814028</v>
      </c>
      <c r="DC20" s="184">
        <v>846022205</v>
      </c>
      <c r="DD20" s="187" t="s">
        <v>40</v>
      </c>
      <c r="DE20" s="237"/>
      <c r="DF20" s="238" t="s">
        <v>5</v>
      </c>
      <c r="DG20" s="152"/>
      <c r="DH20" s="239">
        <v>14202</v>
      </c>
      <c r="DI20" s="239">
        <v>91134647</v>
      </c>
      <c r="DJ20" s="239">
        <v>14998</v>
      </c>
      <c r="DK20" s="239">
        <v>55385433</v>
      </c>
      <c r="DL20" s="239">
        <v>17623</v>
      </c>
      <c r="DM20" s="239">
        <v>109283616</v>
      </c>
      <c r="DN20" s="239">
        <v>17016</v>
      </c>
      <c r="DO20" s="239">
        <v>72569459</v>
      </c>
      <c r="DP20" s="241" t="s">
        <v>40</v>
      </c>
      <c r="DQ20" s="181"/>
      <c r="DR20" s="182" t="s">
        <v>5</v>
      </c>
      <c r="DS20" s="186"/>
      <c r="DT20" s="184">
        <v>1060118</v>
      </c>
      <c r="DU20" s="184">
        <v>952969963</v>
      </c>
      <c r="DV20" s="184">
        <v>1908839</v>
      </c>
      <c r="DW20" s="184">
        <v>1168407786</v>
      </c>
      <c r="DX20" s="184">
        <v>1055703</v>
      </c>
      <c r="DY20" s="184">
        <v>1212215106</v>
      </c>
      <c r="DZ20" s="184">
        <v>1791244</v>
      </c>
      <c r="EA20" s="184">
        <v>1436798355</v>
      </c>
      <c r="EB20" s="187" t="s">
        <v>573</v>
      </c>
      <c r="EC20" s="237"/>
      <c r="ED20" s="238" t="s">
        <v>5</v>
      </c>
      <c r="EE20" s="152"/>
      <c r="EF20" s="239">
        <v>18238</v>
      </c>
      <c r="EG20" s="239">
        <v>120785798</v>
      </c>
      <c r="EH20" s="239">
        <v>18439</v>
      </c>
      <c r="EI20" s="239">
        <v>94784756</v>
      </c>
      <c r="EJ20" s="239">
        <v>18638</v>
      </c>
      <c r="EK20" s="239">
        <v>138403017</v>
      </c>
      <c r="EL20" s="239">
        <v>18466</v>
      </c>
      <c r="EM20" s="239">
        <v>120072410</v>
      </c>
      <c r="EN20" s="241" t="s">
        <v>40</v>
      </c>
      <c r="EO20" s="181"/>
      <c r="EP20" s="182" t="s">
        <v>5</v>
      </c>
      <c r="EQ20" s="186"/>
      <c r="ER20" s="184">
        <v>995627</v>
      </c>
      <c r="ES20" s="184">
        <v>1355578683</v>
      </c>
      <c r="ET20" s="184">
        <v>1583346</v>
      </c>
      <c r="EU20" s="184">
        <v>1580298518</v>
      </c>
      <c r="EV20" s="184">
        <v>685971</v>
      </c>
      <c r="EW20" s="184">
        <v>1015038890</v>
      </c>
      <c r="EX20" s="184">
        <v>1062497</v>
      </c>
      <c r="EY20" s="184">
        <v>1266121754</v>
      </c>
      <c r="EZ20" s="187" t="s">
        <v>590</v>
      </c>
      <c r="FA20" s="237"/>
      <c r="FB20" s="238" t="s">
        <v>5</v>
      </c>
      <c r="FC20" s="152"/>
      <c r="FD20" s="239">
        <v>18868</v>
      </c>
      <c r="FE20" s="239">
        <v>140818819</v>
      </c>
      <c r="FF20" s="239">
        <v>17943</v>
      </c>
      <c r="FG20" s="239">
        <v>141403407</v>
      </c>
      <c r="FH20" s="239">
        <v>14683</v>
      </c>
      <c r="FI20" s="239">
        <v>113623551</v>
      </c>
      <c r="FJ20" s="239">
        <v>14810</v>
      </c>
      <c r="FK20" s="239">
        <v>120991536</v>
      </c>
      <c r="FL20" s="241" t="s">
        <v>40</v>
      </c>
      <c r="FM20" s="181"/>
      <c r="FN20" s="182" t="s">
        <v>5</v>
      </c>
      <c r="FO20" s="254"/>
      <c r="FP20" s="184">
        <v>783166</v>
      </c>
      <c r="FQ20" s="184">
        <v>1158398726</v>
      </c>
      <c r="FR20" s="184">
        <v>1193894</v>
      </c>
      <c r="FS20" s="184">
        <v>1578549956</v>
      </c>
      <c r="FT20" s="184">
        <v>700223</v>
      </c>
      <c r="FU20" s="184">
        <v>1052302107</v>
      </c>
      <c r="FV20" s="184">
        <v>1004844</v>
      </c>
      <c r="FW20" s="184">
        <v>1510572867</v>
      </c>
      <c r="FX20" s="187" t="s">
        <v>606</v>
      </c>
      <c r="FY20" s="237"/>
      <c r="FZ20" s="238" t="s">
        <v>5</v>
      </c>
      <c r="GA20" s="152"/>
      <c r="GB20" s="239">
        <v>19695</v>
      </c>
      <c r="GC20" s="239">
        <v>119353717</v>
      </c>
      <c r="GD20" s="239">
        <v>21928</v>
      </c>
      <c r="GE20" s="239">
        <v>140021684</v>
      </c>
      <c r="GF20" s="239">
        <v>26601</v>
      </c>
      <c r="GG20" s="239">
        <v>129609979</v>
      </c>
      <c r="GH20" s="239">
        <v>31753</v>
      </c>
      <c r="GI20" s="239">
        <v>157520804</v>
      </c>
      <c r="GJ20" s="241" t="s">
        <v>40</v>
      </c>
      <c r="GK20" s="181"/>
      <c r="GL20" s="182" t="s">
        <v>5</v>
      </c>
      <c r="GM20" s="186"/>
      <c r="GN20" s="184">
        <v>636760</v>
      </c>
      <c r="GO20" s="184">
        <v>933395926</v>
      </c>
      <c r="GP20" s="184">
        <v>720005</v>
      </c>
      <c r="GQ20" s="184">
        <v>1124742284</v>
      </c>
      <c r="GR20" s="184">
        <v>388728</v>
      </c>
      <c r="GS20" s="184">
        <v>566815214</v>
      </c>
      <c r="GT20" s="184">
        <v>387843</v>
      </c>
      <c r="GU20" s="184">
        <v>579324925</v>
      </c>
      <c r="GV20" s="187" t="s">
        <v>40</v>
      </c>
      <c r="GW20" s="237"/>
      <c r="GX20" s="238" t="s">
        <v>5</v>
      </c>
      <c r="GY20" s="152"/>
      <c r="GZ20" s="239">
        <v>38610</v>
      </c>
      <c r="HA20" s="239">
        <v>133783308</v>
      </c>
      <c r="HB20" s="239">
        <v>46454</v>
      </c>
      <c r="HC20" s="239">
        <v>175105356</v>
      </c>
      <c r="HD20" s="239">
        <v>39067</v>
      </c>
      <c r="HE20" s="239">
        <v>121718316</v>
      </c>
      <c r="HF20" s="239">
        <v>53038</v>
      </c>
      <c r="HG20" s="239">
        <v>156149295</v>
      </c>
      <c r="HH20" s="241" t="s">
        <v>40</v>
      </c>
      <c r="HI20" s="181"/>
      <c r="HJ20" s="182" t="s">
        <v>5</v>
      </c>
      <c r="HK20" s="186"/>
      <c r="HL20" s="184">
        <v>169031</v>
      </c>
      <c r="HM20" s="184">
        <v>218122536</v>
      </c>
      <c r="HN20" s="184">
        <v>193170</v>
      </c>
      <c r="HO20" s="184">
        <v>256117852</v>
      </c>
      <c r="HP20" s="187" t="s">
        <v>40</v>
      </c>
      <c r="HQ20" s="222"/>
      <c r="HR20" s="257" t="s">
        <v>5</v>
      </c>
      <c r="HS20" s="184">
        <v>35049</v>
      </c>
      <c r="HT20" s="184">
        <v>94323760</v>
      </c>
      <c r="HU20" s="184">
        <v>66893</v>
      </c>
      <c r="HV20" s="184">
        <v>161621828</v>
      </c>
      <c r="HW20" s="187" t="s">
        <v>40</v>
      </c>
    </row>
    <row r="21" spans="1:231" ht="33" customHeight="1">
      <c r="A21" s="181"/>
      <c r="B21" s="182" t="s">
        <v>6</v>
      </c>
      <c r="C21" s="183"/>
      <c r="D21" s="184">
        <v>75305711</v>
      </c>
      <c r="E21" s="184">
        <v>20413413588</v>
      </c>
      <c r="F21" s="184">
        <v>94280512</v>
      </c>
      <c r="G21" s="184">
        <v>25304744850</v>
      </c>
      <c r="H21" s="184">
        <v>9161369</v>
      </c>
      <c r="I21" s="184">
        <v>2962259247</v>
      </c>
      <c r="J21" s="184">
        <v>7720982</v>
      </c>
      <c r="K21" s="184">
        <v>2490636038</v>
      </c>
      <c r="L21" s="185" t="s">
        <v>480</v>
      </c>
      <c r="M21" s="181"/>
      <c r="N21" s="182" t="s">
        <v>6</v>
      </c>
      <c r="O21" s="183"/>
      <c r="P21" s="184">
        <v>248</v>
      </c>
      <c r="Q21" s="184">
        <v>95162</v>
      </c>
      <c r="R21" s="184">
        <v>265</v>
      </c>
      <c r="S21" s="184">
        <v>87725</v>
      </c>
      <c r="T21" s="184">
        <v>248</v>
      </c>
      <c r="U21" s="184">
        <v>95162</v>
      </c>
      <c r="V21" s="184">
        <v>265</v>
      </c>
      <c r="W21" s="184">
        <v>87725</v>
      </c>
      <c r="X21" s="185" t="s">
        <v>503</v>
      </c>
      <c r="Y21" s="181"/>
      <c r="Z21" s="182" t="s">
        <v>6</v>
      </c>
      <c r="AA21" s="183"/>
      <c r="AB21" s="184">
        <v>7726585</v>
      </c>
      <c r="AC21" s="184">
        <v>2078087893</v>
      </c>
      <c r="AD21" s="184">
        <v>6747819</v>
      </c>
      <c r="AE21" s="184">
        <v>1810313107</v>
      </c>
      <c r="AF21" s="184">
        <v>4903695</v>
      </c>
      <c r="AG21" s="184">
        <v>1315585253</v>
      </c>
      <c r="AH21" s="184">
        <v>4399495</v>
      </c>
      <c r="AI21" s="184">
        <v>1179257030</v>
      </c>
      <c r="AJ21" s="185" t="s">
        <v>43</v>
      </c>
      <c r="AK21" s="237"/>
      <c r="AL21" s="238" t="s">
        <v>6</v>
      </c>
      <c r="AM21" s="147"/>
      <c r="AN21" s="239">
        <v>233</v>
      </c>
      <c r="AO21" s="239">
        <v>66090</v>
      </c>
      <c r="AP21" s="239">
        <v>210</v>
      </c>
      <c r="AQ21" s="239">
        <v>59320</v>
      </c>
      <c r="AR21" s="239">
        <v>177</v>
      </c>
      <c r="AS21" s="239">
        <v>59010</v>
      </c>
      <c r="AT21" s="239">
        <v>163</v>
      </c>
      <c r="AU21" s="239">
        <v>49005</v>
      </c>
      <c r="AV21" s="240" t="s">
        <v>43</v>
      </c>
      <c r="AW21" s="181"/>
      <c r="AX21" s="182" t="s">
        <v>6</v>
      </c>
      <c r="AY21" s="183"/>
      <c r="AZ21" s="184">
        <v>3556728</v>
      </c>
      <c r="BA21" s="184">
        <v>960974976</v>
      </c>
      <c r="BB21" s="184">
        <v>3900797</v>
      </c>
      <c r="BC21" s="184">
        <v>1059840834</v>
      </c>
      <c r="BD21" s="184">
        <v>2962835</v>
      </c>
      <c r="BE21" s="184">
        <v>798076125</v>
      </c>
      <c r="BF21" s="184">
        <v>4793002</v>
      </c>
      <c r="BG21" s="184">
        <v>1305609430</v>
      </c>
      <c r="BH21" s="185" t="s">
        <v>503</v>
      </c>
      <c r="BI21" s="237"/>
      <c r="BJ21" s="238" t="s">
        <v>6</v>
      </c>
      <c r="BK21" s="147"/>
      <c r="BL21" s="239">
        <v>188</v>
      </c>
      <c r="BM21" s="239">
        <v>57906</v>
      </c>
      <c r="BN21" s="239">
        <v>145</v>
      </c>
      <c r="BO21" s="239">
        <v>41163</v>
      </c>
      <c r="BP21" s="239">
        <v>175</v>
      </c>
      <c r="BQ21" s="239">
        <v>93514</v>
      </c>
      <c r="BR21" s="239">
        <v>214</v>
      </c>
      <c r="BS21" s="239">
        <v>58372</v>
      </c>
      <c r="BT21" s="240" t="s">
        <v>43</v>
      </c>
      <c r="BU21" s="181"/>
      <c r="BV21" s="182" t="s">
        <v>6</v>
      </c>
      <c r="BW21" s="183"/>
      <c r="BX21" s="184">
        <v>3543516</v>
      </c>
      <c r="BY21" s="184">
        <v>943262738</v>
      </c>
      <c r="BZ21" s="184">
        <v>6722117</v>
      </c>
      <c r="CA21" s="184">
        <v>1804033349</v>
      </c>
      <c r="CB21" s="184">
        <v>3647722</v>
      </c>
      <c r="CC21" s="184">
        <v>952128806</v>
      </c>
      <c r="CD21" s="184">
        <v>6602521</v>
      </c>
      <c r="CE21" s="184">
        <v>1729252337</v>
      </c>
      <c r="CF21" s="185" t="s">
        <v>551</v>
      </c>
      <c r="CG21" s="237"/>
      <c r="CH21" s="238" t="s">
        <v>6</v>
      </c>
      <c r="CI21" s="147"/>
      <c r="CJ21" s="239">
        <v>288</v>
      </c>
      <c r="CK21" s="239">
        <v>82986</v>
      </c>
      <c r="CL21" s="239">
        <v>393</v>
      </c>
      <c r="CM21" s="239">
        <v>107115</v>
      </c>
      <c r="CN21" s="239">
        <v>345</v>
      </c>
      <c r="CO21" s="239">
        <v>100607</v>
      </c>
      <c r="CP21" s="239">
        <v>420</v>
      </c>
      <c r="CQ21" s="239">
        <v>115017</v>
      </c>
      <c r="CR21" s="240" t="s">
        <v>43</v>
      </c>
      <c r="CS21" s="181"/>
      <c r="CT21" s="182" t="s">
        <v>6</v>
      </c>
      <c r="CU21" s="183"/>
      <c r="CV21" s="184">
        <v>3997260</v>
      </c>
      <c r="CW21" s="184">
        <v>1034255347</v>
      </c>
      <c r="CX21" s="184">
        <v>6161488</v>
      </c>
      <c r="CY21" s="184">
        <v>1597084140</v>
      </c>
      <c r="CZ21" s="184">
        <v>4542876</v>
      </c>
      <c r="DA21" s="184">
        <v>1188196693</v>
      </c>
      <c r="DB21" s="184">
        <v>6290108</v>
      </c>
      <c r="DC21" s="184">
        <v>1643546959</v>
      </c>
      <c r="DD21" s="185" t="s">
        <v>43</v>
      </c>
      <c r="DE21" s="237"/>
      <c r="DF21" s="238" t="s">
        <v>6</v>
      </c>
      <c r="DG21" s="147"/>
      <c r="DH21" s="239">
        <v>306</v>
      </c>
      <c r="DI21" s="239">
        <v>93900</v>
      </c>
      <c r="DJ21" s="239">
        <v>435</v>
      </c>
      <c r="DK21" s="239">
        <v>158281</v>
      </c>
      <c r="DL21" s="239">
        <v>372</v>
      </c>
      <c r="DM21" s="239">
        <v>166335</v>
      </c>
      <c r="DN21" s="239">
        <v>573</v>
      </c>
      <c r="DO21" s="239">
        <v>203286</v>
      </c>
      <c r="DP21" s="240" t="s">
        <v>43</v>
      </c>
      <c r="DQ21" s="181"/>
      <c r="DR21" s="182" t="s">
        <v>6</v>
      </c>
      <c r="DS21" s="183"/>
      <c r="DT21" s="184">
        <v>4988180</v>
      </c>
      <c r="DU21" s="184">
        <v>1319306259</v>
      </c>
      <c r="DV21" s="184">
        <v>6911693</v>
      </c>
      <c r="DW21" s="184">
        <v>1822121146</v>
      </c>
      <c r="DX21" s="184">
        <v>4968780</v>
      </c>
      <c r="DY21" s="184">
        <v>1324666981</v>
      </c>
      <c r="DZ21" s="184">
        <v>6992495</v>
      </c>
      <c r="EA21" s="184">
        <v>1848301151</v>
      </c>
      <c r="EB21" s="185" t="s">
        <v>574</v>
      </c>
      <c r="EC21" s="237"/>
      <c r="ED21" s="238" t="s">
        <v>6</v>
      </c>
      <c r="EE21" s="147"/>
      <c r="EF21" s="239">
        <v>535</v>
      </c>
      <c r="EG21" s="239">
        <v>241688</v>
      </c>
      <c r="EH21" s="239">
        <v>771</v>
      </c>
      <c r="EI21" s="239">
        <v>255905</v>
      </c>
      <c r="EJ21" s="239">
        <v>700</v>
      </c>
      <c r="EK21" s="239">
        <v>316849</v>
      </c>
      <c r="EL21" s="239">
        <v>941</v>
      </c>
      <c r="EM21" s="239">
        <v>458075</v>
      </c>
      <c r="EN21" s="240" t="s">
        <v>43</v>
      </c>
      <c r="EO21" s="181"/>
      <c r="EP21" s="182" t="s">
        <v>6</v>
      </c>
      <c r="EQ21" s="183"/>
      <c r="ER21" s="184">
        <v>4720851</v>
      </c>
      <c r="ES21" s="184">
        <v>1257308133</v>
      </c>
      <c r="ET21" s="184">
        <v>6557447</v>
      </c>
      <c r="EU21" s="184">
        <v>1726699489</v>
      </c>
      <c r="EV21" s="184">
        <v>3271900</v>
      </c>
      <c r="EW21" s="184">
        <v>868264314</v>
      </c>
      <c r="EX21" s="184">
        <v>4441916</v>
      </c>
      <c r="EY21" s="184">
        <v>1167381503</v>
      </c>
      <c r="EZ21" s="185" t="s">
        <v>591</v>
      </c>
      <c r="FA21" s="237"/>
      <c r="FB21" s="238" t="s">
        <v>6</v>
      </c>
      <c r="FC21" s="147"/>
      <c r="FD21" s="239">
        <v>628</v>
      </c>
      <c r="FE21" s="239">
        <v>375742</v>
      </c>
      <c r="FF21" s="239">
        <v>884</v>
      </c>
      <c r="FG21" s="239">
        <v>431861</v>
      </c>
      <c r="FH21" s="239">
        <v>503</v>
      </c>
      <c r="FI21" s="239">
        <v>316926</v>
      </c>
      <c r="FJ21" s="239">
        <v>534</v>
      </c>
      <c r="FK21" s="239">
        <v>284127</v>
      </c>
      <c r="FL21" s="240" t="s">
        <v>43</v>
      </c>
      <c r="FM21" s="181"/>
      <c r="FN21" s="182" t="s">
        <v>6</v>
      </c>
      <c r="FO21" s="254"/>
      <c r="FP21" s="184">
        <v>3806287</v>
      </c>
      <c r="FQ21" s="184">
        <v>985455432</v>
      </c>
      <c r="FR21" s="184">
        <v>5044876</v>
      </c>
      <c r="FS21" s="184">
        <v>1305151159</v>
      </c>
      <c r="FT21" s="184">
        <v>3522966</v>
      </c>
      <c r="FU21" s="184">
        <v>902540725</v>
      </c>
      <c r="FV21" s="184">
        <v>4525155</v>
      </c>
      <c r="FW21" s="184">
        <v>1161133004</v>
      </c>
      <c r="FX21" s="185" t="s">
        <v>607</v>
      </c>
      <c r="FY21" s="237"/>
      <c r="FZ21" s="238" t="s">
        <v>6</v>
      </c>
      <c r="GA21" s="147"/>
      <c r="GB21" s="239">
        <v>604</v>
      </c>
      <c r="GC21" s="239">
        <v>496838</v>
      </c>
      <c r="GD21" s="239">
        <v>656</v>
      </c>
      <c r="GE21" s="239">
        <v>368982</v>
      </c>
      <c r="GF21" s="239">
        <v>572</v>
      </c>
      <c r="GG21" s="239">
        <v>474295</v>
      </c>
      <c r="GH21" s="239">
        <v>746</v>
      </c>
      <c r="GI21" s="239">
        <v>594921</v>
      </c>
      <c r="GJ21" s="240" t="s">
        <v>43</v>
      </c>
      <c r="GK21" s="181"/>
      <c r="GL21" s="182" t="s">
        <v>6</v>
      </c>
      <c r="GM21" s="183"/>
      <c r="GN21" s="184">
        <v>3143228</v>
      </c>
      <c r="GO21" s="184">
        <v>799335747</v>
      </c>
      <c r="GP21" s="184">
        <v>3395418</v>
      </c>
      <c r="GQ21" s="184">
        <v>867297352</v>
      </c>
      <c r="GR21" s="184">
        <v>1951944</v>
      </c>
      <c r="GS21" s="184">
        <v>496490524</v>
      </c>
      <c r="GT21" s="184">
        <v>1964660</v>
      </c>
      <c r="GU21" s="184">
        <v>501808047</v>
      </c>
      <c r="GV21" s="185" t="s">
        <v>43</v>
      </c>
      <c r="GW21" s="237"/>
      <c r="GX21" s="238" t="s">
        <v>6</v>
      </c>
      <c r="GY21" s="147"/>
      <c r="GZ21" s="239">
        <v>841</v>
      </c>
      <c r="HA21" s="239">
        <v>888493</v>
      </c>
      <c r="HB21" s="239">
        <v>924</v>
      </c>
      <c r="HC21" s="239">
        <v>854323</v>
      </c>
      <c r="HD21" s="239">
        <v>861</v>
      </c>
      <c r="HE21" s="239">
        <v>950987</v>
      </c>
      <c r="HF21" s="239">
        <v>1026</v>
      </c>
      <c r="HG21" s="239">
        <v>1350402</v>
      </c>
      <c r="HH21" s="240" t="s">
        <v>43</v>
      </c>
      <c r="HI21" s="181"/>
      <c r="HJ21" s="182" t="s">
        <v>6</v>
      </c>
      <c r="HK21" s="183"/>
      <c r="HL21" s="184">
        <v>888989</v>
      </c>
      <c r="HM21" s="184">
        <v>227218395</v>
      </c>
      <c r="HN21" s="184">
        <v>1108523</v>
      </c>
      <c r="HO21" s="184">
        <v>285278775</v>
      </c>
      <c r="HP21" s="185" t="s">
        <v>43</v>
      </c>
      <c r="HQ21" s="222"/>
      <c r="HR21" s="257" t="s">
        <v>6</v>
      </c>
      <c r="HS21" s="184">
        <v>1013</v>
      </c>
      <c r="HT21" s="184">
        <v>1402804</v>
      </c>
      <c r="HU21" s="184">
        <v>1304</v>
      </c>
      <c r="HV21" s="184">
        <v>1929598</v>
      </c>
      <c r="HW21" s="185" t="s">
        <v>43</v>
      </c>
    </row>
    <row r="22" spans="1:231" ht="33" customHeight="1" thickBot="1">
      <c r="A22" s="192"/>
      <c r="B22" s="193" t="s">
        <v>7</v>
      </c>
      <c r="C22" s="194"/>
      <c r="D22" s="195">
        <v>48003421</v>
      </c>
      <c r="E22" s="196">
        <v>2526280308</v>
      </c>
      <c r="F22" s="196">
        <v>60352432</v>
      </c>
      <c r="G22" s="196">
        <v>3120070595</v>
      </c>
      <c r="H22" s="196">
        <v>5360284</v>
      </c>
      <c r="I22" s="196">
        <v>327356502</v>
      </c>
      <c r="J22" s="196">
        <v>4545783</v>
      </c>
      <c r="K22" s="196">
        <v>275570542</v>
      </c>
      <c r="L22" s="197" t="s">
        <v>481</v>
      </c>
      <c r="M22" s="192"/>
      <c r="N22" s="193" t="s">
        <v>7</v>
      </c>
      <c r="O22" s="194"/>
      <c r="P22" s="196">
        <v>198</v>
      </c>
      <c r="Q22" s="196">
        <v>13754</v>
      </c>
      <c r="R22" s="196">
        <v>219</v>
      </c>
      <c r="S22" s="196">
        <v>13808</v>
      </c>
      <c r="T22" s="196">
        <v>198</v>
      </c>
      <c r="U22" s="196">
        <v>13754</v>
      </c>
      <c r="V22" s="196">
        <v>219</v>
      </c>
      <c r="W22" s="196">
        <v>13808</v>
      </c>
      <c r="X22" s="197" t="s">
        <v>504</v>
      </c>
      <c r="Y22" s="192"/>
      <c r="Z22" s="193" t="s">
        <v>7</v>
      </c>
      <c r="AA22" s="194"/>
      <c r="AB22" s="196">
        <v>4702599</v>
      </c>
      <c r="AC22" s="196">
        <v>252099331</v>
      </c>
      <c r="AD22" s="196">
        <v>4142498</v>
      </c>
      <c r="AE22" s="196">
        <v>219800024</v>
      </c>
      <c r="AF22" s="196">
        <v>3103815</v>
      </c>
      <c r="AG22" s="196">
        <v>152432094</v>
      </c>
      <c r="AH22" s="196">
        <v>2809047</v>
      </c>
      <c r="AI22" s="196">
        <v>136197787</v>
      </c>
      <c r="AJ22" s="197" t="s">
        <v>75</v>
      </c>
      <c r="AK22" s="244"/>
      <c r="AL22" s="245" t="s">
        <v>7</v>
      </c>
      <c r="AM22" s="246"/>
      <c r="AN22" s="247">
        <v>196</v>
      </c>
      <c r="AO22" s="247">
        <v>17183</v>
      </c>
      <c r="AP22" s="247">
        <v>172</v>
      </c>
      <c r="AQ22" s="247">
        <v>15826</v>
      </c>
      <c r="AR22" s="247">
        <v>169</v>
      </c>
      <c r="AS22" s="247">
        <v>17494</v>
      </c>
      <c r="AT22" s="247">
        <v>111</v>
      </c>
      <c r="AU22" s="247">
        <v>13340</v>
      </c>
      <c r="AV22" s="248" t="s">
        <v>75</v>
      </c>
      <c r="AW22" s="192"/>
      <c r="AX22" s="193" t="s">
        <v>7</v>
      </c>
      <c r="AY22" s="194"/>
      <c r="AZ22" s="196">
        <v>2239384</v>
      </c>
      <c r="BA22" s="196">
        <v>108988360</v>
      </c>
      <c r="BB22" s="196">
        <v>2459304</v>
      </c>
      <c r="BC22" s="196">
        <v>119469589</v>
      </c>
      <c r="BD22" s="196">
        <v>1837121</v>
      </c>
      <c r="BE22" s="196">
        <v>89726668</v>
      </c>
      <c r="BF22" s="196">
        <v>2981714</v>
      </c>
      <c r="BG22" s="196">
        <v>144554875</v>
      </c>
      <c r="BH22" s="197" t="s">
        <v>504</v>
      </c>
      <c r="BI22" s="244"/>
      <c r="BJ22" s="245" t="s">
        <v>7</v>
      </c>
      <c r="BK22" s="246"/>
      <c r="BL22" s="247">
        <v>247</v>
      </c>
      <c r="BM22" s="247">
        <v>55541</v>
      </c>
      <c r="BN22" s="247">
        <v>178</v>
      </c>
      <c r="BO22" s="247">
        <v>35206</v>
      </c>
      <c r="BP22" s="247">
        <v>405</v>
      </c>
      <c r="BQ22" s="247">
        <v>217955</v>
      </c>
      <c r="BR22" s="247">
        <v>368</v>
      </c>
      <c r="BS22" s="247">
        <v>196710</v>
      </c>
      <c r="BT22" s="248" t="s">
        <v>75</v>
      </c>
      <c r="BU22" s="192"/>
      <c r="BV22" s="193" t="s">
        <v>7</v>
      </c>
      <c r="BW22" s="194"/>
      <c r="BX22" s="196">
        <v>2198106</v>
      </c>
      <c r="BY22" s="196">
        <v>108800919</v>
      </c>
      <c r="BZ22" s="196">
        <v>4164588</v>
      </c>
      <c r="CA22" s="196">
        <v>202531344</v>
      </c>
      <c r="CB22" s="196">
        <v>2271838</v>
      </c>
      <c r="CC22" s="196">
        <v>114274248</v>
      </c>
      <c r="CD22" s="196">
        <v>4104819</v>
      </c>
      <c r="CE22" s="196">
        <v>201256790</v>
      </c>
      <c r="CF22" s="197" t="s">
        <v>552</v>
      </c>
      <c r="CG22" s="244"/>
      <c r="CH22" s="245" t="s">
        <v>7</v>
      </c>
      <c r="CI22" s="246"/>
      <c r="CJ22" s="247">
        <v>1115</v>
      </c>
      <c r="CK22" s="247">
        <v>508278</v>
      </c>
      <c r="CL22" s="247">
        <v>798</v>
      </c>
      <c r="CM22" s="247">
        <v>382098</v>
      </c>
      <c r="CN22" s="247">
        <v>1653</v>
      </c>
      <c r="CO22" s="247">
        <v>626767</v>
      </c>
      <c r="CP22" s="247">
        <v>1247</v>
      </c>
      <c r="CQ22" s="247">
        <v>399219</v>
      </c>
      <c r="CR22" s="248" t="s">
        <v>75</v>
      </c>
      <c r="CS22" s="192"/>
      <c r="CT22" s="193" t="s">
        <v>7</v>
      </c>
      <c r="CU22" s="194"/>
      <c r="CV22" s="196">
        <v>2526978</v>
      </c>
      <c r="CW22" s="196">
        <v>128071915</v>
      </c>
      <c r="CX22" s="196">
        <v>3904818</v>
      </c>
      <c r="CY22" s="196">
        <v>192055472</v>
      </c>
      <c r="CZ22" s="196">
        <v>2949088</v>
      </c>
      <c r="DA22" s="196">
        <v>150348976</v>
      </c>
      <c r="DB22" s="196">
        <v>4075612</v>
      </c>
      <c r="DC22" s="196">
        <v>201702910</v>
      </c>
      <c r="DD22" s="197" t="s">
        <v>75</v>
      </c>
      <c r="DE22" s="244"/>
      <c r="DF22" s="245" t="s">
        <v>7</v>
      </c>
      <c r="DG22" s="246"/>
      <c r="DH22" s="247">
        <v>2210</v>
      </c>
      <c r="DI22" s="247">
        <v>740571</v>
      </c>
      <c r="DJ22" s="247">
        <v>1591</v>
      </c>
      <c r="DK22" s="247">
        <v>461697</v>
      </c>
      <c r="DL22" s="247">
        <v>3157</v>
      </c>
      <c r="DM22" s="247">
        <v>915858</v>
      </c>
      <c r="DN22" s="247">
        <v>2504</v>
      </c>
      <c r="DO22" s="247">
        <v>671939</v>
      </c>
      <c r="DP22" s="248" t="s">
        <v>75</v>
      </c>
      <c r="DQ22" s="192"/>
      <c r="DR22" s="193" t="s">
        <v>7</v>
      </c>
      <c r="DS22" s="194"/>
      <c r="DT22" s="196">
        <v>3301451</v>
      </c>
      <c r="DU22" s="196">
        <v>169929394</v>
      </c>
      <c r="DV22" s="196">
        <v>4536082</v>
      </c>
      <c r="DW22" s="196">
        <v>228412944</v>
      </c>
      <c r="DX22" s="196">
        <v>3357200</v>
      </c>
      <c r="DY22" s="196">
        <v>173909742</v>
      </c>
      <c r="DZ22" s="196">
        <v>4648291</v>
      </c>
      <c r="EA22" s="196">
        <v>239412632</v>
      </c>
      <c r="EB22" s="197" t="s">
        <v>575</v>
      </c>
      <c r="EC22" s="244"/>
      <c r="ED22" s="245" t="s">
        <v>7</v>
      </c>
      <c r="EE22" s="246"/>
      <c r="EF22" s="247">
        <v>2871</v>
      </c>
      <c r="EG22" s="247">
        <v>1030366</v>
      </c>
      <c r="EH22" s="247">
        <v>2817</v>
      </c>
      <c r="EI22" s="247">
        <v>883872</v>
      </c>
      <c r="EJ22" s="247">
        <v>2551</v>
      </c>
      <c r="EK22" s="247">
        <v>1006967</v>
      </c>
      <c r="EL22" s="247">
        <v>2873</v>
      </c>
      <c r="EM22" s="247">
        <v>1008743</v>
      </c>
      <c r="EN22" s="248" t="s">
        <v>75</v>
      </c>
      <c r="EO22" s="192"/>
      <c r="EP22" s="193" t="s">
        <v>7</v>
      </c>
      <c r="EQ22" s="194"/>
      <c r="ER22" s="196">
        <v>3218814</v>
      </c>
      <c r="ES22" s="196">
        <v>168610181</v>
      </c>
      <c r="ET22" s="196">
        <v>4397985</v>
      </c>
      <c r="EU22" s="196">
        <v>231181223</v>
      </c>
      <c r="EV22" s="196">
        <v>2224675</v>
      </c>
      <c r="EW22" s="196">
        <v>118414332</v>
      </c>
      <c r="EX22" s="196">
        <v>2990911</v>
      </c>
      <c r="EY22" s="196">
        <v>160021179</v>
      </c>
      <c r="EZ22" s="197" t="s">
        <v>592</v>
      </c>
      <c r="FA22" s="244"/>
      <c r="FB22" s="245" t="s">
        <v>7</v>
      </c>
      <c r="FC22" s="246"/>
      <c r="FD22" s="247">
        <v>1777</v>
      </c>
      <c r="FE22" s="247">
        <v>855766</v>
      </c>
      <c r="FF22" s="247">
        <v>2495</v>
      </c>
      <c r="FG22" s="247">
        <v>935807</v>
      </c>
      <c r="FH22" s="247">
        <v>1056</v>
      </c>
      <c r="FI22" s="247">
        <v>501384</v>
      </c>
      <c r="FJ22" s="247">
        <v>1472</v>
      </c>
      <c r="FK22" s="247">
        <v>515609</v>
      </c>
      <c r="FL22" s="248" t="s">
        <v>75</v>
      </c>
      <c r="FM22" s="192"/>
      <c r="FN22" s="193" t="s">
        <v>7</v>
      </c>
      <c r="FO22" s="255"/>
      <c r="FP22" s="196">
        <v>2511324</v>
      </c>
      <c r="FQ22" s="196">
        <v>134546122</v>
      </c>
      <c r="FR22" s="196">
        <v>3337889</v>
      </c>
      <c r="FS22" s="196">
        <v>179716044</v>
      </c>
      <c r="FT22" s="196">
        <v>2309220</v>
      </c>
      <c r="FU22" s="196">
        <v>123053901</v>
      </c>
      <c r="FV22" s="196">
        <v>2988228</v>
      </c>
      <c r="FW22" s="196">
        <v>160387284</v>
      </c>
      <c r="FX22" s="197" t="s">
        <v>608</v>
      </c>
      <c r="FY22" s="244"/>
      <c r="FZ22" s="245" t="s">
        <v>7</v>
      </c>
      <c r="GA22" s="246"/>
      <c r="GB22" s="247">
        <v>1092</v>
      </c>
      <c r="GC22" s="247">
        <v>470601</v>
      </c>
      <c r="GD22" s="247">
        <v>1451</v>
      </c>
      <c r="GE22" s="247">
        <v>467189</v>
      </c>
      <c r="GF22" s="247">
        <v>1002</v>
      </c>
      <c r="GG22" s="247">
        <v>392097</v>
      </c>
      <c r="GH22" s="247">
        <v>1427</v>
      </c>
      <c r="GI22" s="247">
        <v>435269</v>
      </c>
      <c r="GJ22" s="248" t="s">
        <v>75</v>
      </c>
      <c r="GK22" s="192"/>
      <c r="GL22" s="193" t="s">
        <v>7</v>
      </c>
      <c r="GM22" s="194"/>
      <c r="GN22" s="196">
        <v>2036357</v>
      </c>
      <c r="GO22" s="196">
        <v>108574554</v>
      </c>
      <c r="GP22" s="196">
        <v>2240681</v>
      </c>
      <c r="GQ22" s="196">
        <v>119941591</v>
      </c>
      <c r="GR22" s="196">
        <v>1267890</v>
      </c>
      <c r="GS22" s="196">
        <v>66930088</v>
      </c>
      <c r="GT22" s="196">
        <v>1294912</v>
      </c>
      <c r="GU22" s="196">
        <v>69078235</v>
      </c>
      <c r="GV22" s="197" t="s">
        <v>75</v>
      </c>
      <c r="GW22" s="244"/>
      <c r="GX22" s="245" t="s">
        <v>7</v>
      </c>
      <c r="GY22" s="246"/>
      <c r="GZ22" s="247">
        <v>954</v>
      </c>
      <c r="HA22" s="247">
        <v>322924</v>
      </c>
      <c r="HB22" s="247">
        <v>1486</v>
      </c>
      <c r="HC22" s="247">
        <v>367762</v>
      </c>
      <c r="HD22" s="247">
        <v>887</v>
      </c>
      <c r="HE22" s="247">
        <v>225741</v>
      </c>
      <c r="HF22" s="247">
        <v>1199</v>
      </c>
      <c r="HG22" s="247">
        <v>258096</v>
      </c>
      <c r="HH22" s="248" t="s">
        <v>75</v>
      </c>
      <c r="HI22" s="192"/>
      <c r="HJ22" s="193" t="s">
        <v>7</v>
      </c>
      <c r="HK22" s="194"/>
      <c r="HL22" s="196">
        <v>587277</v>
      </c>
      <c r="HM22" s="196">
        <v>30212981</v>
      </c>
      <c r="HN22" s="196">
        <v>729270</v>
      </c>
      <c r="HO22" s="196">
        <v>38780130</v>
      </c>
      <c r="HP22" s="197" t="s">
        <v>75</v>
      </c>
      <c r="HQ22" s="222"/>
      <c r="HR22" s="258" t="s">
        <v>7</v>
      </c>
      <c r="HS22" s="196">
        <v>598</v>
      </c>
      <c r="HT22" s="196">
        <v>127458</v>
      </c>
      <c r="HU22" s="196">
        <v>1062</v>
      </c>
      <c r="HV22" s="196">
        <v>207129</v>
      </c>
      <c r="HW22" s="197" t="s">
        <v>75</v>
      </c>
    </row>
    <row r="23" spans="1:231">
      <c r="A23" s="198" t="s">
        <v>482</v>
      </c>
      <c r="B23" s="199"/>
      <c r="C23" s="200"/>
      <c r="D23" s="201"/>
      <c r="E23" s="201"/>
      <c r="F23" s="202"/>
      <c r="G23" s="202"/>
      <c r="H23" s="75" t="s">
        <v>483</v>
      </c>
      <c r="I23" s="203"/>
      <c r="J23" s="203"/>
      <c r="K23" s="204"/>
      <c r="L23" s="202"/>
      <c r="M23" s="215" t="s">
        <v>505</v>
      </c>
      <c r="N23" s="216"/>
      <c r="O23" s="217"/>
      <c r="P23" s="218"/>
      <c r="Q23" s="218"/>
      <c r="R23" s="218"/>
      <c r="S23" s="218"/>
      <c r="T23" s="206" t="s">
        <v>506</v>
      </c>
      <c r="U23" s="208"/>
      <c r="V23" s="208"/>
      <c r="W23" s="208"/>
      <c r="X23" s="219"/>
    </row>
    <row r="24" spans="1:231">
      <c r="A24" s="205" t="s">
        <v>484</v>
      </c>
      <c r="B24" s="199"/>
      <c r="C24" s="200"/>
      <c r="D24" s="201"/>
      <c r="E24" s="201"/>
      <c r="F24" s="202"/>
      <c r="G24" s="202"/>
      <c r="H24" s="206" t="s">
        <v>485</v>
      </c>
      <c r="I24" s="203"/>
      <c r="J24" s="207"/>
      <c r="K24" s="204"/>
      <c r="L24" s="202"/>
      <c r="M24" s="215" t="s">
        <v>507</v>
      </c>
      <c r="N24" s="216"/>
      <c r="O24" s="217"/>
      <c r="P24" s="218"/>
      <c r="Q24" s="218"/>
      <c r="R24" s="218"/>
      <c r="S24" s="218"/>
      <c r="T24" s="206" t="s">
        <v>508</v>
      </c>
      <c r="U24" s="208"/>
      <c r="V24" s="208"/>
      <c r="W24" s="208"/>
      <c r="X24" s="219"/>
    </row>
    <row r="25" spans="1:231">
      <c r="A25" s="205" t="s">
        <v>486</v>
      </c>
      <c r="B25" s="205"/>
      <c r="C25" s="201"/>
      <c r="D25" s="201"/>
      <c r="E25" s="201"/>
      <c r="F25" s="201"/>
      <c r="G25" s="201"/>
      <c r="H25" s="206" t="s">
        <v>487</v>
      </c>
      <c r="I25" s="208"/>
      <c r="J25" s="208"/>
      <c r="K25" s="209"/>
      <c r="L25" s="201"/>
      <c r="M25" s="215" t="s">
        <v>509</v>
      </c>
      <c r="N25" s="168"/>
      <c r="O25" s="217"/>
      <c r="P25" s="218"/>
      <c r="Q25" s="218"/>
      <c r="R25" s="218"/>
      <c r="S25" s="218"/>
      <c r="T25" s="206" t="s">
        <v>510</v>
      </c>
      <c r="U25" s="220"/>
      <c r="V25" s="220"/>
      <c r="W25" s="220"/>
      <c r="X25" s="219"/>
    </row>
    <row r="26" spans="1:231" ht="17.25">
      <c r="A26" s="201"/>
      <c r="B26" s="210"/>
      <c r="C26" s="211"/>
      <c r="D26" s="211"/>
      <c r="E26" s="211"/>
      <c r="F26" s="211"/>
      <c r="G26" s="211"/>
      <c r="H26" s="206" t="s">
        <v>488</v>
      </c>
      <c r="I26" s="212"/>
      <c r="J26" s="212"/>
      <c r="K26" s="213"/>
      <c r="L26" s="213"/>
      <c r="M26" s="168"/>
      <c r="N26" s="168"/>
      <c r="O26" s="221"/>
      <c r="P26" s="222"/>
      <c r="Q26" s="222"/>
      <c r="R26" s="169"/>
      <c r="S26" s="169"/>
      <c r="T26" s="206" t="s">
        <v>511</v>
      </c>
      <c r="U26" s="169"/>
      <c r="V26" s="169"/>
      <c r="W26" s="169"/>
      <c r="X26" s="169"/>
    </row>
    <row r="27" spans="1:231">
      <c r="M27" s="223"/>
      <c r="N27" s="224"/>
      <c r="O27" s="221"/>
      <c r="P27" s="222"/>
      <c r="Q27" s="222"/>
      <c r="R27" s="169"/>
      <c r="S27" s="169"/>
      <c r="T27" s="206" t="s">
        <v>512</v>
      </c>
      <c r="U27" s="169"/>
      <c r="V27" s="169"/>
      <c r="W27" s="169"/>
      <c r="X27" s="169"/>
    </row>
  </sheetData>
  <mergeCells count="287">
    <mergeCell ref="A1:G1"/>
    <mergeCell ref="H1:L1"/>
    <mergeCell ref="A2:G2"/>
    <mergeCell ref="H2:L2"/>
    <mergeCell ref="A3:G3"/>
    <mergeCell ref="H3:L3"/>
    <mergeCell ref="A4:B4"/>
    <mergeCell ref="I4:J4"/>
    <mergeCell ref="A5:C7"/>
    <mergeCell ref="D5:G5"/>
    <mergeCell ref="H5:K5"/>
    <mergeCell ref="L5:L7"/>
    <mergeCell ref="D6:E6"/>
    <mergeCell ref="F6:G6"/>
    <mergeCell ref="H6:I6"/>
    <mergeCell ref="J6:K6"/>
    <mergeCell ref="M1:S1"/>
    <mergeCell ref="T1:X1"/>
    <mergeCell ref="M2:S2"/>
    <mergeCell ref="T2:X2"/>
    <mergeCell ref="M3:S3"/>
    <mergeCell ref="T3:X3"/>
    <mergeCell ref="M4:N4"/>
    <mergeCell ref="M5:O7"/>
    <mergeCell ref="P5:S5"/>
    <mergeCell ref="T5:W5"/>
    <mergeCell ref="X5:X7"/>
    <mergeCell ref="P6:Q6"/>
    <mergeCell ref="R6:S6"/>
    <mergeCell ref="T6:U6"/>
    <mergeCell ref="V6:W6"/>
    <mergeCell ref="Y1:AE1"/>
    <mergeCell ref="AF1:AJ1"/>
    <mergeCell ref="Y2:AE2"/>
    <mergeCell ref="AF2:AJ2"/>
    <mergeCell ref="Y3:AE3"/>
    <mergeCell ref="AF3:AJ3"/>
    <mergeCell ref="Y4:Z4"/>
    <mergeCell ref="Y5:AA7"/>
    <mergeCell ref="AB5:AE5"/>
    <mergeCell ref="AF5:AI5"/>
    <mergeCell ref="AJ5:AJ7"/>
    <mergeCell ref="AB6:AC6"/>
    <mergeCell ref="AD6:AE6"/>
    <mergeCell ref="AF6:AG6"/>
    <mergeCell ref="AH6:AI6"/>
    <mergeCell ref="AK1:AQ1"/>
    <mergeCell ref="AR1:AV1"/>
    <mergeCell ref="AK2:AQ2"/>
    <mergeCell ref="AR2:AV2"/>
    <mergeCell ref="AK3:AQ3"/>
    <mergeCell ref="AR3:AV3"/>
    <mergeCell ref="AK4:AL4"/>
    <mergeCell ref="AK5:AM7"/>
    <mergeCell ref="AN5:AQ5"/>
    <mergeCell ref="AR5:AU5"/>
    <mergeCell ref="AV5:AV7"/>
    <mergeCell ref="AN6:AO6"/>
    <mergeCell ref="AP6:AQ6"/>
    <mergeCell ref="AR6:AS6"/>
    <mergeCell ref="AT6:AU6"/>
    <mergeCell ref="AW1:BC1"/>
    <mergeCell ref="BD1:BH1"/>
    <mergeCell ref="AW2:BC2"/>
    <mergeCell ref="BD2:BH2"/>
    <mergeCell ref="AW3:BC3"/>
    <mergeCell ref="BD3:BH3"/>
    <mergeCell ref="AW4:AX4"/>
    <mergeCell ref="AW5:AY7"/>
    <mergeCell ref="AZ5:BC5"/>
    <mergeCell ref="BD5:BG5"/>
    <mergeCell ref="BH5:BH7"/>
    <mergeCell ref="AZ6:BA6"/>
    <mergeCell ref="BB6:BC6"/>
    <mergeCell ref="BD6:BE6"/>
    <mergeCell ref="BF6:BG6"/>
    <mergeCell ref="BI1:BO1"/>
    <mergeCell ref="BP1:BT1"/>
    <mergeCell ref="BI2:BO2"/>
    <mergeCell ref="BP2:BT2"/>
    <mergeCell ref="BI3:BO3"/>
    <mergeCell ref="BP3:BT3"/>
    <mergeCell ref="BI4:BJ4"/>
    <mergeCell ref="BI5:BK7"/>
    <mergeCell ref="BL5:BO5"/>
    <mergeCell ref="BP5:BS5"/>
    <mergeCell ref="BT5:BT7"/>
    <mergeCell ref="BL6:BM6"/>
    <mergeCell ref="BN6:BO6"/>
    <mergeCell ref="BP6:BQ6"/>
    <mergeCell ref="BR6:BS6"/>
    <mergeCell ref="BU1:CA1"/>
    <mergeCell ref="CB1:CF1"/>
    <mergeCell ref="BU2:CA2"/>
    <mergeCell ref="CB2:CF2"/>
    <mergeCell ref="BU3:CA3"/>
    <mergeCell ref="CB3:CF3"/>
    <mergeCell ref="BU4:BV4"/>
    <mergeCell ref="BU5:BW7"/>
    <mergeCell ref="BX5:CA5"/>
    <mergeCell ref="CB5:CE5"/>
    <mergeCell ref="CF5:CF7"/>
    <mergeCell ref="BX6:BY6"/>
    <mergeCell ref="BZ6:CA6"/>
    <mergeCell ref="CB6:CC6"/>
    <mergeCell ref="CD6:CE6"/>
    <mergeCell ref="CG1:CM1"/>
    <mergeCell ref="CN1:CR1"/>
    <mergeCell ref="CG2:CM2"/>
    <mergeCell ref="CN2:CR2"/>
    <mergeCell ref="CG3:CM3"/>
    <mergeCell ref="CN3:CR3"/>
    <mergeCell ref="CG4:CH4"/>
    <mergeCell ref="CG5:CI7"/>
    <mergeCell ref="CJ5:CM5"/>
    <mergeCell ref="CN5:CQ5"/>
    <mergeCell ref="CR5:CR7"/>
    <mergeCell ref="CJ6:CK6"/>
    <mergeCell ref="CL6:CM6"/>
    <mergeCell ref="CN6:CO6"/>
    <mergeCell ref="CP6:CQ6"/>
    <mergeCell ref="CS1:CY1"/>
    <mergeCell ref="CZ1:DD1"/>
    <mergeCell ref="CS2:CY2"/>
    <mergeCell ref="CZ2:DD2"/>
    <mergeCell ref="CS3:CY3"/>
    <mergeCell ref="CZ3:DD3"/>
    <mergeCell ref="CS4:CT4"/>
    <mergeCell ref="CS5:CU7"/>
    <mergeCell ref="CV5:CY5"/>
    <mergeCell ref="CZ5:DC5"/>
    <mergeCell ref="DD5:DD7"/>
    <mergeCell ref="CV6:CW6"/>
    <mergeCell ref="CX6:CY6"/>
    <mergeCell ref="CZ6:DA6"/>
    <mergeCell ref="DB6:DC6"/>
    <mergeCell ref="DE1:DK1"/>
    <mergeCell ref="DL1:DP1"/>
    <mergeCell ref="DE2:DK2"/>
    <mergeCell ref="DL2:DP2"/>
    <mergeCell ref="DE3:DK3"/>
    <mergeCell ref="DL3:DP3"/>
    <mergeCell ref="DE4:DF4"/>
    <mergeCell ref="DE5:DG7"/>
    <mergeCell ref="DH5:DK5"/>
    <mergeCell ref="DL5:DO5"/>
    <mergeCell ref="DP5:DP7"/>
    <mergeCell ref="DH6:DI6"/>
    <mergeCell ref="DJ6:DK6"/>
    <mergeCell ref="DL6:DM6"/>
    <mergeCell ref="DN6:DO6"/>
    <mergeCell ref="DQ1:DW1"/>
    <mergeCell ref="DX1:EB1"/>
    <mergeCell ref="DQ2:DW2"/>
    <mergeCell ref="DX2:EB2"/>
    <mergeCell ref="DQ3:DW3"/>
    <mergeCell ref="DX3:EB3"/>
    <mergeCell ref="DQ4:DR4"/>
    <mergeCell ref="DQ5:DS7"/>
    <mergeCell ref="DT5:DW5"/>
    <mergeCell ref="DX5:EA5"/>
    <mergeCell ref="EB5:EB7"/>
    <mergeCell ref="DT6:DU6"/>
    <mergeCell ref="DV6:DW6"/>
    <mergeCell ref="DX6:DY6"/>
    <mergeCell ref="DZ6:EA6"/>
    <mergeCell ref="EC1:EI1"/>
    <mergeCell ref="EJ1:EN1"/>
    <mergeCell ref="EC2:EI2"/>
    <mergeCell ref="EJ2:EN2"/>
    <mergeCell ref="EC3:EI3"/>
    <mergeCell ref="EJ3:EN3"/>
    <mergeCell ref="EC4:ED4"/>
    <mergeCell ref="EC5:EE7"/>
    <mergeCell ref="EF5:EI5"/>
    <mergeCell ref="EJ5:EM5"/>
    <mergeCell ref="EN5:EN7"/>
    <mergeCell ref="EF6:EG6"/>
    <mergeCell ref="EH6:EI6"/>
    <mergeCell ref="EJ6:EK6"/>
    <mergeCell ref="EL6:EM6"/>
    <mergeCell ref="EO1:EU1"/>
    <mergeCell ref="EV1:EZ1"/>
    <mergeCell ref="EO2:EU2"/>
    <mergeCell ref="EV2:EZ2"/>
    <mergeCell ref="EO3:EU3"/>
    <mergeCell ref="EV3:EZ3"/>
    <mergeCell ref="EO4:EP4"/>
    <mergeCell ref="EO5:EQ7"/>
    <mergeCell ref="ER5:EU5"/>
    <mergeCell ref="EV5:EY5"/>
    <mergeCell ref="EZ5:EZ7"/>
    <mergeCell ref="ER6:ES6"/>
    <mergeCell ref="ET6:EU6"/>
    <mergeCell ref="EV6:EW6"/>
    <mergeCell ref="EX6:EY6"/>
    <mergeCell ref="FA1:FG1"/>
    <mergeCell ref="FH1:FL1"/>
    <mergeCell ref="FA2:FG2"/>
    <mergeCell ref="FH2:FL2"/>
    <mergeCell ref="FA3:FG3"/>
    <mergeCell ref="FH3:FL3"/>
    <mergeCell ref="FA4:FB4"/>
    <mergeCell ref="FA5:FC7"/>
    <mergeCell ref="FD5:FG5"/>
    <mergeCell ref="FH5:FK5"/>
    <mergeCell ref="FL5:FL7"/>
    <mergeCell ref="FD6:FE6"/>
    <mergeCell ref="FF6:FG6"/>
    <mergeCell ref="FH6:FI6"/>
    <mergeCell ref="FJ6:FK6"/>
    <mergeCell ref="FM1:FS1"/>
    <mergeCell ref="FT1:FX1"/>
    <mergeCell ref="FM2:FS2"/>
    <mergeCell ref="FT2:FX2"/>
    <mergeCell ref="FM3:FS3"/>
    <mergeCell ref="FT3:FX3"/>
    <mergeCell ref="FM4:FN4"/>
    <mergeCell ref="FM5:FO7"/>
    <mergeCell ref="FP5:FS5"/>
    <mergeCell ref="FT5:FW5"/>
    <mergeCell ref="FX5:FX7"/>
    <mergeCell ref="FP6:FQ6"/>
    <mergeCell ref="FR6:FS6"/>
    <mergeCell ref="FT6:FU6"/>
    <mergeCell ref="FV6:FW6"/>
    <mergeCell ref="FY1:GE1"/>
    <mergeCell ref="GF1:GJ1"/>
    <mergeCell ref="FY2:GE2"/>
    <mergeCell ref="GF2:GJ2"/>
    <mergeCell ref="FY3:GE3"/>
    <mergeCell ref="GF3:GJ3"/>
    <mergeCell ref="FY4:FZ4"/>
    <mergeCell ref="FY5:GA7"/>
    <mergeCell ref="GB5:GE5"/>
    <mergeCell ref="GF5:GI5"/>
    <mergeCell ref="GJ5:GJ7"/>
    <mergeCell ref="GB6:GC6"/>
    <mergeCell ref="GD6:GE6"/>
    <mergeCell ref="GF6:GG6"/>
    <mergeCell ref="GH6:GI6"/>
    <mergeCell ref="GK1:GQ1"/>
    <mergeCell ref="GR1:GV1"/>
    <mergeCell ref="GK2:GQ2"/>
    <mergeCell ref="GR2:GV2"/>
    <mergeCell ref="GK3:GQ3"/>
    <mergeCell ref="GR3:GV3"/>
    <mergeCell ref="GK4:GL4"/>
    <mergeCell ref="GK5:GM7"/>
    <mergeCell ref="GN5:GQ5"/>
    <mergeCell ref="GR5:GU5"/>
    <mergeCell ref="GV5:GV7"/>
    <mergeCell ref="GN6:GO6"/>
    <mergeCell ref="GP6:GQ6"/>
    <mergeCell ref="GR6:GS6"/>
    <mergeCell ref="GT6:GU6"/>
    <mergeCell ref="GW1:HC1"/>
    <mergeCell ref="HD1:HH1"/>
    <mergeCell ref="GW2:HC2"/>
    <mergeCell ref="HD2:HH2"/>
    <mergeCell ref="GW3:HC3"/>
    <mergeCell ref="HD3:HH3"/>
    <mergeCell ref="GW4:GX4"/>
    <mergeCell ref="GW5:GY7"/>
    <mergeCell ref="GZ5:HC5"/>
    <mergeCell ref="HD5:HG5"/>
    <mergeCell ref="HH5:HH7"/>
    <mergeCell ref="GZ6:HA6"/>
    <mergeCell ref="HB6:HC6"/>
    <mergeCell ref="HD6:HE6"/>
    <mergeCell ref="HF6:HG6"/>
    <mergeCell ref="HI1:HP1"/>
    <mergeCell ref="HQ1:HW1"/>
    <mergeCell ref="HI2:HP2"/>
    <mergeCell ref="HI3:HP3"/>
    <mergeCell ref="HQ3:HW3"/>
    <mergeCell ref="HI4:HJ4"/>
    <mergeCell ref="HI5:HK7"/>
    <mergeCell ref="HL5:HO5"/>
    <mergeCell ref="HP5:HP7"/>
    <mergeCell ref="HQ5:HR7"/>
    <mergeCell ref="HS5:HV5"/>
    <mergeCell ref="HW5:HW7"/>
    <mergeCell ref="HL6:HM6"/>
    <mergeCell ref="HN6:HO6"/>
    <mergeCell ref="HS6:HT6"/>
    <mergeCell ref="HU6:HV6"/>
  </mergeCells>
  <phoneticPr fontId="3" type="noConversion"/>
  <pageMargins left="0.78740157480314965" right="0.78740157480314965" top="1.3779527559055118" bottom="0.70866141732283472" header="0.39370078740157483" footer="0.3937007874015748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D28"/>
  <sheetViews>
    <sheetView zoomScale="70" zoomScaleNormal="70" workbookViewId="0">
      <selection sqref="A1:G1"/>
    </sheetView>
  </sheetViews>
  <sheetFormatPr defaultRowHeight="16.5"/>
  <cols>
    <col min="1" max="1" width="2.375" customWidth="1"/>
    <col min="2" max="2" width="11.75" customWidth="1"/>
    <col min="3" max="3" width="19.125" customWidth="1"/>
    <col min="4" max="4" width="11.875" customWidth="1"/>
    <col min="5" max="5" width="16.5" customWidth="1"/>
    <col min="6" max="6" width="11.625" customWidth="1"/>
    <col min="7" max="7" width="16" customWidth="1"/>
    <col min="8" max="8" width="21.375" customWidth="1"/>
    <col min="9" max="9" width="20.75" customWidth="1"/>
    <col min="10" max="10" width="20.875" customWidth="1"/>
    <col min="11" max="11" width="21.125" customWidth="1"/>
    <col min="12" max="12" width="2.375" style="103" customWidth="1"/>
    <col min="13" max="13" width="11.75" style="103" customWidth="1"/>
    <col min="14" max="14" width="21.125" customWidth="1"/>
    <col min="15" max="15" width="12" customWidth="1"/>
    <col min="16" max="16" width="14.25" customWidth="1"/>
    <col min="17" max="17" width="11" customWidth="1"/>
    <col min="18" max="18" width="14.625" customWidth="1"/>
    <col min="19" max="19" width="19.375" customWidth="1"/>
    <col min="20" max="20" width="22.375" customWidth="1"/>
    <col min="21" max="21" width="20.375" customWidth="1"/>
    <col min="22" max="22" width="22.125" customWidth="1"/>
    <col min="23" max="23" width="2.875" customWidth="1"/>
    <col min="24" max="24" width="12.25" customWidth="1"/>
    <col min="25" max="25" width="17.625" style="55" bestFit="1" customWidth="1"/>
    <col min="26" max="26" width="12.125" customWidth="1"/>
    <col min="27" max="27" width="14.375" customWidth="1"/>
    <col min="28" max="28" width="12" customWidth="1"/>
    <col min="29" max="29" width="14.375" customWidth="1"/>
    <col min="30" max="30" width="21.375" customWidth="1"/>
    <col min="31" max="31" width="21.125" customWidth="1"/>
    <col min="32" max="32" width="20.625" customWidth="1"/>
    <col min="33" max="33" width="21.125" customWidth="1"/>
    <col min="34" max="34" width="2.875" customWidth="1"/>
    <col min="35" max="35" width="12.25" customWidth="1"/>
    <col min="36" max="36" width="20.875" customWidth="1"/>
    <col min="37" max="37" width="11.5" customWidth="1"/>
    <col min="38" max="38" width="13.5" customWidth="1"/>
    <col min="39" max="39" width="11.25" customWidth="1"/>
    <col min="40" max="40" width="13.125" customWidth="1"/>
    <col min="41" max="41" width="21.125" customWidth="1"/>
    <col min="42" max="42" width="21.375" customWidth="1"/>
    <col min="43" max="43" width="20.375" customWidth="1"/>
    <col min="44" max="44" width="21.875" customWidth="1"/>
    <col min="45" max="45" width="2.875" customWidth="1"/>
    <col min="46" max="46" width="12" customWidth="1"/>
    <col min="47" max="47" width="17.625" bestFit="1" customWidth="1"/>
    <col min="48" max="48" width="11.375" customWidth="1"/>
    <col min="49" max="49" width="15.125" customWidth="1"/>
    <col min="50" max="50" width="11.5" customWidth="1"/>
    <col min="51" max="51" width="14.5" customWidth="1"/>
    <col min="52" max="52" width="19.875" customWidth="1"/>
    <col min="53" max="53" width="23.125" customWidth="1"/>
    <col min="54" max="54" width="20.125" customWidth="1"/>
    <col min="55" max="55" width="21.625" customWidth="1"/>
    <col min="56" max="56" width="2.875" customWidth="1"/>
    <col min="57" max="57" width="11.75" customWidth="1"/>
    <col min="58" max="58" width="21.375" customWidth="1"/>
    <col min="59" max="59" width="10.5" customWidth="1"/>
    <col min="60" max="60" width="13.25" customWidth="1"/>
    <col min="61" max="61" width="11" customWidth="1"/>
    <col min="62" max="62" width="14.625" customWidth="1"/>
    <col min="63" max="63" width="19.375" customWidth="1"/>
    <col min="64" max="64" width="23.375" customWidth="1"/>
    <col min="65" max="65" width="19.25" customWidth="1"/>
    <col min="66" max="66" width="22.5" customWidth="1"/>
    <col min="67" max="67" width="3.125" customWidth="1"/>
    <col min="68" max="68" width="11.75" customWidth="1"/>
    <col min="69" max="69" width="17.625" bestFit="1" customWidth="1"/>
    <col min="70" max="70" width="11.375" customWidth="1"/>
    <col min="71" max="71" width="14.625" customWidth="1"/>
    <col min="72" max="72" width="12" customWidth="1"/>
    <col min="73" max="73" width="14.5" customWidth="1"/>
    <col min="74" max="74" width="21.75" customWidth="1"/>
    <col min="75" max="75" width="20.75" customWidth="1"/>
    <col min="76" max="76" width="20.875" customWidth="1"/>
    <col min="77" max="77" width="21.625" customWidth="1"/>
    <col min="78" max="78" width="2.875" customWidth="1"/>
    <col min="79" max="79" width="11.75" customWidth="1"/>
    <col min="80" max="80" width="20.875" customWidth="1"/>
    <col min="81" max="81" width="10.5" customWidth="1"/>
    <col min="82" max="82" width="14" customWidth="1"/>
    <col min="83" max="83" width="11.5" customWidth="1"/>
    <col min="84" max="84" width="14.375" customWidth="1"/>
    <col min="85" max="85" width="21.625" customWidth="1"/>
    <col min="86" max="86" width="22.5" customWidth="1"/>
    <col min="87" max="87" width="20.625" customWidth="1"/>
    <col min="88" max="88" width="20.875" customWidth="1"/>
    <col min="89" max="89" width="3.125" customWidth="1"/>
    <col min="90" max="90" width="12.25" customWidth="1"/>
    <col min="91" max="91" width="17.625" bestFit="1" customWidth="1"/>
    <col min="92" max="92" width="11.875" customWidth="1"/>
    <col min="93" max="93" width="14.25" customWidth="1"/>
    <col min="94" max="94" width="12.125" customWidth="1"/>
    <col min="95" max="95" width="14.625" customWidth="1"/>
    <col min="96" max="96" width="20.125" customWidth="1"/>
    <col min="97" max="97" width="23.125" customWidth="1"/>
    <col min="98" max="98" width="20.625" customWidth="1"/>
    <col min="99" max="99" width="22.125" customWidth="1"/>
    <col min="100" max="100" width="2.875" customWidth="1"/>
    <col min="101" max="101" width="12" customWidth="1"/>
    <col min="102" max="102" width="21.625" customWidth="1"/>
    <col min="103" max="103" width="10.5" customWidth="1"/>
    <col min="104" max="104" width="14" customWidth="1"/>
    <col min="105" max="105" width="10.5" customWidth="1"/>
    <col min="106" max="106" width="14.625" customWidth="1"/>
    <col min="107" max="107" width="22" customWidth="1"/>
    <col min="108" max="108" width="20.75" customWidth="1"/>
    <col min="109" max="109" width="20.625" customWidth="1"/>
    <col min="110" max="110" width="21.875" customWidth="1"/>
    <col min="111" max="111" width="3.375" customWidth="1"/>
    <col min="112" max="112" width="12" customWidth="1"/>
    <col min="113" max="113" width="17.625" bestFit="1" customWidth="1"/>
    <col min="114" max="114" width="11.125" customWidth="1"/>
    <col min="115" max="115" width="15.5" customWidth="1"/>
    <col min="116" max="116" width="11.125" customWidth="1"/>
    <col min="117" max="117" width="14.25" customWidth="1"/>
    <col min="118" max="118" width="19.875" customWidth="1"/>
    <col min="119" max="119" width="22.125" customWidth="1"/>
    <col min="120" max="120" width="20.625" customWidth="1"/>
    <col min="121" max="121" width="21.625" customWidth="1"/>
    <col min="122" max="122" width="3.125" customWidth="1"/>
    <col min="123" max="123" width="12.25" customWidth="1"/>
    <col min="124" max="124" width="22.5" customWidth="1"/>
    <col min="125" max="125" width="9.875" customWidth="1"/>
    <col min="126" max="126" width="13.625" customWidth="1"/>
    <col min="127" max="127" width="10.125" customWidth="1"/>
    <col min="128" max="128" width="14.125" customWidth="1"/>
    <col min="129" max="129" width="23.25" customWidth="1"/>
    <col min="130" max="130" width="19.5" customWidth="1"/>
    <col min="131" max="131" width="23" customWidth="1"/>
    <col min="132" max="132" width="19.5" customWidth="1"/>
    <col min="133" max="133" width="3.125" customWidth="1"/>
    <col min="134" max="134" width="12.25" customWidth="1"/>
    <col min="135" max="135" width="17.625" bestFit="1" customWidth="1"/>
    <col min="136" max="136" width="11.375" customWidth="1"/>
    <col min="137" max="137" width="15.125" customWidth="1"/>
    <col min="138" max="138" width="10.625" customWidth="1"/>
    <col min="139" max="139" width="15.375" customWidth="1"/>
    <col min="140" max="140" width="20.125" customWidth="1"/>
    <col min="141" max="141" width="22.125" customWidth="1"/>
    <col min="142" max="142" width="18.5" customWidth="1"/>
    <col min="143" max="143" width="22.75" customWidth="1"/>
    <col min="144" max="144" width="2.875" customWidth="1"/>
    <col min="145" max="145" width="12.25" customWidth="1"/>
    <col min="146" max="146" width="21.375" customWidth="1"/>
    <col min="147" max="147" width="10.5" customWidth="1"/>
    <col min="148" max="148" width="13.75" customWidth="1"/>
    <col min="149" max="149" width="10.5" customWidth="1"/>
    <col min="150" max="150" width="14.625" customWidth="1"/>
    <col min="151" max="151" width="19.625" customWidth="1"/>
    <col min="152" max="152" width="22.75" customWidth="1"/>
    <col min="153" max="153" width="19.875" customWidth="1"/>
    <col min="154" max="154" width="23.375" customWidth="1"/>
    <col min="155" max="155" width="3.75" customWidth="1"/>
    <col min="156" max="156" width="12.25" customWidth="1"/>
    <col min="157" max="157" width="17.625" bestFit="1" customWidth="1"/>
    <col min="158" max="158" width="12.125" customWidth="1"/>
    <col min="159" max="159" width="14.25" customWidth="1"/>
    <col min="160" max="160" width="11" customWidth="1"/>
    <col min="161" max="161" width="15.25" customWidth="1"/>
    <col min="162" max="162" width="22.25" customWidth="1"/>
    <col min="163" max="163" width="21.125" customWidth="1"/>
    <col min="164" max="164" width="22.75" customWidth="1"/>
    <col min="165" max="165" width="19.5" customWidth="1"/>
    <col min="166" max="166" width="3" customWidth="1"/>
    <col min="167" max="167" width="11.75" customWidth="1"/>
    <col min="168" max="168" width="20.875" customWidth="1"/>
    <col min="169" max="169" width="11.125" customWidth="1"/>
    <col min="170" max="170" width="13.125" customWidth="1"/>
    <col min="171" max="171" width="11.375" customWidth="1"/>
    <col min="172" max="172" width="13.625" customWidth="1"/>
    <col min="173" max="173" width="22.25" customWidth="1"/>
    <col min="174" max="174" width="21.625" customWidth="1"/>
    <col min="175" max="176" width="20.875" customWidth="1"/>
    <col min="177" max="177" width="3.125" customWidth="1"/>
    <col min="178" max="178" width="12.375" customWidth="1"/>
    <col min="179" max="179" width="17.625" bestFit="1" customWidth="1"/>
    <col min="180" max="180" width="11.25" customWidth="1"/>
    <col min="181" max="181" width="15.625" customWidth="1"/>
    <col min="182" max="182" width="10.5" customWidth="1"/>
    <col min="183" max="183" width="14.625" customWidth="1"/>
    <col min="184" max="184" width="22" customWidth="1"/>
    <col min="185" max="185" width="20.875" customWidth="1"/>
    <col min="186" max="187" width="21.125" customWidth="1"/>
    <col min="188" max="188" width="2.875" customWidth="1"/>
    <col min="189" max="189" width="12.125" customWidth="1"/>
    <col min="190" max="190" width="21.375" customWidth="1"/>
    <col min="191" max="191" width="10.625" customWidth="1"/>
    <col min="192" max="192" width="13.875" customWidth="1"/>
    <col min="193" max="193" width="10.75" customWidth="1"/>
    <col min="194" max="194" width="14.125" customWidth="1"/>
    <col min="195" max="195" width="21" customWidth="1"/>
    <col min="196" max="196" width="21.25" customWidth="1"/>
    <col min="197" max="197" width="20.625" customWidth="1"/>
    <col min="198" max="198" width="22" customWidth="1"/>
    <col min="199" max="199" width="3.125" customWidth="1"/>
    <col min="200" max="200" width="13.875" customWidth="1"/>
    <col min="201" max="201" width="17.25" customWidth="1"/>
    <col min="202" max="202" width="11.375" customWidth="1"/>
    <col min="203" max="203" width="14.75" customWidth="1"/>
    <col min="204" max="204" width="10.875" customWidth="1"/>
    <col min="205" max="205" width="14.375" customWidth="1"/>
    <col min="206" max="206" width="2.5" customWidth="1"/>
    <col min="207" max="207" width="11.875" customWidth="1"/>
    <col min="208" max="208" width="20.875" customWidth="1"/>
    <col min="209" max="209" width="11.75" customWidth="1"/>
    <col min="210" max="210" width="13.875" customWidth="1"/>
    <col min="211" max="211" width="11.5" customWidth="1"/>
    <col min="212" max="212" width="13.625" customWidth="1"/>
  </cols>
  <sheetData>
    <row r="1" spans="1:212" ht="30.75" customHeight="1">
      <c r="A1" s="583" t="s">
        <v>165</v>
      </c>
      <c r="B1" s="583"/>
      <c r="C1" s="583"/>
      <c r="D1" s="583"/>
      <c r="E1" s="583"/>
      <c r="F1" s="583"/>
      <c r="G1" s="583"/>
      <c r="H1" s="584" t="s">
        <v>166</v>
      </c>
      <c r="I1" s="586"/>
      <c r="J1" s="586"/>
      <c r="K1" s="586"/>
      <c r="L1" s="583" t="s">
        <v>165</v>
      </c>
      <c r="M1" s="583"/>
      <c r="N1" s="583"/>
      <c r="O1" s="583"/>
      <c r="P1" s="583"/>
      <c r="Q1" s="583"/>
      <c r="R1" s="583"/>
      <c r="S1" s="584" t="s">
        <v>166</v>
      </c>
      <c r="T1" s="586"/>
      <c r="U1" s="586"/>
      <c r="V1" s="586"/>
      <c r="W1" s="583" t="s">
        <v>165</v>
      </c>
      <c r="X1" s="583"/>
      <c r="Y1" s="583"/>
      <c r="Z1" s="583"/>
      <c r="AA1" s="583"/>
      <c r="AB1" s="583"/>
      <c r="AC1" s="583"/>
      <c r="AD1" s="584" t="s">
        <v>166</v>
      </c>
      <c r="AE1" s="585"/>
      <c r="AF1" s="585"/>
      <c r="AG1" s="585"/>
      <c r="AH1" s="583" t="s">
        <v>165</v>
      </c>
      <c r="AI1" s="583"/>
      <c r="AJ1" s="583"/>
      <c r="AK1" s="583"/>
      <c r="AL1" s="583"/>
      <c r="AM1" s="583"/>
      <c r="AN1" s="583"/>
      <c r="AO1" s="584" t="s">
        <v>166</v>
      </c>
      <c r="AP1" s="585"/>
      <c r="AQ1" s="585"/>
      <c r="AR1" s="585"/>
      <c r="AS1" s="583" t="s">
        <v>165</v>
      </c>
      <c r="AT1" s="583"/>
      <c r="AU1" s="583"/>
      <c r="AV1" s="583"/>
      <c r="AW1" s="583"/>
      <c r="AX1" s="583"/>
      <c r="AY1" s="583"/>
      <c r="AZ1" s="584" t="s">
        <v>166</v>
      </c>
      <c r="BA1" s="585"/>
      <c r="BB1" s="585"/>
      <c r="BC1" s="585"/>
      <c r="BD1" s="583" t="s">
        <v>165</v>
      </c>
      <c r="BE1" s="583"/>
      <c r="BF1" s="583"/>
      <c r="BG1" s="583"/>
      <c r="BH1" s="583"/>
      <c r="BI1" s="583"/>
      <c r="BJ1" s="583"/>
      <c r="BK1" s="584" t="s">
        <v>166</v>
      </c>
      <c r="BL1" s="585"/>
      <c r="BM1" s="585"/>
      <c r="BN1" s="585"/>
      <c r="BO1" s="583" t="s">
        <v>165</v>
      </c>
      <c r="BP1" s="583"/>
      <c r="BQ1" s="583"/>
      <c r="BR1" s="583"/>
      <c r="BS1" s="583"/>
      <c r="BT1" s="583"/>
      <c r="BU1" s="583"/>
      <c r="BV1" s="584" t="s">
        <v>166</v>
      </c>
      <c r="BW1" s="585"/>
      <c r="BX1" s="585"/>
      <c r="BY1" s="585"/>
      <c r="BZ1" s="583" t="s">
        <v>165</v>
      </c>
      <c r="CA1" s="583"/>
      <c r="CB1" s="583"/>
      <c r="CC1" s="583"/>
      <c r="CD1" s="583"/>
      <c r="CE1" s="583"/>
      <c r="CF1" s="583"/>
      <c r="CG1" s="584" t="s">
        <v>166</v>
      </c>
      <c r="CH1" s="585"/>
      <c r="CI1" s="585"/>
      <c r="CJ1" s="585"/>
      <c r="CK1" s="583" t="s">
        <v>165</v>
      </c>
      <c r="CL1" s="583"/>
      <c r="CM1" s="583"/>
      <c r="CN1" s="583"/>
      <c r="CO1" s="583"/>
      <c r="CP1" s="583"/>
      <c r="CQ1" s="583"/>
      <c r="CR1" s="584" t="s">
        <v>166</v>
      </c>
      <c r="CS1" s="585"/>
      <c r="CT1" s="585"/>
      <c r="CU1" s="585"/>
      <c r="CV1" s="583" t="s">
        <v>165</v>
      </c>
      <c r="CW1" s="583"/>
      <c r="CX1" s="583"/>
      <c r="CY1" s="583"/>
      <c r="CZ1" s="583"/>
      <c r="DA1" s="583"/>
      <c r="DB1" s="583"/>
      <c r="DC1" s="584" t="s">
        <v>166</v>
      </c>
      <c r="DD1" s="585"/>
      <c r="DE1" s="585"/>
      <c r="DF1" s="585"/>
      <c r="DG1" s="583" t="s">
        <v>165</v>
      </c>
      <c r="DH1" s="583"/>
      <c r="DI1" s="583"/>
      <c r="DJ1" s="583"/>
      <c r="DK1" s="583"/>
      <c r="DL1" s="583"/>
      <c r="DM1" s="583"/>
      <c r="DN1" s="584" t="s">
        <v>166</v>
      </c>
      <c r="DO1" s="585"/>
      <c r="DP1" s="585"/>
      <c r="DQ1" s="585"/>
      <c r="DR1" s="583" t="s">
        <v>165</v>
      </c>
      <c r="DS1" s="583"/>
      <c r="DT1" s="583"/>
      <c r="DU1" s="583"/>
      <c r="DV1" s="583"/>
      <c r="DW1" s="583"/>
      <c r="DX1" s="583"/>
      <c r="DY1" s="584" t="s">
        <v>166</v>
      </c>
      <c r="DZ1" s="585"/>
      <c r="EA1" s="585"/>
      <c r="EB1" s="585"/>
      <c r="EC1" s="583" t="s">
        <v>165</v>
      </c>
      <c r="ED1" s="583"/>
      <c r="EE1" s="583"/>
      <c r="EF1" s="583"/>
      <c r="EG1" s="583"/>
      <c r="EH1" s="583"/>
      <c r="EI1" s="583"/>
      <c r="EJ1" s="584" t="s">
        <v>166</v>
      </c>
      <c r="EK1" s="585"/>
      <c r="EL1" s="585"/>
      <c r="EM1" s="585"/>
      <c r="EN1" s="583" t="s">
        <v>165</v>
      </c>
      <c r="EO1" s="583"/>
      <c r="EP1" s="583"/>
      <c r="EQ1" s="583"/>
      <c r="ER1" s="583"/>
      <c r="ES1" s="583"/>
      <c r="ET1" s="583"/>
      <c r="EU1" s="584" t="s">
        <v>166</v>
      </c>
      <c r="EV1" s="585"/>
      <c r="EW1" s="585"/>
      <c r="EX1" s="585"/>
      <c r="EY1" s="583" t="s">
        <v>165</v>
      </c>
      <c r="EZ1" s="583"/>
      <c r="FA1" s="583"/>
      <c r="FB1" s="583"/>
      <c r="FC1" s="583"/>
      <c r="FD1" s="583"/>
      <c r="FE1" s="583"/>
      <c r="FF1" s="584" t="s">
        <v>166</v>
      </c>
      <c r="FG1" s="585"/>
      <c r="FH1" s="585"/>
      <c r="FI1" s="585"/>
      <c r="FJ1" s="583" t="s">
        <v>165</v>
      </c>
      <c r="FK1" s="583"/>
      <c r="FL1" s="583"/>
      <c r="FM1" s="583"/>
      <c r="FN1" s="583"/>
      <c r="FO1" s="583"/>
      <c r="FP1" s="583"/>
      <c r="FQ1" s="584" t="s">
        <v>166</v>
      </c>
      <c r="FR1" s="585"/>
      <c r="FS1" s="585"/>
      <c r="FT1" s="585"/>
      <c r="FU1" s="583" t="s">
        <v>165</v>
      </c>
      <c r="FV1" s="583"/>
      <c r="FW1" s="583"/>
      <c r="FX1" s="583"/>
      <c r="FY1" s="583"/>
      <c r="FZ1" s="583"/>
      <c r="GA1" s="583"/>
      <c r="GB1" s="584" t="s">
        <v>166</v>
      </c>
      <c r="GC1" s="585"/>
      <c r="GD1" s="585"/>
      <c r="GE1" s="585"/>
      <c r="GF1" s="583" t="s">
        <v>165</v>
      </c>
      <c r="GG1" s="583"/>
      <c r="GH1" s="583"/>
      <c r="GI1" s="583"/>
      <c r="GJ1" s="583"/>
      <c r="GK1" s="583"/>
      <c r="GL1" s="583"/>
      <c r="GM1" s="584" t="s">
        <v>166</v>
      </c>
      <c r="GN1" s="585"/>
      <c r="GO1" s="585"/>
      <c r="GP1" s="585"/>
      <c r="GQ1" s="583" t="s">
        <v>165</v>
      </c>
      <c r="GR1" s="583"/>
      <c r="GS1" s="583"/>
      <c r="GT1" s="583"/>
      <c r="GU1" s="583"/>
      <c r="GV1" s="583"/>
      <c r="GW1" s="583"/>
      <c r="GX1" s="584" t="s">
        <v>166</v>
      </c>
      <c r="GY1" s="584"/>
      <c r="GZ1" s="584"/>
      <c r="HA1" s="584"/>
      <c r="HB1" s="584"/>
      <c r="HC1" s="584"/>
      <c r="HD1" s="584"/>
    </row>
    <row r="2" spans="1:212" ht="23.25" customHeight="1">
      <c r="A2" s="583" t="s">
        <v>288</v>
      </c>
      <c r="B2" s="583"/>
      <c r="C2" s="583"/>
      <c r="D2" s="583"/>
      <c r="E2" s="583"/>
      <c r="F2" s="583"/>
      <c r="G2" s="583"/>
      <c r="H2" s="584" t="s">
        <v>260</v>
      </c>
      <c r="I2" s="586"/>
      <c r="J2" s="586"/>
      <c r="K2" s="586"/>
      <c r="L2" s="583" t="s">
        <v>298</v>
      </c>
      <c r="M2" s="583"/>
      <c r="N2" s="583"/>
      <c r="O2" s="583"/>
      <c r="P2" s="583"/>
      <c r="Q2" s="583"/>
      <c r="R2" s="583"/>
      <c r="S2" s="584" t="s">
        <v>299</v>
      </c>
      <c r="T2" s="586"/>
      <c r="U2" s="586"/>
      <c r="V2" s="586"/>
      <c r="W2" s="583" t="s">
        <v>300</v>
      </c>
      <c r="X2" s="583"/>
      <c r="Y2" s="583"/>
      <c r="Z2" s="583"/>
      <c r="AA2" s="583"/>
      <c r="AB2" s="583"/>
      <c r="AC2" s="583"/>
      <c r="AD2" s="584" t="s">
        <v>266</v>
      </c>
      <c r="AE2" s="585"/>
      <c r="AF2" s="585"/>
      <c r="AG2" s="585"/>
      <c r="AH2" s="583" t="s">
        <v>301</v>
      </c>
      <c r="AI2" s="583"/>
      <c r="AJ2" s="583"/>
      <c r="AK2" s="583"/>
      <c r="AL2" s="583"/>
      <c r="AM2" s="583"/>
      <c r="AN2" s="583"/>
      <c r="AO2" s="584" t="s">
        <v>261</v>
      </c>
      <c r="AP2" s="585"/>
      <c r="AQ2" s="585"/>
      <c r="AR2" s="585"/>
      <c r="AS2" s="583" t="s">
        <v>302</v>
      </c>
      <c r="AT2" s="583"/>
      <c r="AU2" s="583"/>
      <c r="AV2" s="583"/>
      <c r="AW2" s="583"/>
      <c r="AX2" s="583"/>
      <c r="AY2" s="583"/>
      <c r="AZ2" s="584" t="s">
        <v>268</v>
      </c>
      <c r="BA2" s="585"/>
      <c r="BB2" s="585"/>
      <c r="BC2" s="585"/>
      <c r="BD2" s="583" t="s">
        <v>304</v>
      </c>
      <c r="BE2" s="583"/>
      <c r="BF2" s="583"/>
      <c r="BG2" s="583"/>
      <c r="BH2" s="583"/>
      <c r="BI2" s="583"/>
      <c r="BJ2" s="583"/>
      <c r="BK2" s="584" t="s">
        <v>262</v>
      </c>
      <c r="BL2" s="585"/>
      <c r="BM2" s="585"/>
      <c r="BN2" s="585"/>
      <c r="BO2" s="583" t="s">
        <v>305</v>
      </c>
      <c r="BP2" s="583"/>
      <c r="BQ2" s="583"/>
      <c r="BR2" s="583"/>
      <c r="BS2" s="583"/>
      <c r="BT2" s="583"/>
      <c r="BU2" s="583"/>
      <c r="BV2" s="584" t="s">
        <v>269</v>
      </c>
      <c r="BW2" s="585"/>
      <c r="BX2" s="585"/>
      <c r="BY2" s="585"/>
      <c r="BZ2" s="583" t="s">
        <v>306</v>
      </c>
      <c r="CA2" s="583"/>
      <c r="CB2" s="583"/>
      <c r="CC2" s="583"/>
      <c r="CD2" s="583"/>
      <c r="CE2" s="583"/>
      <c r="CF2" s="583"/>
      <c r="CG2" s="584" t="s">
        <v>263</v>
      </c>
      <c r="CH2" s="585"/>
      <c r="CI2" s="585"/>
      <c r="CJ2" s="585"/>
      <c r="CK2" s="583" t="s">
        <v>307</v>
      </c>
      <c r="CL2" s="583"/>
      <c r="CM2" s="583"/>
      <c r="CN2" s="583"/>
      <c r="CO2" s="583"/>
      <c r="CP2" s="583"/>
      <c r="CQ2" s="583"/>
      <c r="CR2" s="584" t="s">
        <v>265</v>
      </c>
      <c r="CS2" s="585"/>
      <c r="CT2" s="585"/>
      <c r="CU2" s="585"/>
      <c r="CV2" s="583" t="s">
        <v>308</v>
      </c>
      <c r="CW2" s="583"/>
      <c r="CX2" s="583"/>
      <c r="CY2" s="583"/>
      <c r="CZ2" s="583"/>
      <c r="DA2" s="583"/>
      <c r="DB2" s="583"/>
      <c r="DC2" s="584" t="s">
        <v>309</v>
      </c>
      <c r="DD2" s="585"/>
      <c r="DE2" s="585"/>
      <c r="DF2" s="585"/>
      <c r="DG2" s="583" t="s">
        <v>310</v>
      </c>
      <c r="DH2" s="583"/>
      <c r="DI2" s="583"/>
      <c r="DJ2" s="583"/>
      <c r="DK2" s="583"/>
      <c r="DL2" s="583"/>
      <c r="DM2" s="583"/>
      <c r="DN2" s="584" t="s">
        <v>311</v>
      </c>
      <c r="DO2" s="585"/>
      <c r="DP2" s="585"/>
      <c r="DQ2" s="585"/>
      <c r="DR2" s="583" t="s">
        <v>312</v>
      </c>
      <c r="DS2" s="583"/>
      <c r="DT2" s="583"/>
      <c r="DU2" s="583"/>
      <c r="DV2" s="583"/>
      <c r="DW2" s="583"/>
      <c r="DX2" s="583"/>
      <c r="DY2" s="584" t="s">
        <v>313</v>
      </c>
      <c r="DZ2" s="585"/>
      <c r="EA2" s="585"/>
      <c r="EB2" s="585"/>
      <c r="EC2" s="583" t="s">
        <v>314</v>
      </c>
      <c r="ED2" s="583"/>
      <c r="EE2" s="583"/>
      <c r="EF2" s="583"/>
      <c r="EG2" s="583"/>
      <c r="EH2" s="583"/>
      <c r="EI2" s="583"/>
      <c r="EJ2" s="584" t="s">
        <v>315</v>
      </c>
      <c r="EK2" s="585"/>
      <c r="EL2" s="585"/>
      <c r="EM2" s="585"/>
      <c r="EN2" s="583" t="s">
        <v>316</v>
      </c>
      <c r="EO2" s="583"/>
      <c r="EP2" s="583"/>
      <c r="EQ2" s="583"/>
      <c r="ER2" s="583"/>
      <c r="ES2" s="583"/>
      <c r="ET2" s="583"/>
      <c r="EU2" s="584" t="s">
        <v>317</v>
      </c>
      <c r="EV2" s="585"/>
      <c r="EW2" s="585"/>
      <c r="EX2" s="585"/>
      <c r="EY2" s="583" t="s">
        <v>318</v>
      </c>
      <c r="EZ2" s="583"/>
      <c r="FA2" s="583"/>
      <c r="FB2" s="583"/>
      <c r="FC2" s="583"/>
      <c r="FD2" s="583"/>
      <c r="FE2" s="583"/>
      <c r="FF2" s="584" t="s">
        <v>319</v>
      </c>
      <c r="FG2" s="585"/>
      <c r="FH2" s="585"/>
      <c r="FI2" s="585"/>
      <c r="FJ2" s="583" t="s">
        <v>320</v>
      </c>
      <c r="FK2" s="583"/>
      <c r="FL2" s="583"/>
      <c r="FM2" s="583"/>
      <c r="FN2" s="583"/>
      <c r="FO2" s="583"/>
      <c r="FP2" s="583"/>
      <c r="FQ2" s="584" t="s">
        <v>321</v>
      </c>
      <c r="FR2" s="585"/>
      <c r="FS2" s="585"/>
      <c r="FT2" s="585"/>
      <c r="FU2" s="583" t="s">
        <v>322</v>
      </c>
      <c r="FV2" s="583"/>
      <c r="FW2" s="583"/>
      <c r="FX2" s="583"/>
      <c r="FY2" s="583"/>
      <c r="FZ2" s="583"/>
      <c r="GA2" s="583"/>
      <c r="GB2" s="584" t="s">
        <v>323</v>
      </c>
      <c r="GC2" s="585"/>
      <c r="GD2" s="585"/>
      <c r="GE2" s="585"/>
      <c r="GF2" s="583" t="s">
        <v>324</v>
      </c>
      <c r="GG2" s="583"/>
      <c r="GH2" s="583"/>
      <c r="GI2" s="583"/>
      <c r="GJ2" s="583"/>
      <c r="GK2" s="583"/>
      <c r="GL2" s="583"/>
      <c r="GM2" s="584" t="s">
        <v>325</v>
      </c>
      <c r="GN2" s="585"/>
      <c r="GO2" s="585"/>
      <c r="GP2" s="585"/>
      <c r="GQ2" s="583" t="s">
        <v>326</v>
      </c>
      <c r="GR2" s="583"/>
      <c r="GS2" s="583"/>
      <c r="GT2" s="583"/>
      <c r="GU2" s="583"/>
      <c r="GV2" s="583"/>
      <c r="GW2" s="583"/>
      <c r="GX2" s="584" t="s">
        <v>327</v>
      </c>
      <c r="GY2" s="584"/>
      <c r="GZ2" s="584"/>
      <c r="HA2" s="584"/>
      <c r="HB2" s="584"/>
      <c r="HC2" s="584"/>
      <c r="HD2" s="584"/>
    </row>
    <row r="3" spans="1:212" ht="26.85" customHeight="1" thickBot="1">
      <c r="B3" s="32"/>
      <c r="C3" s="32"/>
      <c r="D3" s="82" t="s">
        <v>441</v>
      </c>
      <c r="E3" s="32"/>
      <c r="F3" s="32"/>
      <c r="G3" s="83" t="s">
        <v>221</v>
      </c>
      <c r="H3" s="35"/>
      <c r="I3" s="587">
        <v>2007</v>
      </c>
      <c r="J3" s="588"/>
      <c r="K3" s="59" t="s">
        <v>222</v>
      </c>
      <c r="L3"/>
      <c r="M3" s="32"/>
      <c r="N3" s="32"/>
      <c r="O3" s="82" t="s">
        <v>441</v>
      </c>
      <c r="P3" s="32"/>
      <c r="Q3" s="32"/>
      <c r="R3" s="83" t="s">
        <v>221</v>
      </c>
      <c r="S3" s="35"/>
      <c r="T3" s="587">
        <v>2007</v>
      </c>
      <c r="U3" s="588"/>
      <c r="V3" s="59" t="s">
        <v>222</v>
      </c>
      <c r="X3" s="32"/>
      <c r="Y3" s="32"/>
      <c r="Z3" s="82" t="s">
        <v>441</v>
      </c>
      <c r="AA3" s="32"/>
      <c r="AB3" s="32"/>
      <c r="AC3" s="83" t="s">
        <v>221</v>
      </c>
      <c r="AD3" s="31"/>
      <c r="AE3" s="587">
        <v>2007</v>
      </c>
      <c r="AF3" s="588"/>
      <c r="AG3" s="57" t="s">
        <v>237</v>
      </c>
      <c r="AI3" s="32"/>
      <c r="AJ3" s="32"/>
      <c r="AK3" s="82" t="s">
        <v>441</v>
      </c>
      <c r="AL3" s="32"/>
      <c r="AM3" s="32"/>
      <c r="AN3" s="83" t="s">
        <v>221</v>
      </c>
      <c r="AO3" s="31"/>
      <c r="AP3" s="587">
        <v>2007</v>
      </c>
      <c r="AQ3" s="588"/>
      <c r="AR3" s="57" t="s">
        <v>237</v>
      </c>
      <c r="AT3" s="32"/>
      <c r="AU3" s="32"/>
      <c r="AV3" s="82" t="s">
        <v>441</v>
      </c>
      <c r="AW3" s="32"/>
      <c r="AX3" s="32"/>
      <c r="AY3" s="83" t="s">
        <v>221</v>
      </c>
      <c r="AZ3" s="31"/>
      <c r="BA3" s="587">
        <v>2007</v>
      </c>
      <c r="BB3" s="588"/>
      <c r="BC3" s="57" t="s">
        <v>237</v>
      </c>
      <c r="BE3" s="32"/>
      <c r="BF3" s="32"/>
      <c r="BG3" s="82" t="s">
        <v>441</v>
      </c>
      <c r="BH3" s="32"/>
      <c r="BI3" s="32"/>
      <c r="BJ3" s="83" t="s">
        <v>221</v>
      </c>
      <c r="BK3" s="31"/>
      <c r="BL3" s="587">
        <v>2007</v>
      </c>
      <c r="BM3" s="588"/>
      <c r="BN3" s="57" t="s">
        <v>237</v>
      </c>
      <c r="BP3" s="32"/>
      <c r="BQ3" s="32"/>
      <c r="BR3" s="82" t="s">
        <v>441</v>
      </c>
      <c r="BS3" s="32"/>
      <c r="BT3" s="32"/>
      <c r="BU3" s="83" t="s">
        <v>221</v>
      </c>
      <c r="BV3" s="31"/>
      <c r="BW3" s="587">
        <v>2007</v>
      </c>
      <c r="BX3" s="588"/>
      <c r="BY3" s="57" t="s">
        <v>237</v>
      </c>
      <c r="CA3" s="32"/>
      <c r="CB3" s="32"/>
      <c r="CC3" s="82" t="s">
        <v>441</v>
      </c>
      <c r="CD3" s="32"/>
      <c r="CE3" s="32"/>
      <c r="CF3" s="83" t="s">
        <v>221</v>
      </c>
      <c r="CG3" s="31"/>
      <c r="CH3" s="587">
        <v>2007</v>
      </c>
      <c r="CI3" s="588"/>
      <c r="CJ3" s="57" t="s">
        <v>237</v>
      </c>
      <c r="CL3" s="32"/>
      <c r="CM3" s="32"/>
      <c r="CN3" s="82" t="s">
        <v>441</v>
      </c>
      <c r="CO3" s="32"/>
      <c r="CP3" s="32"/>
      <c r="CQ3" s="83" t="s">
        <v>221</v>
      </c>
      <c r="CR3" s="31"/>
      <c r="CS3" s="587">
        <v>2007</v>
      </c>
      <c r="CT3" s="588"/>
      <c r="CU3" s="57" t="s">
        <v>237</v>
      </c>
      <c r="CW3" s="32"/>
      <c r="CX3" s="32"/>
      <c r="CY3" s="82" t="s">
        <v>441</v>
      </c>
      <c r="CZ3" s="32"/>
      <c r="DA3" s="32"/>
      <c r="DB3" s="83" t="s">
        <v>221</v>
      </c>
      <c r="DC3" s="31"/>
      <c r="DD3" s="587">
        <v>2007</v>
      </c>
      <c r="DE3" s="588"/>
      <c r="DF3" s="57" t="s">
        <v>237</v>
      </c>
      <c r="DH3" s="32"/>
      <c r="DI3" s="32"/>
      <c r="DJ3" s="82" t="s">
        <v>441</v>
      </c>
      <c r="DK3" s="32"/>
      <c r="DL3" s="32"/>
      <c r="DM3" s="83" t="s">
        <v>221</v>
      </c>
      <c r="DN3" s="31"/>
      <c r="DO3" s="587">
        <v>2007</v>
      </c>
      <c r="DP3" s="588"/>
      <c r="DQ3" s="57" t="s">
        <v>237</v>
      </c>
      <c r="DS3" s="32"/>
      <c r="DT3" s="32"/>
      <c r="DU3" s="82" t="s">
        <v>441</v>
      </c>
      <c r="DV3" s="32"/>
      <c r="DW3" s="32"/>
      <c r="DX3" s="83" t="s">
        <v>221</v>
      </c>
      <c r="DY3" s="31"/>
      <c r="DZ3" s="587">
        <v>2007</v>
      </c>
      <c r="EA3" s="588"/>
      <c r="EB3" s="57" t="s">
        <v>237</v>
      </c>
      <c r="ED3" s="32"/>
      <c r="EE3" s="32"/>
      <c r="EF3" s="82" t="s">
        <v>441</v>
      </c>
      <c r="EG3" s="32"/>
      <c r="EH3" s="32"/>
      <c r="EI3" s="83" t="s">
        <v>221</v>
      </c>
      <c r="EJ3" s="31"/>
      <c r="EK3" s="587">
        <v>2007</v>
      </c>
      <c r="EL3" s="588"/>
      <c r="EM3" s="57" t="s">
        <v>237</v>
      </c>
      <c r="EO3" s="32"/>
      <c r="EP3" s="32"/>
      <c r="EQ3" s="82" t="s">
        <v>441</v>
      </c>
      <c r="ER3" s="32"/>
      <c r="ES3" s="32"/>
      <c r="ET3" s="83" t="s">
        <v>221</v>
      </c>
      <c r="EU3" s="31"/>
      <c r="EV3" s="587">
        <v>2007</v>
      </c>
      <c r="EW3" s="588"/>
      <c r="EX3" s="57" t="s">
        <v>237</v>
      </c>
      <c r="EZ3" s="32"/>
      <c r="FA3" s="32"/>
      <c r="FB3" s="82" t="s">
        <v>441</v>
      </c>
      <c r="FC3" s="32"/>
      <c r="FD3" s="32"/>
      <c r="FE3" s="83" t="s">
        <v>221</v>
      </c>
      <c r="FF3" s="31"/>
      <c r="FG3" s="587">
        <v>2007</v>
      </c>
      <c r="FH3" s="588"/>
      <c r="FI3" s="57" t="s">
        <v>237</v>
      </c>
      <c r="FK3" s="32"/>
      <c r="FL3" s="32"/>
      <c r="FM3" s="82" t="s">
        <v>441</v>
      </c>
      <c r="FN3" s="32"/>
      <c r="FO3" s="32"/>
      <c r="FP3" s="83" t="s">
        <v>221</v>
      </c>
      <c r="FQ3" s="31"/>
      <c r="FR3" s="587">
        <v>2007</v>
      </c>
      <c r="FS3" s="588"/>
      <c r="FT3" s="57" t="s">
        <v>237</v>
      </c>
      <c r="FV3" s="32"/>
      <c r="FW3" s="32"/>
      <c r="FX3" s="82" t="s">
        <v>441</v>
      </c>
      <c r="FY3" s="32"/>
      <c r="FZ3" s="32"/>
      <c r="GA3" s="83" t="s">
        <v>221</v>
      </c>
      <c r="GB3" s="31"/>
      <c r="GC3" s="587">
        <v>2007</v>
      </c>
      <c r="GD3" s="588"/>
      <c r="GE3" s="57" t="s">
        <v>237</v>
      </c>
      <c r="GG3" s="32"/>
      <c r="GH3" s="32"/>
      <c r="GI3" s="82" t="s">
        <v>441</v>
      </c>
      <c r="GJ3" s="32"/>
      <c r="GK3" s="32"/>
      <c r="GL3" s="83" t="s">
        <v>221</v>
      </c>
      <c r="GM3" s="31"/>
      <c r="GN3" s="587">
        <v>2007</v>
      </c>
      <c r="GO3" s="588"/>
      <c r="GP3" s="57" t="s">
        <v>237</v>
      </c>
      <c r="GR3" s="32"/>
      <c r="GS3" s="32"/>
      <c r="GT3" s="82" t="s">
        <v>441</v>
      </c>
      <c r="GU3" s="32"/>
      <c r="GV3" s="32"/>
      <c r="GW3" s="83" t="s">
        <v>221</v>
      </c>
      <c r="GX3" s="31"/>
      <c r="GY3" s="32" t="s">
        <v>48</v>
      </c>
      <c r="GZ3" s="81"/>
      <c r="HA3" s="32">
        <v>2007</v>
      </c>
      <c r="HB3" s="32"/>
      <c r="HC3" s="32"/>
      <c r="HD3" s="57" t="s">
        <v>237</v>
      </c>
    </row>
    <row r="4" spans="1:212" s="136" customFormat="1" ht="39" customHeight="1">
      <c r="A4" s="592" t="s">
        <v>32</v>
      </c>
      <c r="B4" s="428"/>
      <c r="C4" s="429"/>
      <c r="D4" s="601" t="s">
        <v>67</v>
      </c>
      <c r="E4" s="602"/>
      <c r="F4" s="602"/>
      <c r="G4" s="603"/>
      <c r="H4" s="545" t="s">
        <v>12</v>
      </c>
      <c r="I4" s="545"/>
      <c r="J4" s="545"/>
      <c r="K4" s="546"/>
      <c r="L4" s="592" t="s">
        <v>32</v>
      </c>
      <c r="M4" s="428"/>
      <c r="N4" s="429"/>
      <c r="O4" s="601" t="s">
        <v>67</v>
      </c>
      <c r="P4" s="602"/>
      <c r="Q4" s="602"/>
      <c r="R4" s="603"/>
      <c r="S4" s="545" t="s">
        <v>12</v>
      </c>
      <c r="T4" s="545"/>
      <c r="U4" s="545"/>
      <c r="V4" s="546"/>
      <c r="W4" s="592" t="s">
        <v>32</v>
      </c>
      <c r="X4" s="593"/>
      <c r="Y4" s="594"/>
      <c r="Z4" s="556" t="s">
        <v>90</v>
      </c>
      <c r="AA4" s="544"/>
      <c r="AB4" s="544"/>
      <c r="AC4" s="557"/>
      <c r="AD4" s="545" t="s">
        <v>15</v>
      </c>
      <c r="AE4" s="545"/>
      <c r="AF4" s="545"/>
      <c r="AG4" s="546"/>
      <c r="AH4" s="592" t="s">
        <v>32</v>
      </c>
      <c r="AI4" s="593"/>
      <c r="AJ4" s="594"/>
      <c r="AK4" s="556" t="s">
        <v>90</v>
      </c>
      <c r="AL4" s="544"/>
      <c r="AM4" s="544"/>
      <c r="AN4" s="557"/>
      <c r="AO4" s="545" t="s">
        <v>15</v>
      </c>
      <c r="AP4" s="545"/>
      <c r="AQ4" s="545"/>
      <c r="AR4" s="546"/>
      <c r="AS4" s="592" t="s">
        <v>32</v>
      </c>
      <c r="AT4" s="593"/>
      <c r="AU4" s="594"/>
      <c r="AV4" s="556" t="s">
        <v>97</v>
      </c>
      <c r="AW4" s="544"/>
      <c r="AX4" s="544"/>
      <c r="AY4" s="557"/>
      <c r="AZ4" s="544" t="s">
        <v>17</v>
      </c>
      <c r="BA4" s="545"/>
      <c r="BB4" s="545"/>
      <c r="BC4" s="546"/>
      <c r="BD4" s="592" t="s">
        <v>32</v>
      </c>
      <c r="BE4" s="593"/>
      <c r="BF4" s="594"/>
      <c r="BG4" s="556" t="s">
        <v>97</v>
      </c>
      <c r="BH4" s="544"/>
      <c r="BI4" s="544"/>
      <c r="BJ4" s="557"/>
      <c r="BK4" s="544" t="s">
        <v>17</v>
      </c>
      <c r="BL4" s="545"/>
      <c r="BM4" s="545"/>
      <c r="BN4" s="546"/>
      <c r="BO4" s="592" t="s">
        <v>32</v>
      </c>
      <c r="BP4" s="593"/>
      <c r="BQ4" s="594"/>
      <c r="BR4" s="556" t="s">
        <v>243</v>
      </c>
      <c r="BS4" s="544"/>
      <c r="BT4" s="544"/>
      <c r="BU4" s="557"/>
      <c r="BV4" s="544" t="s">
        <v>244</v>
      </c>
      <c r="BW4" s="545"/>
      <c r="BX4" s="545"/>
      <c r="BY4" s="546"/>
      <c r="BZ4" s="592" t="s">
        <v>32</v>
      </c>
      <c r="CA4" s="593"/>
      <c r="CB4" s="594"/>
      <c r="CC4" s="556" t="s">
        <v>243</v>
      </c>
      <c r="CD4" s="544"/>
      <c r="CE4" s="544"/>
      <c r="CF4" s="557"/>
      <c r="CG4" s="544" t="s">
        <v>244</v>
      </c>
      <c r="CH4" s="545"/>
      <c r="CI4" s="545"/>
      <c r="CJ4" s="546"/>
      <c r="CK4" s="592" t="s">
        <v>32</v>
      </c>
      <c r="CL4" s="593"/>
      <c r="CM4" s="594"/>
      <c r="CN4" s="556" t="s">
        <v>103</v>
      </c>
      <c r="CO4" s="544"/>
      <c r="CP4" s="544"/>
      <c r="CQ4" s="557"/>
      <c r="CR4" s="544" t="s">
        <v>245</v>
      </c>
      <c r="CS4" s="545"/>
      <c r="CT4" s="545"/>
      <c r="CU4" s="546"/>
      <c r="CV4" s="592" t="s">
        <v>32</v>
      </c>
      <c r="CW4" s="593"/>
      <c r="CX4" s="594"/>
      <c r="CY4" s="556" t="s">
        <v>103</v>
      </c>
      <c r="CZ4" s="544"/>
      <c r="DA4" s="544"/>
      <c r="DB4" s="557"/>
      <c r="DC4" s="544" t="s">
        <v>245</v>
      </c>
      <c r="DD4" s="545"/>
      <c r="DE4" s="545"/>
      <c r="DF4" s="546"/>
      <c r="DG4" s="592" t="s">
        <v>32</v>
      </c>
      <c r="DH4" s="593"/>
      <c r="DI4" s="594"/>
      <c r="DJ4" s="556" t="s">
        <v>246</v>
      </c>
      <c r="DK4" s="544"/>
      <c r="DL4" s="544"/>
      <c r="DM4" s="557"/>
      <c r="DN4" s="544" t="s">
        <v>247</v>
      </c>
      <c r="DO4" s="545"/>
      <c r="DP4" s="545"/>
      <c r="DQ4" s="546"/>
      <c r="DR4" s="592" t="s">
        <v>32</v>
      </c>
      <c r="DS4" s="593"/>
      <c r="DT4" s="594"/>
      <c r="DU4" s="556" t="s">
        <v>246</v>
      </c>
      <c r="DV4" s="544"/>
      <c r="DW4" s="544"/>
      <c r="DX4" s="557"/>
      <c r="DY4" s="544" t="s">
        <v>247</v>
      </c>
      <c r="DZ4" s="545"/>
      <c r="EA4" s="545"/>
      <c r="EB4" s="546"/>
      <c r="EC4" s="592" t="s">
        <v>32</v>
      </c>
      <c r="ED4" s="593"/>
      <c r="EE4" s="594"/>
      <c r="EF4" s="556" t="s">
        <v>248</v>
      </c>
      <c r="EG4" s="544"/>
      <c r="EH4" s="544"/>
      <c r="EI4" s="557"/>
      <c r="EJ4" s="544" t="s">
        <v>25</v>
      </c>
      <c r="EK4" s="545"/>
      <c r="EL4" s="545"/>
      <c r="EM4" s="546"/>
      <c r="EN4" s="592" t="s">
        <v>32</v>
      </c>
      <c r="EO4" s="593"/>
      <c r="EP4" s="594"/>
      <c r="EQ4" s="556" t="s">
        <v>248</v>
      </c>
      <c r="ER4" s="544"/>
      <c r="ES4" s="544"/>
      <c r="ET4" s="557"/>
      <c r="EU4" s="544" t="s">
        <v>25</v>
      </c>
      <c r="EV4" s="545"/>
      <c r="EW4" s="545"/>
      <c r="EX4" s="546"/>
      <c r="EY4" s="592" t="s">
        <v>32</v>
      </c>
      <c r="EZ4" s="593"/>
      <c r="FA4" s="594"/>
      <c r="FB4" s="556" t="s">
        <v>250</v>
      </c>
      <c r="FC4" s="544"/>
      <c r="FD4" s="544"/>
      <c r="FE4" s="557"/>
      <c r="FF4" s="544" t="s">
        <v>27</v>
      </c>
      <c r="FG4" s="545"/>
      <c r="FH4" s="545"/>
      <c r="FI4" s="546"/>
      <c r="FJ4" s="592" t="s">
        <v>32</v>
      </c>
      <c r="FK4" s="593"/>
      <c r="FL4" s="594"/>
      <c r="FM4" s="556" t="s">
        <v>250</v>
      </c>
      <c r="FN4" s="544"/>
      <c r="FO4" s="544"/>
      <c r="FP4" s="557"/>
      <c r="FQ4" s="544" t="s">
        <v>27</v>
      </c>
      <c r="FR4" s="545"/>
      <c r="FS4" s="545"/>
      <c r="FT4" s="546"/>
      <c r="FU4" s="592" t="s">
        <v>32</v>
      </c>
      <c r="FV4" s="593"/>
      <c r="FW4" s="594"/>
      <c r="FX4" s="556" t="s">
        <v>119</v>
      </c>
      <c r="FY4" s="544"/>
      <c r="FZ4" s="544"/>
      <c r="GA4" s="557"/>
      <c r="GB4" s="544" t="s">
        <v>29</v>
      </c>
      <c r="GC4" s="545"/>
      <c r="GD4" s="545"/>
      <c r="GE4" s="546"/>
      <c r="GF4" s="592" t="s">
        <v>32</v>
      </c>
      <c r="GG4" s="593"/>
      <c r="GH4" s="594"/>
      <c r="GI4" s="556" t="s">
        <v>119</v>
      </c>
      <c r="GJ4" s="544"/>
      <c r="GK4" s="544"/>
      <c r="GL4" s="557"/>
      <c r="GM4" s="544" t="s">
        <v>29</v>
      </c>
      <c r="GN4" s="545"/>
      <c r="GO4" s="545"/>
      <c r="GP4" s="546"/>
      <c r="GQ4" s="592" t="s">
        <v>32</v>
      </c>
      <c r="GR4" s="593"/>
      <c r="GS4" s="594"/>
      <c r="GT4" s="556" t="s">
        <v>121</v>
      </c>
      <c r="GU4" s="544"/>
      <c r="GV4" s="544"/>
      <c r="GW4" s="557"/>
      <c r="GX4" s="592" t="s">
        <v>32</v>
      </c>
      <c r="GY4" s="593"/>
      <c r="GZ4" s="594"/>
      <c r="HA4" s="556" t="s">
        <v>121</v>
      </c>
      <c r="HB4" s="544"/>
      <c r="HC4" s="544"/>
      <c r="HD4" s="544"/>
    </row>
    <row r="5" spans="1:212" ht="33.75" customHeight="1">
      <c r="A5" s="599"/>
      <c r="B5" s="599"/>
      <c r="C5" s="600"/>
      <c r="D5" s="591" t="s">
        <v>68</v>
      </c>
      <c r="E5" s="590"/>
      <c r="F5" s="591" t="s">
        <v>37</v>
      </c>
      <c r="G5" s="590"/>
      <c r="H5" s="589" t="s">
        <v>68</v>
      </c>
      <c r="I5" s="590"/>
      <c r="J5" s="591" t="s">
        <v>37</v>
      </c>
      <c r="K5" s="590"/>
      <c r="L5" s="599"/>
      <c r="M5" s="599"/>
      <c r="N5" s="600"/>
      <c r="O5" s="591" t="s">
        <v>68</v>
      </c>
      <c r="P5" s="590"/>
      <c r="Q5" s="591" t="s">
        <v>37</v>
      </c>
      <c r="R5" s="590"/>
      <c r="S5" s="589" t="s">
        <v>68</v>
      </c>
      <c r="T5" s="590"/>
      <c r="U5" s="591" t="s">
        <v>37</v>
      </c>
      <c r="V5" s="590"/>
      <c r="W5" s="595"/>
      <c r="X5" s="595"/>
      <c r="Y5" s="596"/>
      <c r="Z5" s="591" t="s">
        <v>68</v>
      </c>
      <c r="AA5" s="590"/>
      <c r="AB5" s="591" t="s">
        <v>37</v>
      </c>
      <c r="AC5" s="590"/>
      <c r="AD5" s="589" t="s">
        <v>68</v>
      </c>
      <c r="AE5" s="590"/>
      <c r="AF5" s="591" t="s">
        <v>37</v>
      </c>
      <c r="AG5" s="590"/>
      <c r="AH5" s="595"/>
      <c r="AI5" s="595"/>
      <c r="AJ5" s="596"/>
      <c r="AK5" s="591" t="s">
        <v>68</v>
      </c>
      <c r="AL5" s="590"/>
      <c r="AM5" s="591" t="s">
        <v>37</v>
      </c>
      <c r="AN5" s="590"/>
      <c r="AO5" s="589" t="s">
        <v>68</v>
      </c>
      <c r="AP5" s="590"/>
      <c r="AQ5" s="591" t="s">
        <v>37</v>
      </c>
      <c r="AR5" s="590"/>
      <c r="AS5" s="595"/>
      <c r="AT5" s="595"/>
      <c r="AU5" s="596"/>
      <c r="AV5" s="591" t="s">
        <v>68</v>
      </c>
      <c r="AW5" s="590"/>
      <c r="AX5" s="591" t="s">
        <v>37</v>
      </c>
      <c r="AY5" s="590"/>
      <c r="AZ5" s="589" t="s">
        <v>68</v>
      </c>
      <c r="BA5" s="590"/>
      <c r="BB5" s="591" t="s">
        <v>37</v>
      </c>
      <c r="BC5" s="590"/>
      <c r="BD5" s="595"/>
      <c r="BE5" s="595"/>
      <c r="BF5" s="596"/>
      <c r="BG5" s="591" t="s">
        <v>68</v>
      </c>
      <c r="BH5" s="590"/>
      <c r="BI5" s="591" t="s">
        <v>37</v>
      </c>
      <c r="BJ5" s="590"/>
      <c r="BK5" s="589" t="s">
        <v>68</v>
      </c>
      <c r="BL5" s="590"/>
      <c r="BM5" s="591" t="s">
        <v>37</v>
      </c>
      <c r="BN5" s="590"/>
      <c r="BO5" s="595"/>
      <c r="BP5" s="595"/>
      <c r="BQ5" s="596"/>
      <c r="BR5" s="591" t="s">
        <v>68</v>
      </c>
      <c r="BS5" s="590"/>
      <c r="BT5" s="591" t="s">
        <v>37</v>
      </c>
      <c r="BU5" s="590"/>
      <c r="BV5" s="589" t="s">
        <v>68</v>
      </c>
      <c r="BW5" s="590"/>
      <c r="BX5" s="591" t="s">
        <v>37</v>
      </c>
      <c r="BY5" s="590"/>
      <c r="BZ5" s="595"/>
      <c r="CA5" s="595"/>
      <c r="CB5" s="596"/>
      <c r="CC5" s="591" t="s">
        <v>68</v>
      </c>
      <c r="CD5" s="590"/>
      <c r="CE5" s="591" t="s">
        <v>37</v>
      </c>
      <c r="CF5" s="590"/>
      <c r="CG5" s="589" t="s">
        <v>68</v>
      </c>
      <c r="CH5" s="590"/>
      <c r="CI5" s="591" t="s">
        <v>37</v>
      </c>
      <c r="CJ5" s="590"/>
      <c r="CK5" s="595"/>
      <c r="CL5" s="595"/>
      <c r="CM5" s="596"/>
      <c r="CN5" s="591" t="s">
        <v>68</v>
      </c>
      <c r="CO5" s="590"/>
      <c r="CP5" s="591" t="s">
        <v>37</v>
      </c>
      <c r="CQ5" s="590"/>
      <c r="CR5" s="589" t="s">
        <v>68</v>
      </c>
      <c r="CS5" s="590"/>
      <c r="CT5" s="591" t="s">
        <v>37</v>
      </c>
      <c r="CU5" s="590"/>
      <c r="CV5" s="595"/>
      <c r="CW5" s="595"/>
      <c r="CX5" s="596"/>
      <c r="CY5" s="591" t="s">
        <v>68</v>
      </c>
      <c r="CZ5" s="590"/>
      <c r="DA5" s="591" t="s">
        <v>37</v>
      </c>
      <c r="DB5" s="590"/>
      <c r="DC5" s="589" t="s">
        <v>68</v>
      </c>
      <c r="DD5" s="590"/>
      <c r="DE5" s="591" t="s">
        <v>37</v>
      </c>
      <c r="DF5" s="590"/>
      <c r="DG5" s="595"/>
      <c r="DH5" s="595"/>
      <c r="DI5" s="596"/>
      <c r="DJ5" s="591" t="s">
        <v>68</v>
      </c>
      <c r="DK5" s="590"/>
      <c r="DL5" s="591" t="s">
        <v>37</v>
      </c>
      <c r="DM5" s="590"/>
      <c r="DN5" s="589" t="s">
        <v>68</v>
      </c>
      <c r="DO5" s="590"/>
      <c r="DP5" s="591" t="s">
        <v>37</v>
      </c>
      <c r="DQ5" s="590"/>
      <c r="DR5" s="595"/>
      <c r="DS5" s="595"/>
      <c r="DT5" s="596"/>
      <c r="DU5" s="591" t="s">
        <v>68</v>
      </c>
      <c r="DV5" s="590"/>
      <c r="DW5" s="591" t="s">
        <v>37</v>
      </c>
      <c r="DX5" s="590"/>
      <c r="DY5" s="589" t="s">
        <v>68</v>
      </c>
      <c r="DZ5" s="590"/>
      <c r="EA5" s="591" t="s">
        <v>37</v>
      </c>
      <c r="EB5" s="590"/>
      <c r="EC5" s="595"/>
      <c r="ED5" s="595"/>
      <c r="EE5" s="596"/>
      <c r="EF5" s="591" t="s">
        <v>68</v>
      </c>
      <c r="EG5" s="590"/>
      <c r="EH5" s="591" t="s">
        <v>37</v>
      </c>
      <c r="EI5" s="590"/>
      <c r="EJ5" s="589" t="s">
        <v>68</v>
      </c>
      <c r="EK5" s="590"/>
      <c r="EL5" s="591" t="s">
        <v>37</v>
      </c>
      <c r="EM5" s="590"/>
      <c r="EN5" s="595"/>
      <c r="EO5" s="595"/>
      <c r="EP5" s="596"/>
      <c r="EQ5" s="591" t="s">
        <v>68</v>
      </c>
      <c r="ER5" s="590"/>
      <c r="ES5" s="591" t="s">
        <v>37</v>
      </c>
      <c r="ET5" s="590"/>
      <c r="EU5" s="589" t="s">
        <v>68</v>
      </c>
      <c r="EV5" s="590"/>
      <c r="EW5" s="591" t="s">
        <v>37</v>
      </c>
      <c r="EX5" s="590"/>
      <c r="EY5" s="595"/>
      <c r="EZ5" s="595"/>
      <c r="FA5" s="596"/>
      <c r="FB5" s="591" t="s">
        <v>68</v>
      </c>
      <c r="FC5" s="590"/>
      <c r="FD5" s="591" t="s">
        <v>37</v>
      </c>
      <c r="FE5" s="590"/>
      <c r="FF5" s="589" t="s">
        <v>68</v>
      </c>
      <c r="FG5" s="590"/>
      <c r="FH5" s="591" t="s">
        <v>37</v>
      </c>
      <c r="FI5" s="590"/>
      <c r="FJ5" s="595"/>
      <c r="FK5" s="595"/>
      <c r="FL5" s="596"/>
      <c r="FM5" s="591" t="s">
        <v>68</v>
      </c>
      <c r="FN5" s="590"/>
      <c r="FO5" s="591" t="s">
        <v>37</v>
      </c>
      <c r="FP5" s="590"/>
      <c r="FQ5" s="589" t="s">
        <v>68</v>
      </c>
      <c r="FR5" s="590"/>
      <c r="FS5" s="591" t="s">
        <v>37</v>
      </c>
      <c r="FT5" s="590"/>
      <c r="FU5" s="595"/>
      <c r="FV5" s="595"/>
      <c r="FW5" s="596"/>
      <c r="FX5" s="591" t="s">
        <v>68</v>
      </c>
      <c r="FY5" s="590"/>
      <c r="FZ5" s="591" t="s">
        <v>37</v>
      </c>
      <c r="GA5" s="590"/>
      <c r="GB5" s="589" t="s">
        <v>68</v>
      </c>
      <c r="GC5" s="590"/>
      <c r="GD5" s="591" t="s">
        <v>37</v>
      </c>
      <c r="GE5" s="590"/>
      <c r="GF5" s="595"/>
      <c r="GG5" s="595"/>
      <c r="GH5" s="596"/>
      <c r="GI5" s="591" t="s">
        <v>68</v>
      </c>
      <c r="GJ5" s="590"/>
      <c r="GK5" s="591" t="s">
        <v>37</v>
      </c>
      <c r="GL5" s="590"/>
      <c r="GM5" s="589" t="s">
        <v>68</v>
      </c>
      <c r="GN5" s="590"/>
      <c r="GO5" s="591" t="s">
        <v>37</v>
      </c>
      <c r="GP5" s="590"/>
      <c r="GQ5" s="595"/>
      <c r="GR5" s="595"/>
      <c r="GS5" s="596"/>
      <c r="GT5" s="591" t="s">
        <v>68</v>
      </c>
      <c r="GU5" s="590"/>
      <c r="GV5" s="591" t="s">
        <v>37</v>
      </c>
      <c r="GW5" s="590"/>
      <c r="GX5" s="595"/>
      <c r="GY5" s="595"/>
      <c r="GZ5" s="596"/>
      <c r="HA5" s="591" t="s">
        <v>68</v>
      </c>
      <c r="HB5" s="590"/>
      <c r="HC5" s="591" t="s">
        <v>37</v>
      </c>
      <c r="HD5" s="604"/>
    </row>
    <row r="6" spans="1:212" ht="42" customHeight="1">
      <c r="A6" s="430"/>
      <c r="B6" s="430"/>
      <c r="C6" s="431"/>
      <c r="D6" s="84" t="s">
        <v>223</v>
      </c>
      <c r="E6" s="85" t="s">
        <v>224</v>
      </c>
      <c r="F6" s="84" t="s">
        <v>225</v>
      </c>
      <c r="G6" s="85" t="s">
        <v>224</v>
      </c>
      <c r="H6" s="86" t="s">
        <v>225</v>
      </c>
      <c r="I6" s="85" t="s">
        <v>224</v>
      </c>
      <c r="J6" s="84" t="s">
        <v>225</v>
      </c>
      <c r="K6" s="85" t="s">
        <v>224</v>
      </c>
      <c r="L6" s="430"/>
      <c r="M6" s="430"/>
      <c r="N6" s="431"/>
      <c r="O6" s="84" t="s">
        <v>223</v>
      </c>
      <c r="P6" s="85" t="s">
        <v>224</v>
      </c>
      <c r="Q6" s="84" t="s">
        <v>225</v>
      </c>
      <c r="R6" s="85" t="s">
        <v>224</v>
      </c>
      <c r="S6" s="86" t="s">
        <v>225</v>
      </c>
      <c r="T6" s="85" t="s">
        <v>224</v>
      </c>
      <c r="U6" s="84" t="s">
        <v>225</v>
      </c>
      <c r="V6" s="85" t="s">
        <v>224</v>
      </c>
      <c r="W6" s="597"/>
      <c r="X6" s="597"/>
      <c r="Y6" s="598"/>
      <c r="Z6" s="84" t="s">
        <v>225</v>
      </c>
      <c r="AA6" s="85" t="s">
        <v>224</v>
      </c>
      <c r="AB6" s="84" t="s">
        <v>225</v>
      </c>
      <c r="AC6" s="85" t="s">
        <v>224</v>
      </c>
      <c r="AD6" s="117" t="s">
        <v>225</v>
      </c>
      <c r="AE6" s="85" t="s">
        <v>224</v>
      </c>
      <c r="AF6" s="84" t="s">
        <v>225</v>
      </c>
      <c r="AG6" s="85" t="s">
        <v>224</v>
      </c>
      <c r="AH6" s="597"/>
      <c r="AI6" s="597"/>
      <c r="AJ6" s="598"/>
      <c r="AK6" s="84" t="s">
        <v>225</v>
      </c>
      <c r="AL6" s="85" t="s">
        <v>224</v>
      </c>
      <c r="AM6" s="84" t="s">
        <v>225</v>
      </c>
      <c r="AN6" s="85" t="s">
        <v>224</v>
      </c>
      <c r="AO6" s="117" t="s">
        <v>225</v>
      </c>
      <c r="AP6" s="85" t="s">
        <v>224</v>
      </c>
      <c r="AQ6" s="84" t="s">
        <v>225</v>
      </c>
      <c r="AR6" s="85" t="s">
        <v>224</v>
      </c>
      <c r="AS6" s="597"/>
      <c r="AT6" s="597"/>
      <c r="AU6" s="598"/>
      <c r="AV6" s="84" t="s">
        <v>225</v>
      </c>
      <c r="AW6" s="85" t="s">
        <v>224</v>
      </c>
      <c r="AX6" s="84" t="s">
        <v>225</v>
      </c>
      <c r="AY6" s="85" t="s">
        <v>224</v>
      </c>
      <c r="AZ6" s="117" t="s">
        <v>225</v>
      </c>
      <c r="BA6" s="85" t="s">
        <v>224</v>
      </c>
      <c r="BB6" s="84" t="s">
        <v>225</v>
      </c>
      <c r="BC6" s="85" t="s">
        <v>224</v>
      </c>
      <c r="BD6" s="597"/>
      <c r="BE6" s="597"/>
      <c r="BF6" s="598"/>
      <c r="BG6" s="84" t="s">
        <v>225</v>
      </c>
      <c r="BH6" s="85" t="s">
        <v>224</v>
      </c>
      <c r="BI6" s="84" t="s">
        <v>225</v>
      </c>
      <c r="BJ6" s="85" t="s">
        <v>224</v>
      </c>
      <c r="BK6" s="117" t="s">
        <v>225</v>
      </c>
      <c r="BL6" s="85" t="s">
        <v>224</v>
      </c>
      <c r="BM6" s="84" t="s">
        <v>225</v>
      </c>
      <c r="BN6" s="85" t="s">
        <v>224</v>
      </c>
      <c r="BO6" s="597"/>
      <c r="BP6" s="597"/>
      <c r="BQ6" s="598"/>
      <c r="BR6" s="84" t="s">
        <v>225</v>
      </c>
      <c r="BS6" s="85" t="s">
        <v>224</v>
      </c>
      <c r="BT6" s="84" t="s">
        <v>225</v>
      </c>
      <c r="BU6" s="85" t="s">
        <v>224</v>
      </c>
      <c r="BV6" s="117" t="s">
        <v>225</v>
      </c>
      <c r="BW6" s="85" t="s">
        <v>224</v>
      </c>
      <c r="BX6" s="84" t="s">
        <v>225</v>
      </c>
      <c r="BY6" s="85" t="s">
        <v>224</v>
      </c>
      <c r="BZ6" s="597"/>
      <c r="CA6" s="597"/>
      <c r="CB6" s="598"/>
      <c r="CC6" s="84" t="s">
        <v>225</v>
      </c>
      <c r="CD6" s="85" t="s">
        <v>224</v>
      </c>
      <c r="CE6" s="84" t="s">
        <v>225</v>
      </c>
      <c r="CF6" s="85" t="s">
        <v>224</v>
      </c>
      <c r="CG6" s="117" t="s">
        <v>225</v>
      </c>
      <c r="CH6" s="85" t="s">
        <v>224</v>
      </c>
      <c r="CI6" s="84" t="s">
        <v>225</v>
      </c>
      <c r="CJ6" s="85" t="s">
        <v>224</v>
      </c>
      <c r="CK6" s="597"/>
      <c r="CL6" s="597"/>
      <c r="CM6" s="598"/>
      <c r="CN6" s="84" t="s">
        <v>225</v>
      </c>
      <c r="CO6" s="85" t="s">
        <v>224</v>
      </c>
      <c r="CP6" s="84" t="s">
        <v>225</v>
      </c>
      <c r="CQ6" s="85" t="s">
        <v>224</v>
      </c>
      <c r="CR6" s="117" t="s">
        <v>225</v>
      </c>
      <c r="CS6" s="85" t="s">
        <v>224</v>
      </c>
      <c r="CT6" s="84" t="s">
        <v>225</v>
      </c>
      <c r="CU6" s="85" t="s">
        <v>224</v>
      </c>
      <c r="CV6" s="597"/>
      <c r="CW6" s="597"/>
      <c r="CX6" s="598"/>
      <c r="CY6" s="84" t="s">
        <v>225</v>
      </c>
      <c r="CZ6" s="85" t="s">
        <v>224</v>
      </c>
      <c r="DA6" s="84" t="s">
        <v>225</v>
      </c>
      <c r="DB6" s="85" t="s">
        <v>224</v>
      </c>
      <c r="DC6" s="117" t="s">
        <v>225</v>
      </c>
      <c r="DD6" s="85" t="s">
        <v>224</v>
      </c>
      <c r="DE6" s="84" t="s">
        <v>225</v>
      </c>
      <c r="DF6" s="85" t="s">
        <v>224</v>
      </c>
      <c r="DG6" s="597"/>
      <c r="DH6" s="597"/>
      <c r="DI6" s="598"/>
      <c r="DJ6" s="84" t="s">
        <v>225</v>
      </c>
      <c r="DK6" s="85" t="s">
        <v>224</v>
      </c>
      <c r="DL6" s="84" t="s">
        <v>225</v>
      </c>
      <c r="DM6" s="85" t="s">
        <v>224</v>
      </c>
      <c r="DN6" s="117" t="s">
        <v>225</v>
      </c>
      <c r="DO6" s="85" t="s">
        <v>224</v>
      </c>
      <c r="DP6" s="84" t="s">
        <v>225</v>
      </c>
      <c r="DQ6" s="85" t="s">
        <v>224</v>
      </c>
      <c r="DR6" s="597"/>
      <c r="DS6" s="597"/>
      <c r="DT6" s="598"/>
      <c r="DU6" s="84" t="s">
        <v>225</v>
      </c>
      <c r="DV6" s="85" t="s">
        <v>224</v>
      </c>
      <c r="DW6" s="84" t="s">
        <v>225</v>
      </c>
      <c r="DX6" s="85" t="s">
        <v>224</v>
      </c>
      <c r="DY6" s="117" t="s">
        <v>225</v>
      </c>
      <c r="DZ6" s="85" t="s">
        <v>224</v>
      </c>
      <c r="EA6" s="84" t="s">
        <v>225</v>
      </c>
      <c r="EB6" s="85" t="s">
        <v>224</v>
      </c>
      <c r="EC6" s="597"/>
      <c r="ED6" s="597"/>
      <c r="EE6" s="598"/>
      <c r="EF6" s="84" t="s">
        <v>225</v>
      </c>
      <c r="EG6" s="85" t="s">
        <v>224</v>
      </c>
      <c r="EH6" s="84" t="s">
        <v>225</v>
      </c>
      <c r="EI6" s="85" t="s">
        <v>224</v>
      </c>
      <c r="EJ6" s="117" t="s">
        <v>225</v>
      </c>
      <c r="EK6" s="85" t="s">
        <v>224</v>
      </c>
      <c r="EL6" s="84" t="s">
        <v>225</v>
      </c>
      <c r="EM6" s="85" t="s">
        <v>224</v>
      </c>
      <c r="EN6" s="597"/>
      <c r="EO6" s="597"/>
      <c r="EP6" s="598"/>
      <c r="EQ6" s="84" t="s">
        <v>225</v>
      </c>
      <c r="ER6" s="85" t="s">
        <v>224</v>
      </c>
      <c r="ES6" s="84" t="s">
        <v>225</v>
      </c>
      <c r="ET6" s="85" t="s">
        <v>224</v>
      </c>
      <c r="EU6" s="117" t="s">
        <v>225</v>
      </c>
      <c r="EV6" s="85" t="s">
        <v>224</v>
      </c>
      <c r="EW6" s="84" t="s">
        <v>225</v>
      </c>
      <c r="EX6" s="85" t="s">
        <v>224</v>
      </c>
      <c r="EY6" s="597"/>
      <c r="EZ6" s="597"/>
      <c r="FA6" s="598"/>
      <c r="FB6" s="84" t="s">
        <v>225</v>
      </c>
      <c r="FC6" s="85" t="s">
        <v>224</v>
      </c>
      <c r="FD6" s="84" t="s">
        <v>225</v>
      </c>
      <c r="FE6" s="85" t="s">
        <v>224</v>
      </c>
      <c r="FF6" s="117" t="s">
        <v>225</v>
      </c>
      <c r="FG6" s="85" t="s">
        <v>224</v>
      </c>
      <c r="FH6" s="84" t="s">
        <v>225</v>
      </c>
      <c r="FI6" s="85" t="s">
        <v>224</v>
      </c>
      <c r="FJ6" s="597"/>
      <c r="FK6" s="597"/>
      <c r="FL6" s="598"/>
      <c r="FM6" s="84" t="s">
        <v>225</v>
      </c>
      <c r="FN6" s="85" t="s">
        <v>224</v>
      </c>
      <c r="FO6" s="84" t="s">
        <v>225</v>
      </c>
      <c r="FP6" s="85" t="s">
        <v>224</v>
      </c>
      <c r="FQ6" s="117" t="s">
        <v>225</v>
      </c>
      <c r="FR6" s="85" t="s">
        <v>224</v>
      </c>
      <c r="FS6" s="84" t="s">
        <v>225</v>
      </c>
      <c r="FT6" s="85" t="s">
        <v>224</v>
      </c>
      <c r="FU6" s="597"/>
      <c r="FV6" s="597"/>
      <c r="FW6" s="598"/>
      <c r="FX6" s="84" t="s">
        <v>225</v>
      </c>
      <c r="FY6" s="85" t="s">
        <v>224</v>
      </c>
      <c r="FZ6" s="84" t="s">
        <v>225</v>
      </c>
      <c r="GA6" s="85" t="s">
        <v>224</v>
      </c>
      <c r="GB6" s="117" t="s">
        <v>225</v>
      </c>
      <c r="GC6" s="85" t="s">
        <v>224</v>
      </c>
      <c r="GD6" s="84" t="s">
        <v>225</v>
      </c>
      <c r="GE6" s="85" t="s">
        <v>224</v>
      </c>
      <c r="GF6" s="597"/>
      <c r="GG6" s="597"/>
      <c r="GH6" s="598"/>
      <c r="GI6" s="84" t="s">
        <v>225</v>
      </c>
      <c r="GJ6" s="85" t="s">
        <v>224</v>
      </c>
      <c r="GK6" s="84" t="s">
        <v>225</v>
      </c>
      <c r="GL6" s="85" t="s">
        <v>224</v>
      </c>
      <c r="GM6" s="117" t="s">
        <v>225</v>
      </c>
      <c r="GN6" s="85" t="s">
        <v>224</v>
      </c>
      <c r="GO6" s="84" t="s">
        <v>225</v>
      </c>
      <c r="GP6" s="85" t="s">
        <v>224</v>
      </c>
      <c r="GQ6" s="597"/>
      <c r="GR6" s="597"/>
      <c r="GS6" s="598"/>
      <c r="GT6" s="84" t="s">
        <v>225</v>
      </c>
      <c r="GU6" s="85" t="s">
        <v>224</v>
      </c>
      <c r="GV6" s="84" t="s">
        <v>225</v>
      </c>
      <c r="GW6" s="85" t="s">
        <v>224</v>
      </c>
      <c r="GX6" s="597"/>
      <c r="GY6" s="597"/>
      <c r="GZ6" s="598"/>
      <c r="HA6" s="84" t="s">
        <v>225</v>
      </c>
      <c r="HB6" s="85" t="s">
        <v>224</v>
      </c>
      <c r="HC6" s="84" t="s">
        <v>225</v>
      </c>
      <c r="HD6" s="123" t="s">
        <v>224</v>
      </c>
    </row>
    <row r="7" spans="1:212" s="144" customFormat="1" ht="33" customHeight="1">
      <c r="A7" s="137" t="s">
        <v>0</v>
      </c>
      <c r="B7" s="138"/>
      <c r="C7" s="139" t="s">
        <v>1</v>
      </c>
      <c r="D7" s="140">
        <v>150879514</v>
      </c>
      <c r="E7" s="140">
        <v>151579339763</v>
      </c>
      <c r="F7" s="140">
        <v>186720646</v>
      </c>
      <c r="G7" s="140">
        <v>164668985879</v>
      </c>
      <c r="H7" s="140">
        <v>13462972</v>
      </c>
      <c r="I7" s="140">
        <v>6852034895</v>
      </c>
      <c r="J7" s="140">
        <v>11232967</v>
      </c>
      <c r="K7" s="140">
        <v>5418365886</v>
      </c>
      <c r="L7" s="141" t="s">
        <v>240</v>
      </c>
      <c r="M7" s="142"/>
      <c r="N7" s="143" t="s">
        <v>13</v>
      </c>
      <c r="O7" s="140">
        <v>13608342</v>
      </c>
      <c r="P7" s="140">
        <v>7496334012</v>
      </c>
      <c r="Q7" s="140">
        <v>21125768</v>
      </c>
      <c r="R7" s="140">
        <v>11290566135</v>
      </c>
      <c r="S7" s="140">
        <v>373626</v>
      </c>
      <c r="T7" s="140">
        <v>179157461</v>
      </c>
      <c r="U7" s="140">
        <v>289393</v>
      </c>
      <c r="V7" s="140">
        <v>135863731</v>
      </c>
      <c r="W7" s="137" t="s">
        <v>0</v>
      </c>
      <c r="X7" s="138"/>
      <c r="Y7" s="139" t="s">
        <v>1</v>
      </c>
      <c r="Z7" s="140">
        <v>12235311</v>
      </c>
      <c r="AA7" s="140">
        <v>7248738273</v>
      </c>
      <c r="AB7" s="140">
        <v>10561821</v>
      </c>
      <c r="AC7" s="140">
        <v>5841319729</v>
      </c>
      <c r="AD7" s="140">
        <v>7786635</v>
      </c>
      <c r="AE7" s="140">
        <v>4719026337</v>
      </c>
      <c r="AF7" s="140">
        <v>6938508</v>
      </c>
      <c r="AG7" s="140">
        <v>3950151750</v>
      </c>
      <c r="AH7" s="141" t="s">
        <v>240</v>
      </c>
      <c r="AI7" s="142"/>
      <c r="AJ7" s="143" t="s">
        <v>13</v>
      </c>
      <c r="AK7" s="140">
        <v>851356</v>
      </c>
      <c r="AL7" s="140">
        <v>413306085</v>
      </c>
      <c r="AM7" s="140">
        <v>685142</v>
      </c>
      <c r="AN7" s="140">
        <v>326852517</v>
      </c>
      <c r="AO7" s="140">
        <v>896758</v>
      </c>
      <c r="AP7" s="140">
        <v>468011332</v>
      </c>
      <c r="AQ7" s="140">
        <v>813055</v>
      </c>
      <c r="AR7" s="140">
        <v>404548771</v>
      </c>
      <c r="AS7" s="137" t="s">
        <v>0</v>
      </c>
      <c r="AT7" s="138"/>
      <c r="AU7" s="139" t="s">
        <v>1</v>
      </c>
      <c r="AV7" s="140">
        <v>6321014</v>
      </c>
      <c r="AW7" s="140">
        <v>4520696831</v>
      </c>
      <c r="AX7" s="140">
        <v>7046264</v>
      </c>
      <c r="AY7" s="140">
        <v>4657356061</v>
      </c>
      <c r="AZ7" s="140">
        <v>6428079</v>
      </c>
      <c r="BA7" s="140">
        <v>5355612065</v>
      </c>
      <c r="BB7" s="140">
        <v>9925792</v>
      </c>
      <c r="BC7" s="140">
        <v>6679070761</v>
      </c>
      <c r="BD7" s="141" t="s">
        <v>240</v>
      </c>
      <c r="BE7" s="142"/>
      <c r="BF7" s="143" t="s">
        <v>13</v>
      </c>
      <c r="BG7" s="140">
        <v>787782</v>
      </c>
      <c r="BH7" s="140">
        <v>428986302</v>
      </c>
      <c r="BI7" s="140">
        <v>974588</v>
      </c>
      <c r="BJ7" s="140">
        <v>492264037</v>
      </c>
      <c r="BK7" s="140">
        <v>811327</v>
      </c>
      <c r="BL7" s="140">
        <v>444823052</v>
      </c>
      <c r="BM7" s="140">
        <v>1462725</v>
      </c>
      <c r="BN7" s="140">
        <v>742613609</v>
      </c>
      <c r="BO7" s="137" t="s">
        <v>0</v>
      </c>
      <c r="BP7" s="138"/>
      <c r="BQ7" s="139" t="s">
        <v>1</v>
      </c>
      <c r="BR7" s="140">
        <v>7345198</v>
      </c>
      <c r="BS7" s="140">
        <v>6457173021</v>
      </c>
      <c r="BT7" s="140">
        <v>13478783</v>
      </c>
      <c r="BU7" s="140">
        <v>8867643955</v>
      </c>
      <c r="BV7" s="140">
        <v>7298591</v>
      </c>
      <c r="BW7" s="140">
        <v>6755217237</v>
      </c>
      <c r="BX7" s="140">
        <v>13259596</v>
      </c>
      <c r="BY7" s="140">
        <v>8885920054</v>
      </c>
      <c r="BZ7" s="141" t="s">
        <v>240</v>
      </c>
      <c r="CA7" s="142"/>
      <c r="CB7" s="143" t="s">
        <v>13</v>
      </c>
      <c r="CC7" s="140">
        <v>1031606</v>
      </c>
      <c r="CD7" s="140">
        <v>570206609</v>
      </c>
      <c r="CE7" s="140">
        <v>1973294</v>
      </c>
      <c r="CF7" s="140">
        <v>1007705749</v>
      </c>
      <c r="CG7" s="140">
        <v>1016957</v>
      </c>
      <c r="CH7" s="140">
        <v>558395904</v>
      </c>
      <c r="CI7" s="140">
        <v>2004869</v>
      </c>
      <c r="CJ7" s="140">
        <v>1028468573</v>
      </c>
      <c r="CK7" s="137" t="s">
        <v>0</v>
      </c>
      <c r="CL7" s="138"/>
      <c r="CM7" s="139" t="s">
        <v>1</v>
      </c>
      <c r="CN7" s="140">
        <v>8238549</v>
      </c>
      <c r="CO7" s="140">
        <v>8018726593</v>
      </c>
      <c r="CP7" s="140">
        <v>12686228</v>
      </c>
      <c r="CQ7" s="140">
        <v>9342422234</v>
      </c>
      <c r="CR7" s="140">
        <v>9766418</v>
      </c>
      <c r="CS7" s="140">
        <v>9992207941</v>
      </c>
      <c r="CT7" s="140">
        <v>13547007</v>
      </c>
      <c r="CU7" s="140">
        <v>11058333472</v>
      </c>
      <c r="CV7" s="141" t="s">
        <v>240</v>
      </c>
      <c r="CW7" s="142"/>
      <c r="CX7" s="143" t="s">
        <v>13</v>
      </c>
      <c r="CY7" s="140">
        <v>1131690</v>
      </c>
      <c r="CZ7" s="140">
        <v>619233553</v>
      </c>
      <c r="DA7" s="140">
        <v>2166970</v>
      </c>
      <c r="DB7" s="140">
        <v>1124556254</v>
      </c>
      <c r="DC7" s="140">
        <v>1243115</v>
      </c>
      <c r="DD7" s="140">
        <v>687354478</v>
      </c>
      <c r="DE7" s="140">
        <v>2263989</v>
      </c>
      <c r="DF7" s="140">
        <v>1198675801</v>
      </c>
      <c r="DG7" s="137" t="s">
        <v>0</v>
      </c>
      <c r="DH7" s="138"/>
      <c r="DI7" s="139" t="s">
        <v>1</v>
      </c>
      <c r="DJ7" s="140">
        <v>10589242</v>
      </c>
      <c r="DK7" s="140">
        <v>11735038979</v>
      </c>
      <c r="DL7" s="140">
        <v>14580747</v>
      </c>
      <c r="DM7" s="140">
        <v>13312142238</v>
      </c>
      <c r="DN7" s="140">
        <v>11026898</v>
      </c>
      <c r="DO7" s="140">
        <v>13346396171</v>
      </c>
      <c r="DP7" s="140">
        <v>15117789</v>
      </c>
      <c r="DQ7" s="140">
        <v>15262793316</v>
      </c>
      <c r="DR7" s="141" t="s">
        <v>240</v>
      </c>
      <c r="DS7" s="142"/>
      <c r="DT7" s="143" t="s">
        <v>13</v>
      </c>
      <c r="DU7" s="140">
        <v>1201094</v>
      </c>
      <c r="DV7" s="140">
        <v>671842491</v>
      </c>
      <c r="DW7" s="140">
        <v>2149395</v>
      </c>
      <c r="DX7" s="140">
        <v>1170543496</v>
      </c>
      <c r="DY7" s="140">
        <v>1104600</v>
      </c>
      <c r="DZ7" s="140">
        <v>619950188</v>
      </c>
      <c r="EA7" s="140">
        <v>1909060</v>
      </c>
      <c r="EB7" s="140">
        <v>1068874608</v>
      </c>
      <c r="EC7" s="137" t="s">
        <v>0</v>
      </c>
      <c r="ED7" s="138"/>
      <c r="EE7" s="139" t="s">
        <v>1</v>
      </c>
      <c r="EF7" s="140">
        <v>10215044</v>
      </c>
      <c r="EG7" s="140">
        <v>13343632157</v>
      </c>
      <c r="EH7" s="140">
        <v>13529670</v>
      </c>
      <c r="EI7" s="140">
        <v>15019414201</v>
      </c>
      <c r="EJ7" s="140">
        <v>7384045</v>
      </c>
      <c r="EK7" s="140">
        <v>10152927396</v>
      </c>
      <c r="EL7" s="140">
        <v>9613642</v>
      </c>
      <c r="EM7" s="140">
        <v>11529063769</v>
      </c>
      <c r="EN7" s="141" t="s">
        <v>240</v>
      </c>
      <c r="EO7" s="142"/>
      <c r="EP7" s="143" t="s">
        <v>13</v>
      </c>
      <c r="EQ7" s="140">
        <v>879156</v>
      </c>
      <c r="ER7" s="140">
        <v>498937288</v>
      </c>
      <c r="ES7" s="140">
        <v>1408485</v>
      </c>
      <c r="ET7" s="140">
        <v>803534222</v>
      </c>
      <c r="EU7" s="140">
        <v>551918</v>
      </c>
      <c r="EV7" s="140">
        <v>315224467</v>
      </c>
      <c r="EW7" s="140">
        <v>839635</v>
      </c>
      <c r="EX7" s="140">
        <v>486323613</v>
      </c>
      <c r="EY7" s="137" t="s">
        <v>0</v>
      </c>
      <c r="EZ7" s="138"/>
      <c r="FA7" s="139" t="s">
        <v>1</v>
      </c>
      <c r="FB7" s="140">
        <v>8560048</v>
      </c>
      <c r="FC7" s="140">
        <v>11428162703</v>
      </c>
      <c r="FD7" s="140">
        <v>11051678</v>
      </c>
      <c r="FE7" s="140">
        <v>13576337558</v>
      </c>
      <c r="FF7" s="140">
        <v>8137320</v>
      </c>
      <c r="FG7" s="140">
        <v>10710563879</v>
      </c>
      <c r="FH7" s="140">
        <v>9688171</v>
      </c>
      <c r="FI7" s="140">
        <v>12437706658</v>
      </c>
      <c r="FJ7" s="141" t="s">
        <v>240</v>
      </c>
      <c r="FK7" s="142"/>
      <c r="FL7" s="143" t="s">
        <v>13</v>
      </c>
      <c r="FM7" s="140">
        <v>576695</v>
      </c>
      <c r="FN7" s="140">
        <v>330567143</v>
      </c>
      <c r="FO7" s="140">
        <v>849397</v>
      </c>
      <c r="FP7" s="140">
        <v>499830468</v>
      </c>
      <c r="FQ7" s="140">
        <v>472377</v>
      </c>
      <c r="FR7" s="140">
        <v>276438713</v>
      </c>
      <c r="FS7" s="140">
        <v>641463</v>
      </c>
      <c r="FT7" s="140">
        <v>384310638</v>
      </c>
      <c r="FU7" s="137" t="s">
        <v>0</v>
      </c>
      <c r="FV7" s="138"/>
      <c r="FW7" s="139" t="s">
        <v>1</v>
      </c>
      <c r="FX7" s="140">
        <v>8470242</v>
      </c>
      <c r="FY7" s="140">
        <v>11026825649</v>
      </c>
      <c r="FZ7" s="140">
        <v>7478540</v>
      </c>
      <c r="GA7" s="140">
        <v>9822046986</v>
      </c>
      <c r="GB7" s="140">
        <v>5194599</v>
      </c>
      <c r="GC7" s="140">
        <v>6807465713</v>
      </c>
      <c r="GD7" s="140">
        <v>4405768</v>
      </c>
      <c r="GE7" s="140">
        <v>5772889397</v>
      </c>
      <c r="GF7" s="141" t="s">
        <v>240</v>
      </c>
      <c r="GG7" s="142"/>
      <c r="GH7" s="143" t="s">
        <v>13</v>
      </c>
      <c r="GI7" s="140">
        <v>395524</v>
      </c>
      <c r="GJ7" s="140">
        <v>240674270</v>
      </c>
      <c r="GK7" s="140">
        <v>411236</v>
      </c>
      <c r="GL7" s="140">
        <v>248422496</v>
      </c>
      <c r="GM7" s="140">
        <v>205741</v>
      </c>
      <c r="GN7" s="140">
        <v>126428142</v>
      </c>
      <c r="GO7" s="140">
        <v>194913</v>
      </c>
      <c r="GP7" s="140">
        <v>116332892</v>
      </c>
      <c r="GQ7" s="137" t="s">
        <v>0</v>
      </c>
      <c r="GR7" s="138"/>
      <c r="GS7" s="139" t="s">
        <v>1</v>
      </c>
      <c r="GT7" s="140">
        <v>2419309</v>
      </c>
      <c r="GU7" s="140">
        <v>3108893923</v>
      </c>
      <c r="GV7" s="140">
        <v>2577675</v>
      </c>
      <c r="GW7" s="140">
        <v>3236007854</v>
      </c>
      <c r="GX7" s="141" t="s">
        <v>240</v>
      </c>
      <c r="GY7" s="142"/>
      <c r="GZ7" s="143" t="s">
        <v>13</v>
      </c>
      <c r="HA7" s="140">
        <v>77020</v>
      </c>
      <c r="HB7" s="140">
        <v>46796534</v>
      </c>
      <c r="HC7" s="140">
        <v>88159</v>
      </c>
      <c r="HD7" s="140">
        <v>50844660</v>
      </c>
    </row>
    <row r="8" spans="1:212" s="151" customFormat="1" ht="27" customHeight="1">
      <c r="A8" s="145"/>
      <c r="B8" s="146" t="s">
        <v>4</v>
      </c>
      <c r="C8" s="147" t="s">
        <v>42</v>
      </c>
      <c r="D8" s="148">
        <v>96199498</v>
      </c>
      <c r="E8" s="148">
        <v>48331273816</v>
      </c>
      <c r="F8" s="148">
        <v>116759931</v>
      </c>
      <c r="G8" s="148">
        <v>46978650341</v>
      </c>
      <c r="H8" s="148">
        <v>8099543</v>
      </c>
      <c r="I8" s="148">
        <v>1211245027</v>
      </c>
      <c r="J8" s="148">
        <v>6721511</v>
      </c>
      <c r="K8" s="148">
        <v>948981088</v>
      </c>
      <c r="L8" s="149"/>
      <c r="M8" s="150" t="s">
        <v>4</v>
      </c>
      <c r="N8" s="147" t="s">
        <v>42</v>
      </c>
      <c r="O8" s="148">
        <v>10312956</v>
      </c>
      <c r="P8" s="148">
        <v>2075859614</v>
      </c>
      <c r="Q8" s="148">
        <v>16843449</v>
      </c>
      <c r="R8" s="148">
        <v>3296925251</v>
      </c>
      <c r="S8" s="148">
        <v>351462</v>
      </c>
      <c r="T8" s="148">
        <v>62418870</v>
      </c>
      <c r="U8" s="148">
        <v>273100</v>
      </c>
      <c r="V8" s="148">
        <v>47703210</v>
      </c>
      <c r="W8" s="145"/>
      <c r="X8" s="146" t="s">
        <v>4</v>
      </c>
      <c r="Y8" s="147" t="s">
        <v>42</v>
      </c>
      <c r="Z8" s="148">
        <v>7023123</v>
      </c>
      <c r="AA8" s="148">
        <v>1339325614</v>
      </c>
      <c r="AB8" s="148">
        <v>5993671</v>
      </c>
      <c r="AC8" s="148">
        <v>959890790</v>
      </c>
      <c r="AD8" s="148">
        <v>4811316</v>
      </c>
      <c r="AE8" s="148">
        <v>1183328963</v>
      </c>
      <c r="AF8" s="148">
        <v>4264130</v>
      </c>
      <c r="AG8" s="148">
        <v>807892999</v>
      </c>
      <c r="AH8" s="149"/>
      <c r="AI8" s="150" t="s">
        <v>4</v>
      </c>
      <c r="AJ8" s="147" t="s">
        <v>42</v>
      </c>
      <c r="AK8" s="148">
        <v>772156</v>
      </c>
      <c r="AL8" s="148">
        <v>143324289</v>
      </c>
      <c r="AM8" s="148">
        <v>621538</v>
      </c>
      <c r="AN8" s="148">
        <v>112624800</v>
      </c>
      <c r="AO8" s="148">
        <v>694882</v>
      </c>
      <c r="AP8" s="148">
        <v>131773736</v>
      </c>
      <c r="AQ8" s="148">
        <v>681673</v>
      </c>
      <c r="AR8" s="148">
        <v>127251330</v>
      </c>
      <c r="AS8" s="145"/>
      <c r="AT8" s="146" t="s">
        <v>4</v>
      </c>
      <c r="AU8" s="147" t="s">
        <v>42</v>
      </c>
      <c r="AV8" s="148">
        <v>3761369</v>
      </c>
      <c r="AW8" s="148">
        <v>968085887</v>
      </c>
      <c r="AX8" s="148">
        <v>4172237</v>
      </c>
      <c r="AY8" s="148">
        <v>797010780</v>
      </c>
      <c r="AZ8" s="148">
        <v>3689241</v>
      </c>
      <c r="BA8" s="148">
        <v>1212560084</v>
      </c>
      <c r="BB8" s="148">
        <v>5765951</v>
      </c>
      <c r="BC8" s="148">
        <v>1154746229</v>
      </c>
      <c r="BD8" s="149"/>
      <c r="BE8" s="150" t="s">
        <v>4</v>
      </c>
      <c r="BF8" s="147" t="s">
        <v>42</v>
      </c>
      <c r="BG8" s="148">
        <v>534380</v>
      </c>
      <c r="BH8" s="148">
        <v>101423260</v>
      </c>
      <c r="BI8" s="148">
        <v>769598</v>
      </c>
      <c r="BJ8" s="148">
        <v>145303236</v>
      </c>
      <c r="BK8" s="148">
        <v>506661</v>
      </c>
      <c r="BL8" s="148">
        <v>97216750</v>
      </c>
      <c r="BM8" s="148">
        <v>1149388</v>
      </c>
      <c r="BN8" s="148">
        <v>221167460</v>
      </c>
      <c r="BO8" s="145"/>
      <c r="BP8" s="146" t="s">
        <v>4</v>
      </c>
      <c r="BQ8" s="147" t="s">
        <v>42</v>
      </c>
      <c r="BR8" s="148">
        <v>4224151</v>
      </c>
      <c r="BS8" s="148">
        <v>1631229979</v>
      </c>
      <c r="BT8" s="148">
        <v>7790051</v>
      </c>
      <c r="BU8" s="148">
        <v>1660623912</v>
      </c>
      <c r="BV8" s="148">
        <v>4359428</v>
      </c>
      <c r="BW8" s="148">
        <v>1913871467</v>
      </c>
      <c r="BX8" s="148">
        <v>7667295</v>
      </c>
      <c r="BY8" s="148">
        <v>1815930577</v>
      </c>
      <c r="BZ8" s="149"/>
      <c r="CA8" s="150" t="s">
        <v>4</v>
      </c>
      <c r="CB8" s="147" t="s">
        <v>42</v>
      </c>
      <c r="CC8" s="148">
        <v>662163</v>
      </c>
      <c r="CD8" s="148">
        <v>128233760</v>
      </c>
      <c r="CE8" s="148">
        <v>1574157</v>
      </c>
      <c r="CF8" s="148">
        <v>304776465</v>
      </c>
      <c r="CG8" s="148">
        <v>704336</v>
      </c>
      <c r="CH8" s="148">
        <v>138386495</v>
      </c>
      <c r="CI8" s="148">
        <v>1626968</v>
      </c>
      <c r="CJ8" s="148">
        <v>313578090</v>
      </c>
      <c r="CK8" s="145"/>
      <c r="CL8" s="146" t="s">
        <v>4</v>
      </c>
      <c r="CM8" s="147" t="s">
        <v>42</v>
      </c>
      <c r="CN8" s="148">
        <v>5084146</v>
      </c>
      <c r="CO8" s="148">
        <v>2381858530</v>
      </c>
      <c r="CP8" s="148">
        <v>7739121</v>
      </c>
      <c r="CQ8" s="148">
        <v>2214931456</v>
      </c>
      <c r="CR8" s="148">
        <v>6110122</v>
      </c>
      <c r="CS8" s="148">
        <v>3049480515</v>
      </c>
      <c r="CT8" s="148">
        <v>8398595</v>
      </c>
      <c r="CU8" s="148">
        <v>2818022960</v>
      </c>
      <c r="CV8" s="149"/>
      <c r="CW8" s="150" t="s">
        <v>4</v>
      </c>
      <c r="CX8" s="147" t="s">
        <v>42</v>
      </c>
      <c r="CY8" s="148">
        <v>837014</v>
      </c>
      <c r="CZ8" s="148">
        <v>165746423</v>
      </c>
      <c r="DA8" s="148">
        <v>1775232</v>
      </c>
      <c r="DB8" s="148">
        <v>341251809</v>
      </c>
      <c r="DC8" s="148">
        <v>940761</v>
      </c>
      <c r="DD8" s="148">
        <v>188891407</v>
      </c>
      <c r="DE8" s="148">
        <v>1836859</v>
      </c>
      <c r="DF8" s="148">
        <v>356096618</v>
      </c>
      <c r="DG8" s="145"/>
      <c r="DH8" s="146" t="s">
        <v>4</v>
      </c>
      <c r="DI8" s="147" t="s">
        <v>42</v>
      </c>
      <c r="DJ8" s="148">
        <v>6761958</v>
      </c>
      <c r="DK8" s="148">
        <v>3720142749</v>
      </c>
      <c r="DL8" s="148">
        <v>9141807</v>
      </c>
      <c r="DM8" s="148">
        <v>3613271659</v>
      </c>
      <c r="DN8" s="148">
        <v>7212541</v>
      </c>
      <c r="DO8" s="148">
        <v>4383839723</v>
      </c>
      <c r="DP8" s="148">
        <v>9620427</v>
      </c>
      <c r="DQ8" s="148">
        <v>4530995820</v>
      </c>
      <c r="DR8" s="149"/>
      <c r="DS8" s="150" t="s">
        <v>4</v>
      </c>
      <c r="DT8" s="147" t="s">
        <v>42</v>
      </c>
      <c r="DU8" s="148">
        <v>921839</v>
      </c>
      <c r="DV8" s="148">
        <v>188744292</v>
      </c>
      <c r="DW8" s="148">
        <v>1703918</v>
      </c>
      <c r="DX8" s="148">
        <v>336869348</v>
      </c>
      <c r="DY8" s="148">
        <v>870485</v>
      </c>
      <c r="DZ8" s="148">
        <v>181976791</v>
      </c>
      <c r="EA8" s="148">
        <v>1474734</v>
      </c>
      <c r="EB8" s="148">
        <v>297214413</v>
      </c>
      <c r="EC8" s="145"/>
      <c r="ED8" s="146" t="s">
        <v>4</v>
      </c>
      <c r="EE8" s="147" t="s">
        <v>42</v>
      </c>
      <c r="EF8" s="148">
        <v>6848053</v>
      </c>
      <c r="EG8" s="148">
        <v>4702570318</v>
      </c>
      <c r="EH8" s="148">
        <v>8836726</v>
      </c>
      <c r="EI8" s="148">
        <v>4932815677</v>
      </c>
      <c r="EJ8" s="148">
        <v>5053542</v>
      </c>
      <c r="EK8" s="148">
        <v>3740482124</v>
      </c>
      <c r="EL8" s="148">
        <v>6424810</v>
      </c>
      <c r="EM8" s="148">
        <v>4019772276</v>
      </c>
      <c r="EN8" s="149"/>
      <c r="EO8" s="150" t="s">
        <v>4</v>
      </c>
      <c r="EP8" s="147" t="s">
        <v>42</v>
      </c>
      <c r="EQ8" s="148">
        <v>701385</v>
      </c>
      <c r="ER8" s="148">
        <v>149551753</v>
      </c>
      <c r="ES8" s="148">
        <v>1075901</v>
      </c>
      <c r="ET8" s="148">
        <v>219064645</v>
      </c>
      <c r="EU8" s="148">
        <v>445767</v>
      </c>
      <c r="EV8" s="148">
        <v>95848223</v>
      </c>
      <c r="EW8" s="148">
        <v>640320</v>
      </c>
      <c r="EX8" s="148">
        <v>132522208</v>
      </c>
      <c r="EY8" s="145"/>
      <c r="EZ8" s="146" t="s">
        <v>4</v>
      </c>
      <c r="FA8" s="147" t="s">
        <v>42</v>
      </c>
      <c r="FB8" s="148">
        <v>5835821</v>
      </c>
      <c r="FC8" s="148">
        <v>4265417449</v>
      </c>
      <c r="FD8" s="148">
        <v>7376395</v>
      </c>
      <c r="FE8" s="148">
        <v>4862396972</v>
      </c>
      <c r="FF8" s="148">
        <v>5674150</v>
      </c>
      <c r="FG8" s="148">
        <v>4135055488</v>
      </c>
      <c r="FH8" s="148">
        <v>6627562</v>
      </c>
      <c r="FI8" s="148">
        <v>4555301398</v>
      </c>
      <c r="FJ8" s="149"/>
      <c r="FK8" s="150" t="s">
        <v>4</v>
      </c>
      <c r="FL8" s="147" t="s">
        <v>42</v>
      </c>
      <c r="FM8" s="148">
        <v>471554</v>
      </c>
      <c r="FN8" s="148">
        <v>101721974</v>
      </c>
      <c r="FO8" s="148">
        <v>641777</v>
      </c>
      <c r="FP8" s="148">
        <v>133062671</v>
      </c>
      <c r="FQ8" s="148">
        <v>379353</v>
      </c>
      <c r="FR8" s="148">
        <v>82595639</v>
      </c>
      <c r="FS8" s="148">
        <v>477415</v>
      </c>
      <c r="FT8" s="148">
        <v>99504218</v>
      </c>
      <c r="FU8" s="145"/>
      <c r="FV8" s="146" t="s">
        <v>4</v>
      </c>
      <c r="FW8" s="147" t="s">
        <v>42</v>
      </c>
      <c r="FX8" s="148">
        <v>6072441</v>
      </c>
      <c r="FY8" s="148">
        <v>4431393485</v>
      </c>
      <c r="FZ8" s="148">
        <v>5226293</v>
      </c>
      <c r="GA8" s="148">
        <v>3745432365</v>
      </c>
      <c r="GB8" s="148">
        <v>3791330</v>
      </c>
      <c r="GC8" s="148">
        <v>2772111421</v>
      </c>
      <c r="GD8" s="148">
        <v>3140227</v>
      </c>
      <c r="GE8" s="148">
        <v>2274063094</v>
      </c>
      <c r="GF8" s="149"/>
      <c r="GG8" s="150" t="s">
        <v>4</v>
      </c>
      <c r="GH8" s="147" t="s">
        <v>42</v>
      </c>
      <c r="GI8" s="148">
        <v>304057</v>
      </c>
      <c r="GJ8" s="148">
        <v>68765018</v>
      </c>
      <c r="GK8" s="148">
        <v>305119</v>
      </c>
      <c r="GL8" s="148">
        <v>64116898</v>
      </c>
      <c r="GM8" s="148">
        <v>155942</v>
      </c>
      <c r="GN8" s="148">
        <v>35791504</v>
      </c>
      <c r="GO8" s="148">
        <v>146741</v>
      </c>
      <c r="GP8" s="148">
        <v>30621957</v>
      </c>
      <c r="GQ8" s="145"/>
      <c r="GR8" s="146" t="s">
        <v>4</v>
      </c>
      <c r="GS8" s="147" t="s">
        <v>42</v>
      </c>
      <c r="GT8" s="148">
        <v>1787223</v>
      </c>
      <c r="GU8" s="148">
        <v>1289274993</v>
      </c>
      <c r="GV8" s="148">
        <v>1853122</v>
      </c>
      <c r="GW8" s="148">
        <v>1266570289</v>
      </c>
      <c r="GX8" s="149"/>
      <c r="GY8" s="150" t="s">
        <v>4</v>
      </c>
      <c r="GZ8" s="147" t="s">
        <v>42</v>
      </c>
      <c r="HA8" s="148">
        <v>58759</v>
      </c>
      <c r="HB8" s="148">
        <v>13449430</v>
      </c>
      <c r="HC8" s="148">
        <v>69011</v>
      </c>
      <c r="HD8" s="148">
        <v>14195875</v>
      </c>
    </row>
    <row r="9" spans="1:212" s="151" customFormat="1" ht="42" customHeight="1">
      <c r="A9" s="145"/>
      <c r="B9" s="146" t="s">
        <v>5</v>
      </c>
      <c r="C9" s="152" t="s">
        <v>40</v>
      </c>
      <c r="D9" s="148">
        <v>52452011</v>
      </c>
      <c r="E9" s="148">
        <v>62002492461</v>
      </c>
      <c r="F9" s="148">
        <v>68952527</v>
      </c>
      <c r="G9" s="148">
        <v>67832681589</v>
      </c>
      <c r="H9" s="148">
        <v>2407445</v>
      </c>
      <c r="I9" s="148">
        <v>1920073357</v>
      </c>
      <c r="J9" s="148">
        <v>1967362</v>
      </c>
      <c r="K9" s="148">
        <v>1380897809</v>
      </c>
      <c r="L9" s="149"/>
      <c r="M9" s="150" t="s">
        <v>5</v>
      </c>
      <c r="N9" s="152" t="s">
        <v>233</v>
      </c>
      <c r="O9" s="148">
        <v>4177846</v>
      </c>
      <c r="P9" s="148">
        <v>2003431888</v>
      </c>
      <c r="Q9" s="148">
        <v>5495394</v>
      </c>
      <c r="R9" s="148">
        <v>2653008750</v>
      </c>
      <c r="S9" s="148">
        <v>36040</v>
      </c>
      <c r="T9" s="148">
        <v>19565073</v>
      </c>
      <c r="U9" s="148">
        <v>27416</v>
      </c>
      <c r="V9" s="148">
        <v>12860699</v>
      </c>
      <c r="W9" s="145"/>
      <c r="X9" s="146" t="s">
        <v>5</v>
      </c>
      <c r="Y9" s="152" t="s">
        <v>40</v>
      </c>
      <c r="Z9" s="148">
        <v>3148935</v>
      </c>
      <c r="AA9" s="148">
        <v>2480717543</v>
      </c>
      <c r="AB9" s="148">
        <v>2650030</v>
      </c>
      <c r="AC9" s="148">
        <v>1920363198</v>
      </c>
      <c r="AD9" s="148">
        <v>2109982</v>
      </c>
      <c r="AE9" s="148">
        <v>1351310120</v>
      </c>
      <c r="AF9" s="148">
        <v>1778778</v>
      </c>
      <c r="AG9" s="148">
        <v>1200540628</v>
      </c>
      <c r="AH9" s="149"/>
      <c r="AI9" s="150" t="s">
        <v>5</v>
      </c>
      <c r="AJ9" s="152" t="s">
        <v>233</v>
      </c>
      <c r="AK9" s="148">
        <v>104167</v>
      </c>
      <c r="AL9" s="148">
        <v>46959360</v>
      </c>
      <c r="AM9" s="148">
        <v>83797</v>
      </c>
      <c r="AN9" s="148">
        <v>34967531</v>
      </c>
      <c r="AO9" s="148">
        <v>241686</v>
      </c>
      <c r="AP9" s="148">
        <v>109131145</v>
      </c>
      <c r="AQ9" s="148">
        <v>164743</v>
      </c>
      <c r="AR9" s="148">
        <v>68468451</v>
      </c>
      <c r="AS9" s="145"/>
      <c r="AT9" s="146" t="s">
        <v>5</v>
      </c>
      <c r="AU9" s="152" t="s">
        <v>40</v>
      </c>
      <c r="AV9" s="148">
        <v>2380009</v>
      </c>
      <c r="AW9" s="148">
        <v>1781829485</v>
      </c>
      <c r="AX9" s="148">
        <v>2591699</v>
      </c>
      <c r="AY9" s="148">
        <v>1891235259</v>
      </c>
      <c r="AZ9" s="148">
        <v>2926988</v>
      </c>
      <c r="BA9" s="148">
        <v>2346325925</v>
      </c>
      <c r="BB9" s="148">
        <v>4317597</v>
      </c>
      <c r="BC9" s="148">
        <v>2815099087</v>
      </c>
      <c r="BD9" s="149"/>
      <c r="BE9" s="150" t="s">
        <v>5</v>
      </c>
      <c r="BF9" s="152" t="s">
        <v>233</v>
      </c>
      <c r="BG9" s="148">
        <v>304668</v>
      </c>
      <c r="BH9" s="148">
        <v>134911051</v>
      </c>
      <c r="BI9" s="148">
        <v>259023</v>
      </c>
      <c r="BJ9" s="148">
        <v>102301400</v>
      </c>
      <c r="BK9" s="148">
        <v>372579</v>
      </c>
      <c r="BL9" s="148">
        <v>153709955</v>
      </c>
      <c r="BM9" s="148">
        <v>400583</v>
      </c>
      <c r="BN9" s="148">
        <v>156876106</v>
      </c>
      <c r="BO9" s="145"/>
      <c r="BP9" s="146" t="s">
        <v>5</v>
      </c>
      <c r="BQ9" s="152" t="s">
        <v>40</v>
      </c>
      <c r="BR9" s="148">
        <v>3318670</v>
      </c>
      <c r="BS9" s="148">
        <v>2789123158</v>
      </c>
      <c r="BT9" s="148">
        <v>5987429</v>
      </c>
      <c r="BU9" s="148">
        <v>3665032510</v>
      </c>
      <c r="BV9" s="148">
        <v>3104864</v>
      </c>
      <c r="BW9" s="148">
        <v>2826677518</v>
      </c>
      <c r="BX9" s="148">
        <v>5901106</v>
      </c>
      <c r="BY9" s="148">
        <v>3676033454</v>
      </c>
      <c r="BZ9" s="149"/>
      <c r="CA9" s="150" t="s">
        <v>5</v>
      </c>
      <c r="CB9" s="152" t="s">
        <v>233</v>
      </c>
      <c r="CC9" s="148">
        <v>455869</v>
      </c>
      <c r="CD9" s="148">
        <v>195479373</v>
      </c>
      <c r="CE9" s="148">
        <v>507893</v>
      </c>
      <c r="CF9" s="148">
        <v>209904537</v>
      </c>
      <c r="CG9" s="148">
        <v>391841</v>
      </c>
      <c r="CH9" s="148">
        <v>172646486</v>
      </c>
      <c r="CI9" s="148">
        <v>480578</v>
      </c>
      <c r="CJ9" s="148">
        <v>208778563</v>
      </c>
      <c r="CK9" s="145"/>
      <c r="CL9" s="146" t="s">
        <v>5</v>
      </c>
      <c r="CM9" s="152" t="s">
        <v>40</v>
      </c>
      <c r="CN9" s="148">
        <v>3304849</v>
      </c>
      <c r="CO9" s="148">
        <v>3369554338</v>
      </c>
      <c r="CP9" s="148">
        <v>5240267</v>
      </c>
      <c r="CQ9" s="148">
        <v>3782569071</v>
      </c>
      <c r="CR9" s="148">
        <v>3838347</v>
      </c>
      <c r="CS9" s="148">
        <v>4286644560</v>
      </c>
      <c r="CT9" s="148">
        <v>5524266</v>
      </c>
      <c r="CU9" s="148">
        <v>4664445187</v>
      </c>
      <c r="CV9" s="149"/>
      <c r="CW9" s="150" t="s">
        <v>5</v>
      </c>
      <c r="CX9" s="152" t="s">
        <v>233</v>
      </c>
      <c r="CY9" s="148">
        <v>375190</v>
      </c>
      <c r="CZ9" s="148">
        <v>171940871</v>
      </c>
      <c r="DA9" s="148">
        <v>499640</v>
      </c>
      <c r="DB9" s="148">
        <v>230316880</v>
      </c>
      <c r="DC9" s="148">
        <v>387624</v>
      </c>
      <c r="DD9" s="148">
        <v>186403198</v>
      </c>
      <c r="DE9" s="148">
        <v>546741</v>
      </c>
      <c r="DF9" s="148">
        <v>264144157</v>
      </c>
      <c r="DG9" s="145"/>
      <c r="DH9" s="146" t="s">
        <v>5</v>
      </c>
      <c r="DI9" s="152" t="s">
        <v>40</v>
      </c>
      <c r="DJ9" s="148">
        <v>4109197</v>
      </c>
      <c r="DK9" s="148">
        <v>5137066981</v>
      </c>
      <c r="DL9" s="148">
        <v>5933901</v>
      </c>
      <c r="DM9" s="148">
        <v>5840937763</v>
      </c>
      <c r="DN9" s="148">
        <v>4212565</v>
      </c>
      <c r="DO9" s="148">
        <v>5974836389</v>
      </c>
      <c r="DP9" s="148">
        <v>6038604</v>
      </c>
      <c r="DQ9" s="148">
        <v>6738812627</v>
      </c>
      <c r="DR9" s="149"/>
      <c r="DS9" s="150" t="s">
        <v>5</v>
      </c>
      <c r="DT9" s="152" t="s">
        <v>233</v>
      </c>
      <c r="DU9" s="148">
        <v>360615</v>
      </c>
      <c r="DV9" s="148">
        <v>179413517</v>
      </c>
      <c r="DW9" s="148">
        <v>573872</v>
      </c>
      <c r="DX9" s="148">
        <v>287562413</v>
      </c>
      <c r="DY9" s="148">
        <v>307019</v>
      </c>
      <c r="DZ9" s="148">
        <v>155864618</v>
      </c>
      <c r="EA9" s="148">
        <v>562013</v>
      </c>
      <c r="EB9" s="148">
        <v>291078118</v>
      </c>
      <c r="EC9" s="145"/>
      <c r="ED9" s="146" t="s">
        <v>5</v>
      </c>
      <c r="EE9" s="152" t="s">
        <v>40</v>
      </c>
      <c r="EF9" s="148">
        <v>3820645</v>
      </c>
      <c r="EG9" s="148">
        <v>5877040195</v>
      </c>
      <c r="EH9" s="148">
        <v>5236825</v>
      </c>
      <c r="EI9" s="148">
        <v>6499126661</v>
      </c>
      <c r="EJ9" s="148">
        <v>2691653</v>
      </c>
      <c r="EK9" s="148">
        <v>4419428386</v>
      </c>
      <c r="EL9" s="148">
        <v>3654552</v>
      </c>
      <c r="EM9" s="148">
        <v>4959525218</v>
      </c>
      <c r="EN9" s="149"/>
      <c r="EO9" s="150" t="s">
        <v>5</v>
      </c>
      <c r="EP9" s="152" t="s">
        <v>233</v>
      </c>
      <c r="EQ9" s="148">
        <v>235761</v>
      </c>
      <c r="ER9" s="148">
        <v>123845064</v>
      </c>
      <c r="ES9" s="148">
        <v>432068</v>
      </c>
      <c r="ET9" s="148">
        <v>231014177</v>
      </c>
      <c r="EU9" s="148">
        <v>142628</v>
      </c>
      <c r="EV9" s="148">
        <v>77420308</v>
      </c>
      <c r="EW9" s="148">
        <v>260477</v>
      </c>
      <c r="EX9" s="148">
        <v>143256821</v>
      </c>
      <c r="EY9" s="145"/>
      <c r="EZ9" s="146" t="s">
        <v>5</v>
      </c>
      <c r="FA9" s="152" t="s">
        <v>40</v>
      </c>
      <c r="FB9" s="148">
        <v>2953140</v>
      </c>
      <c r="FC9" s="148">
        <v>4881084379</v>
      </c>
      <c r="FD9" s="148">
        <v>4023143</v>
      </c>
      <c r="FE9" s="148">
        <v>5814276169</v>
      </c>
      <c r="FF9" s="148">
        <v>2711540</v>
      </c>
      <c r="FG9" s="148">
        <v>4405341266</v>
      </c>
      <c r="FH9" s="148">
        <v>3361638</v>
      </c>
      <c r="FI9" s="148">
        <v>5319140403</v>
      </c>
      <c r="FJ9" s="149"/>
      <c r="FK9" s="150" t="s">
        <v>5</v>
      </c>
      <c r="FL9" s="152" t="s">
        <v>233</v>
      </c>
      <c r="FM9" s="148">
        <v>140369</v>
      </c>
      <c r="FN9" s="148">
        <v>80126426</v>
      </c>
      <c r="FO9" s="148">
        <v>268219</v>
      </c>
      <c r="FP9" s="148">
        <v>154557477</v>
      </c>
      <c r="FQ9" s="148">
        <v>121248</v>
      </c>
      <c r="FR9" s="148">
        <v>72433707</v>
      </c>
      <c r="FS9" s="148">
        <v>209444</v>
      </c>
      <c r="FT9" s="148">
        <v>124778649</v>
      </c>
      <c r="FU9" s="145"/>
      <c r="FV9" s="146" t="s">
        <v>5</v>
      </c>
      <c r="FW9" s="152" t="s">
        <v>40</v>
      </c>
      <c r="FX9" s="148">
        <v>2865279</v>
      </c>
      <c r="FY9" s="148">
        <v>4342981633</v>
      </c>
      <c r="FZ9" s="148">
        <v>2519204</v>
      </c>
      <c r="GA9" s="148">
        <v>4083786964</v>
      </c>
      <c r="GB9" s="148">
        <v>1747143</v>
      </c>
      <c r="GC9" s="148">
        <v>2646886645</v>
      </c>
      <c r="GD9" s="148">
        <v>1429145</v>
      </c>
      <c r="GE9" s="148">
        <v>2312594100</v>
      </c>
      <c r="GF9" s="149"/>
      <c r="GG9" s="150" t="s">
        <v>5</v>
      </c>
      <c r="GH9" s="152" t="s">
        <v>233</v>
      </c>
      <c r="GI9" s="148">
        <v>115899</v>
      </c>
      <c r="GJ9" s="148">
        <v>71451654</v>
      </c>
      <c r="GK9" s="148">
        <v>134664</v>
      </c>
      <c r="GL9" s="148">
        <v>81636379</v>
      </c>
      <c r="GM9" s="148">
        <v>62059</v>
      </c>
      <c r="GN9" s="148">
        <v>38378593</v>
      </c>
      <c r="GO9" s="148">
        <v>60763</v>
      </c>
      <c r="GP9" s="148">
        <v>36596616</v>
      </c>
      <c r="GQ9" s="145"/>
      <c r="GR9" s="146" t="s">
        <v>5</v>
      </c>
      <c r="GS9" s="152" t="s">
        <v>40</v>
      </c>
      <c r="GT9" s="148">
        <v>800760</v>
      </c>
      <c r="GU9" s="148">
        <v>1165570583</v>
      </c>
      <c r="GV9" s="148">
        <v>796981</v>
      </c>
      <c r="GW9" s="148">
        <v>1268265481</v>
      </c>
      <c r="GX9" s="149"/>
      <c r="GY9" s="150" t="s">
        <v>5</v>
      </c>
      <c r="GZ9" s="152" t="s">
        <v>233</v>
      </c>
      <c r="HA9" s="148">
        <v>22584</v>
      </c>
      <c r="HB9" s="148">
        <v>13751489</v>
      </c>
      <c r="HC9" s="148">
        <v>23460</v>
      </c>
      <c r="HD9" s="148">
        <v>13909776</v>
      </c>
    </row>
    <row r="10" spans="1:212" s="151" customFormat="1" ht="27" customHeight="1">
      <c r="A10" s="145"/>
      <c r="B10" s="146" t="s">
        <v>6</v>
      </c>
      <c r="C10" s="147" t="s">
        <v>442</v>
      </c>
      <c r="D10" s="148">
        <v>138217624</v>
      </c>
      <c r="E10" s="148">
        <v>36415759815</v>
      </c>
      <c r="F10" s="148">
        <v>168947774</v>
      </c>
      <c r="G10" s="148">
        <v>44346459519</v>
      </c>
      <c r="H10" s="148">
        <v>12606523</v>
      </c>
      <c r="I10" s="148">
        <v>3262357610</v>
      </c>
      <c r="J10" s="148">
        <v>10489402</v>
      </c>
      <c r="K10" s="148">
        <v>2709504202</v>
      </c>
      <c r="L10" s="149"/>
      <c r="M10" s="150" t="s">
        <v>6</v>
      </c>
      <c r="N10" s="147" t="s">
        <v>442</v>
      </c>
      <c r="O10" s="148">
        <v>12777420</v>
      </c>
      <c r="P10" s="148">
        <v>3299222864</v>
      </c>
      <c r="Q10" s="148">
        <v>19994548</v>
      </c>
      <c r="R10" s="148">
        <v>5147469488</v>
      </c>
      <c r="S10" s="148">
        <v>369863</v>
      </c>
      <c r="T10" s="148">
        <v>93250545</v>
      </c>
      <c r="U10" s="148">
        <v>286689</v>
      </c>
      <c r="V10" s="148">
        <v>72273765</v>
      </c>
      <c r="W10" s="145"/>
      <c r="X10" s="146" t="s">
        <v>6</v>
      </c>
      <c r="Y10" s="147" t="s">
        <v>442</v>
      </c>
      <c r="Z10" s="148">
        <v>12008134</v>
      </c>
      <c r="AA10" s="148">
        <v>3095009621</v>
      </c>
      <c r="AB10" s="148">
        <v>10418482</v>
      </c>
      <c r="AC10" s="148">
        <v>2677247662</v>
      </c>
      <c r="AD10" s="148">
        <v>7668995</v>
      </c>
      <c r="AE10" s="148">
        <v>1980106479</v>
      </c>
      <c r="AF10" s="148">
        <v>6853612</v>
      </c>
      <c r="AG10" s="148">
        <v>1765062954</v>
      </c>
      <c r="AH10" s="149"/>
      <c r="AI10" s="150" t="s">
        <v>6</v>
      </c>
      <c r="AJ10" s="147" t="s">
        <v>442</v>
      </c>
      <c r="AK10" s="148">
        <v>836933</v>
      </c>
      <c r="AL10" s="148">
        <v>214341890</v>
      </c>
      <c r="AM10" s="148">
        <v>673885</v>
      </c>
      <c r="AN10" s="148">
        <v>172315240</v>
      </c>
      <c r="AO10" s="148">
        <v>858495</v>
      </c>
      <c r="AP10" s="148">
        <v>219336266</v>
      </c>
      <c r="AQ10" s="148">
        <v>787639</v>
      </c>
      <c r="AR10" s="148">
        <v>201183135</v>
      </c>
      <c r="AS10" s="145"/>
      <c r="AT10" s="146" t="s">
        <v>6</v>
      </c>
      <c r="AU10" s="147" t="s">
        <v>442</v>
      </c>
      <c r="AV10" s="148">
        <v>6175843</v>
      </c>
      <c r="AW10" s="148">
        <v>1610550965</v>
      </c>
      <c r="AX10" s="148">
        <v>6875485</v>
      </c>
      <c r="AY10" s="148">
        <v>1797934734</v>
      </c>
      <c r="AZ10" s="148">
        <v>6222232</v>
      </c>
      <c r="BA10" s="148">
        <v>1635600821</v>
      </c>
      <c r="BB10" s="148">
        <v>9403872</v>
      </c>
      <c r="BC10" s="148">
        <v>2474197938</v>
      </c>
      <c r="BD10" s="149"/>
      <c r="BE10" s="150" t="s">
        <v>6</v>
      </c>
      <c r="BF10" s="147" t="s">
        <v>442</v>
      </c>
      <c r="BG10" s="148">
        <v>734116</v>
      </c>
      <c r="BH10" s="148">
        <v>186701400</v>
      </c>
      <c r="BI10" s="148">
        <v>931712</v>
      </c>
      <c r="BJ10" s="148">
        <v>235995580</v>
      </c>
      <c r="BK10" s="148">
        <v>744643</v>
      </c>
      <c r="BL10" s="148">
        <v>188230310</v>
      </c>
      <c r="BM10" s="148">
        <v>1392610</v>
      </c>
      <c r="BN10" s="148">
        <v>351472095</v>
      </c>
      <c r="BO10" s="145"/>
      <c r="BP10" s="146" t="s">
        <v>6</v>
      </c>
      <c r="BQ10" s="147" t="s">
        <v>442</v>
      </c>
      <c r="BR10" s="148">
        <v>7048403</v>
      </c>
      <c r="BS10" s="148">
        <v>1849940795</v>
      </c>
      <c r="BT10" s="148">
        <v>12360765</v>
      </c>
      <c r="BU10" s="148">
        <v>3224103082</v>
      </c>
      <c r="BV10" s="148">
        <v>6949461</v>
      </c>
      <c r="BW10" s="148">
        <v>1818115688</v>
      </c>
      <c r="BX10" s="148">
        <v>11882877</v>
      </c>
      <c r="BY10" s="148">
        <v>3080029601</v>
      </c>
      <c r="BZ10" s="149"/>
      <c r="CA10" s="150" t="s">
        <v>6</v>
      </c>
      <c r="CB10" s="147" t="s">
        <v>442</v>
      </c>
      <c r="CC10" s="148">
        <v>944710</v>
      </c>
      <c r="CD10" s="148">
        <v>239056070</v>
      </c>
      <c r="CE10" s="148">
        <v>1878913</v>
      </c>
      <c r="CF10" s="148">
        <v>475031795</v>
      </c>
      <c r="CG10" s="148">
        <v>939934</v>
      </c>
      <c r="CH10" s="148">
        <v>239409430</v>
      </c>
      <c r="CI10" s="148">
        <v>1910310</v>
      </c>
      <c r="CJ10" s="148">
        <v>487423493</v>
      </c>
      <c r="CK10" s="145"/>
      <c r="CL10" s="146" t="s">
        <v>6</v>
      </c>
      <c r="CM10" s="147" t="s">
        <v>442</v>
      </c>
      <c r="CN10" s="148">
        <v>7767109</v>
      </c>
      <c r="CO10" s="148">
        <v>2033979755</v>
      </c>
      <c r="CP10" s="148">
        <v>11660195</v>
      </c>
      <c r="CQ10" s="148">
        <v>3027671636</v>
      </c>
      <c r="CR10" s="148">
        <v>8982400</v>
      </c>
      <c r="CS10" s="148">
        <v>2366741747</v>
      </c>
      <c r="CT10" s="148">
        <v>12342349</v>
      </c>
      <c r="CU10" s="148">
        <v>3219975736</v>
      </c>
      <c r="CV10" s="149"/>
      <c r="CW10" s="150" t="s">
        <v>6</v>
      </c>
      <c r="CX10" s="147" t="s">
        <v>442</v>
      </c>
      <c r="CY10" s="148">
        <v>1055489</v>
      </c>
      <c r="CZ10" s="148">
        <v>272049770</v>
      </c>
      <c r="DA10" s="148">
        <v>2062714</v>
      </c>
      <c r="DB10" s="148">
        <v>532733105</v>
      </c>
      <c r="DC10" s="148">
        <v>1161333</v>
      </c>
      <c r="DD10" s="148">
        <v>301394545</v>
      </c>
      <c r="DE10" s="148">
        <v>2146763</v>
      </c>
      <c r="DF10" s="148">
        <v>557470500</v>
      </c>
      <c r="DG10" s="145"/>
      <c r="DH10" s="146" t="s">
        <v>6</v>
      </c>
      <c r="DI10" s="147" t="s">
        <v>442</v>
      </c>
      <c r="DJ10" s="148">
        <v>9584044</v>
      </c>
      <c r="DK10" s="148">
        <v>2546151350</v>
      </c>
      <c r="DL10" s="148">
        <v>13132549</v>
      </c>
      <c r="DM10" s="148">
        <v>3447744921</v>
      </c>
      <c r="DN10" s="148">
        <v>9801154</v>
      </c>
      <c r="DO10" s="148">
        <v>2622496504</v>
      </c>
      <c r="DP10" s="148">
        <v>13379637</v>
      </c>
      <c r="DQ10" s="148">
        <v>3534154448</v>
      </c>
      <c r="DR10" s="149"/>
      <c r="DS10" s="150" t="s">
        <v>6</v>
      </c>
      <c r="DT10" s="147" t="s">
        <v>442</v>
      </c>
      <c r="DU10" s="148">
        <v>1124753</v>
      </c>
      <c r="DV10" s="148">
        <v>293184590</v>
      </c>
      <c r="DW10" s="148">
        <v>2025092</v>
      </c>
      <c r="DX10" s="148">
        <v>526547550</v>
      </c>
      <c r="DY10" s="148">
        <v>1039620</v>
      </c>
      <c r="DZ10" s="148">
        <v>272119840</v>
      </c>
      <c r="EA10" s="148">
        <v>1784649</v>
      </c>
      <c r="EB10" s="148">
        <v>463497725</v>
      </c>
      <c r="EC10" s="145"/>
      <c r="ED10" s="146" t="s">
        <v>6</v>
      </c>
      <c r="EE10" s="147" t="s">
        <v>442</v>
      </c>
      <c r="EF10" s="148">
        <v>8931929</v>
      </c>
      <c r="EG10" s="148">
        <v>2404797155</v>
      </c>
      <c r="EH10" s="148">
        <v>11815593</v>
      </c>
      <c r="EI10" s="148">
        <v>3142604902</v>
      </c>
      <c r="EJ10" s="148">
        <v>6375141</v>
      </c>
      <c r="EK10" s="148">
        <v>1720490227</v>
      </c>
      <c r="EL10" s="148">
        <v>8285844</v>
      </c>
      <c r="EM10" s="148">
        <v>2212741444</v>
      </c>
      <c r="EN10" s="149"/>
      <c r="EO10" s="150" t="s">
        <v>6</v>
      </c>
      <c r="EP10" s="147" t="s">
        <v>442</v>
      </c>
      <c r="EQ10" s="148">
        <v>828929</v>
      </c>
      <c r="ER10" s="148">
        <v>217381098</v>
      </c>
      <c r="ES10" s="148">
        <v>1311755</v>
      </c>
      <c r="ET10" s="148">
        <v>340919450</v>
      </c>
      <c r="EU10" s="148">
        <v>520649</v>
      </c>
      <c r="EV10" s="148">
        <v>136732125</v>
      </c>
      <c r="EW10" s="148">
        <v>781215</v>
      </c>
      <c r="EX10" s="148">
        <v>203048625</v>
      </c>
      <c r="EY10" s="145"/>
      <c r="EZ10" s="146" t="s">
        <v>6</v>
      </c>
      <c r="FA10" s="147" t="s">
        <v>442</v>
      </c>
      <c r="FB10" s="148">
        <v>7349455</v>
      </c>
      <c r="FC10" s="148">
        <v>1965806605</v>
      </c>
      <c r="FD10" s="148">
        <v>9442936</v>
      </c>
      <c r="FE10" s="148">
        <v>2507523531</v>
      </c>
      <c r="FF10" s="148">
        <v>6978172</v>
      </c>
      <c r="FG10" s="148">
        <v>1859876566</v>
      </c>
      <c r="FH10" s="148">
        <v>8277289</v>
      </c>
      <c r="FI10" s="148">
        <v>2206658559</v>
      </c>
      <c r="FJ10" s="149"/>
      <c r="FK10" s="150" t="s">
        <v>6</v>
      </c>
      <c r="FL10" s="147" t="s">
        <v>442</v>
      </c>
      <c r="FM10" s="148">
        <v>545163</v>
      </c>
      <c r="FN10" s="148">
        <v>143166860</v>
      </c>
      <c r="FO10" s="148">
        <v>786712</v>
      </c>
      <c r="FP10" s="148">
        <v>204706060</v>
      </c>
      <c r="FQ10" s="148">
        <v>443738</v>
      </c>
      <c r="FR10" s="148">
        <v>116894420</v>
      </c>
      <c r="FS10" s="148">
        <v>591680</v>
      </c>
      <c r="FT10" s="148">
        <v>154432270</v>
      </c>
      <c r="FU10" s="145"/>
      <c r="FV10" s="146" t="s">
        <v>6</v>
      </c>
      <c r="FW10" s="147" t="s">
        <v>442</v>
      </c>
      <c r="FX10" s="148">
        <v>7250033</v>
      </c>
      <c r="FY10" s="148">
        <v>1913759963</v>
      </c>
      <c r="FZ10" s="148">
        <v>6376333</v>
      </c>
      <c r="GA10" s="148">
        <v>1707578847</v>
      </c>
      <c r="GB10" s="148">
        <v>4448734</v>
      </c>
      <c r="GC10" s="148">
        <v>1175885473</v>
      </c>
      <c r="GD10" s="148">
        <v>3753781</v>
      </c>
      <c r="GE10" s="148">
        <v>1013076352</v>
      </c>
      <c r="GF10" s="149"/>
      <c r="GG10" s="150" t="s">
        <v>6</v>
      </c>
      <c r="GH10" s="147" t="s">
        <v>442</v>
      </c>
      <c r="GI10" s="148">
        <v>367125</v>
      </c>
      <c r="GJ10" s="148">
        <v>96755555</v>
      </c>
      <c r="GK10" s="148">
        <v>378907</v>
      </c>
      <c r="GL10" s="148">
        <v>99074860</v>
      </c>
      <c r="GM10" s="148">
        <v>190487</v>
      </c>
      <c r="GN10" s="148">
        <v>50338620</v>
      </c>
      <c r="GO10" s="148">
        <v>180636</v>
      </c>
      <c r="GP10" s="148">
        <v>47397945</v>
      </c>
      <c r="GQ10" s="145"/>
      <c r="GR10" s="146" t="s">
        <v>6</v>
      </c>
      <c r="GS10" s="147" t="s">
        <v>442</v>
      </c>
      <c r="GT10" s="148">
        <v>2069862</v>
      </c>
      <c r="GU10" s="148">
        <v>554092491</v>
      </c>
      <c r="GV10" s="148">
        <v>2196773</v>
      </c>
      <c r="GW10" s="148">
        <v>598648970</v>
      </c>
      <c r="GX10" s="149"/>
      <c r="GY10" s="150" t="s">
        <v>6</v>
      </c>
      <c r="GZ10" s="147" t="s">
        <v>442</v>
      </c>
      <c r="HA10" s="148">
        <v>71440</v>
      </c>
      <c r="HB10" s="148">
        <v>18879530</v>
      </c>
      <c r="HC10" s="148">
        <v>82667</v>
      </c>
      <c r="HD10" s="148">
        <v>21946295</v>
      </c>
    </row>
    <row r="11" spans="1:212" s="151" customFormat="1" ht="26.25" customHeight="1">
      <c r="A11" s="145"/>
      <c r="B11" s="146" t="s">
        <v>7</v>
      </c>
      <c r="C11" s="147" t="s">
        <v>443</v>
      </c>
      <c r="D11" s="148">
        <v>93527336</v>
      </c>
      <c r="E11" s="148">
        <v>4812660371</v>
      </c>
      <c r="F11" s="148">
        <v>113340989</v>
      </c>
      <c r="G11" s="148">
        <v>5508049880</v>
      </c>
      <c r="H11" s="148">
        <v>7556556</v>
      </c>
      <c r="I11" s="148">
        <v>458358151</v>
      </c>
      <c r="J11" s="148">
        <v>6266581</v>
      </c>
      <c r="K11" s="148">
        <v>378982787</v>
      </c>
      <c r="L11" s="149"/>
      <c r="M11" s="150" t="s">
        <v>7</v>
      </c>
      <c r="N11" s="147" t="s">
        <v>443</v>
      </c>
      <c r="O11" s="148">
        <v>10304576</v>
      </c>
      <c r="P11" s="148">
        <v>117819646</v>
      </c>
      <c r="Q11" s="148">
        <v>16835232</v>
      </c>
      <c r="R11" s="148">
        <v>193162646</v>
      </c>
      <c r="S11" s="148">
        <v>350962</v>
      </c>
      <c r="T11" s="148">
        <v>3922973</v>
      </c>
      <c r="U11" s="148">
        <v>272945</v>
      </c>
      <c r="V11" s="148">
        <v>3026057</v>
      </c>
      <c r="W11" s="145"/>
      <c r="X11" s="146" t="s">
        <v>7</v>
      </c>
      <c r="Y11" s="147" t="s">
        <v>443</v>
      </c>
      <c r="Z11" s="148">
        <v>6682839</v>
      </c>
      <c r="AA11" s="148">
        <v>333685495</v>
      </c>
      <c r="AB11" s="148">
        <v>5692334</v>
      </c>
      <c r="AC11" s="148">
        <v>283818079</v>
      </c>
      <c r="AD11" s="148">
        <v>4624218</v>
      </c>
      <c r="AE11" s="148">
        <v>204280775</v>
      </c>
      <c r="AF11" s="148">
        <v>4096471</v>
      </c>
      <c r="AG11" s="148">
        <v>176655169</v>
      </c>
      <c r="AH11" s="149"/>
      <c r="AI11" s="150" t="s">
        <v>7</v>
      </c>
      <c r="AJ11" s="147" t="s">
        <v>443</v>
      </c>
      <c r="AK11" s="148">
        <v>771273</v>
      </c>
      <c r="AL11" s="148">
        <v>8680546</v>
      </c>
      <c r="AM11" s="148">
        <v>620977</v>
      </c>
      <c r="AN11" s="148">
        <v>6944946</v>
      </c>
      <c r="AO11" s="148">
        <v>694460</v>
      </c>
      <c r="AP11" s="148">
        <v>7770185</v>
      </c>
      <c r="AQ11" s="148">
        <v>681299</v>
      </c>
      <c r="AR11" s="148">
        <v>7645855</v>
      </c>
      <c r="AS11" s="145"/>
      <c r="AT11" s="146" t="s">
        <v>7</v>
      </c>
      <c r="AU11" s="147" t="s">
        <v>443</v>
      </c>
      <c r="AV11" s="148">
        <v>3622268</v>
      </c>
      <c r="AW11" s="148">
        <v>160101694</v>
      </c>
      <c r="AX11" s="148">
        <v>4014292</v>
      </c>
      <c r="AY11" s="148">
        <v>171139788</v>
      </c>
      <c r="AZ11" s="148">
        <v>3553017</v>
      </c>
      <c r="BA11" s="148">
        <v>160350885</v>
      </c>
      <c r="BB11" s="148">
        <v>5546148</v>
      </c>
      <c r="BC11" s="148">
        <v>234766757</v>
      </c>
      <c r="BD11" s="149"/>
      <c r="BE11" s="150" t="s">
        <v>7</v>
      </c>
      <c r="BF11" s="147" t="s">
        <v>443</v>
      </c>
      <c r="BG11" s="148">
        <v>534121</v>
      </c>
      <c r="BH11" s="148">
        <v>5950591</v>
      </c>
      <c r="BI11" s="148">
        <v>769238</v>
      </c>
      <c r="BJ11" s="148">
        <v>8663821</v>
      </c>
      <c r="BK11" s="148">
        <v>506373</v>
      </c>
      <c r="BL11" s="148">
        <v>5666037</v>
      </c>
      <c r="BM11" s="148">
        <v>1148982</v>
      </c>
      <c r="BN11" s="148">
        <v>13097948</v>
      </c>
      <c r="BO11" s="145"/>
      <c r="BP11" s="146" t="s">
        <v>7</v>
      </c>
      <c r="BQ11" s="147" t="s">
        <v>443</v>
      </c>
      <c r="BR11" s="148">
        <v>4088250</v>
      </c>
      <c r="BS11" s="148">
        <v>185195039</v>
      </c>
      <c r="BT11" s="148">
        <v>7525019</v>
      </c>
      <c r="BU11" s="148">
        <v>317403601</v>
      </c>
      <c r="BV11" s="148">
        <v>4236850</v>
      </c>
      <c r="BW11" s="148">
        <v>194443564</v>
      </c>
      <c r="BX11" s="148">
        <v>7432437</v>
      </c>
      <c r="BY11" s="148">
        <v>313446322</v>
      </c>
      <c r="BZ11" s="149"/>
      <c r="CA11" s="150" t="s">
        <v>7</v>
      </c>
      <c r="CB11" s="147" t="s">
        <v>443</v>
      </c>
      <c r="CC11" s="148">
        <v>661928</v>
      </c>
      <c r="CD11" s="148">
        <v>7437406</v>
      </c>
      <c r="CE11" s="148">
        <v>1573629</v>
      </c>
      <c r="CF11" s="148">
        <v>17992952</v>
      </c>
      <c r="CG11" s="148">
        <v>703995</v>
      </c>
      <c r="CH11" s="148">
        <v>7953493</v>
      </c>
      <c r="CI11" s="148">
        <v>1626406</v>
      </c>
      <c r="CJ11" s="148">
        <v>18688427</v>
      </c>
      <c r="CK11" s="145"/>
      <c r="CL11" s="146" t="s">
        <v>7</v>
      </c>
      <c r="CM11" s="147" t="s">
        <v>443</v>
      </c>
      <c r="CN11" s="148">
        <v>4962104</v>
      </c>
      <c r="CO11" s="148">
        <v>230937070</v>
      </c>
      <c r="CP11" s="148">
        <v>7528689</v>
      </c>
      <c r="CQ11" s="148">
        <v>316796871</v>
      </c>
      <c r="CR11" s="148">
        <v>5983307</v>
      </c>
      <c r="CS11" s="148">
        <v>286907369</v>
      </c>
      <c r="CT11" s="148">
        <v>8195367</v>
      </c>
      <c r="CU11" s="148">
        <v>355470189</v>
      </c>
      <c r="CV11" s="149"/>
      <c r="CW11" s="150" t="s">
        <v>7</v>
      </c>
      <c r="CX11" s="147" t="s">
        <v>443</v>
      </c>
      <c r="CY11" s="148">
        <v>836530</v>
      </c>
      <c r="CZ11" s="148">
        <v>9496489</v>
      </c>
      <c r="DA11" s="148">
        <v>1774418</v>
      </c>
      <c r="DB11" s="148">
        <v>20254460</v>
      </c>
      <c r="DC11" s="148">
        <v>940084</v>
      </c>
      <c r="DD11" s="148">
        <v>10665328</v>
      </c>
      <c r="DE11" s="148">
        <v>1836155</v>
      </c>
      <c r="DF11" s="148">
        <v>20964526</v>
      </c>
      <c r="DG11" s="145"/>
      <c r="DH11" s="146" t="s">
        <v>7</v>
      </c>
      <c r="DI11" s="147" t="s">
        <v>443</v>
      </c>
      <c r="DJ11" s="148">
        <v>6635101</v>
      </c>
      <c r="DK11" s="148">
        <v>329588299</v>
      </c>
      <c r="DL11" s="148">
        <v>8934736</v>
      </c>
      <c r="DM11" s="148">
        <v>409845495</v>
      </c>
      <c r="DN11" s="148">
        <v>7087419</v>
      </c>
      <c r="DO11" s="148">
        <v>363649505</v>
      </c>
      <c r="DP11" s="148">
        <v>9409638</v>
      </c>
      <c r="DQ11" s="148">
        <v>458558121</v>
      </c>
      <c r="DR11" s="149"/>
      <c r="DS11" s="150" t="s">
        <v>7</v>
      </c>
      <c r="DT11" s="147" t="s">
        <v>443</v>
      </c>
      <c r="DU11" s="148">
        <v>921208</v>
      </c>
      <c r="DV11" s="148">
        <v>10500092</v>
      </c>
      <c r="DW11" s="148">
        <v>1703285</v>
      </c>
      <c r="DX11" s="148">
        <v>19564185</v>
      </c>
      <c r="DY11" s="148">
        <v>869935</v>
      </c>
      <c r="DZ11" s="148">
        <v>9988939</v>
      </c>
      <c r="EA11" s="148">
        <v>1474026</v>
      </c>
      <c r="EB11" s="148">
        <v>17084352</v>
      </c>
      <c r="EC11" s="145"/>
      <c r="ED11" s="146" t="s">
        <v>7</v>
      </c>
      <c r="EE11" s="147" t="s">
        <v>443</v>
      </c>
      <c r="EF11" s="148">
        <v>6730378</v>
      </c>
      <c r="EG11" s="148">
        <v>357940939</v>
      </c>
      <c r="EH11" s="148">
        <v>8646012</v>
      </c>
      <c r="EI11" s="148">
        <v>444694061</v>
      </c>
      <c r="EJ11" s="148">
        <v>4966546</v>
      </c>
      <c r="EK11" s="148">
        <v>271705259</v>
      </c>
      <c r="EL11" s="148">
        <v>6293521</v>
      </c>
      <c r="EM11" s="148">
        <v>336936431</v>
      </c>
      <c r="EN11" s="149"/>
      <c r="EO11" s="150" t="s">
        <v>7</v>
      </c>
      <c r="EP11" s="147" t="s">
        <v>443</v>
      </c>
      <c r="EQ11" s="148">
        <v>700869</v>
      </c>
      <c r="ER11" s="148">
        <v>8159373</v>
      </c>
      <c r="ES11" s="148">
        <v>1075257</v>
      </c>
      <c r="ET11" s="148">
        <v>12535950</v>
      </c>
      <c r="EU11" s="148">
        <v>445339</v>
      </c>
      <c r="EV11" s="148">
        <v>5223811</v>
      </c>
      <c r="EW11" s="148">
        <v>639804</v>
      </c>
      <c r="EX11" s="148">
        <v>7495959</v>
      </c>
      <c r="EY11" s="145"/>
      <c r="EZ11" s="146" t="s">
        <v>7</v>
      </c>
      <c r="FA11" s="147" t="s">
        <v>443</v>
      </c>
      <c r="FB11" s="148">
        <v>5731518</v>
      </c>
      <c r="FC11" s="148">
        <v>315090470</v>
      </c>
      <c r="FD11" s="148">
        <v>7224801</v>
      </c>
      <c r="FE11" s="148">
        <v>392066136</v>
      </c>
      <c r="FF11" s="148">
        <v>5574848</v>
      </c>
      <c r="FG11" s="148">
        <v>309717659</v>
      </c>
      <c r="FH11" s="148">
        <v>6495627</v>
      </c>
      <c r="FI11" s="148">
        <v>356575048</v>
      </c>
      <c r="FJ11" s="149"/>
      <c r="FK11" s="150" t="s">
        <v>7</v>
      </c>
      <c r="FL11" s="147" t="s">
        <v>443</v>
      </c>
      <c r="FM11" s="148">
        <v>471196</v>
      </c>
      <c r="FN11" s="148">
        <v>5551883</v>
      </c>
      <c r="FO11" s="148">
        <v>641364</v>
      </c>
      <c r="FP11" s="148">
        <v>7504260</v>
      </c>
      <c r="FQ11" s="148">
        <v>378784</v>
      </c>
      <c r="FR11" s="148">
        <v>4514947</v>
      </c>
      <c r="FS11" s="148">
        <v>477007</v>
      </c>
      <c r="FT11" s="148">
        <v>5595501</v>
      </c>
      <c r="FU11" s="145"/>
      <c r="FV11" s="146" t="s">
        <v>7</v>
      </c>
      <c r="FW11" s="147" t="s">
        <v>443</v>
      </c>
      <c r="FX11" s="148">
        <v>5984322</v>
      </c>
      <c r="FY11" s="148">
        <v>338305918</v>
      </c>
      <c r="FZ11" s="148">
        <v>5129382</v>
      </c>
      <c r="GA11" s="148">
        <v>285229310</v>
      </c>
      <c r="GB11" s="148">
        <v>3742669</v>
      </c>
      <c r="GC11" s="148">
        <v>212477424</v>
      </c>
      <c r="GD11" s="148">
        <v>3086615</v>
      </c>
      <c r="GE11" s="148">
        <v>173147101</v>
      </c>
      <c r="GF11" s="149"/>
      <c r="GG11" s="150" t="s">
        <v>7</v>
      </c>
      <c r="GH11" s="147" t="s">
        <v>443</v>
      </c>
      <c r="GI11" s="148">
        <v>303341</v>
      </c>
      <c r="GJ11" s="148">
        <v>3702043</v>
      </c>
      <c r="GK11" s="148">
        <v>304892</v>
      </c>
      <c r="GL11" s="148">
        <v>3594359</v>
      </c>
      <c r="GM11" s="148">
        <v>155496</v>
      </c>
      <c r="GN11" s="148">
        <v>1919425</v>
      </c>
      <c r="GO11" s="148">
        <v>146594</v>
      </c>
      <c r="GP11" s="148">
        <v>1716374</v>
      </c>
      <c r="GQ11" s="145"/>
      <c r="GR11" s="146" t="s">
        <v>7</v>
      </c>
      <c r="GS11" s="147" t="s">
        <v>443</v>
      </c>
      <c r="GT11" s="148">
        <v>1765126</v>
      </c>
      <c r="GU11" s="148">
        <v>99924856</v>
      </c>
      <c r="GV11" s="148">
        <v>1823319</v>
      </c>
      <c r="GW11" s="148">
        <v>102518614</v>
      </c>
      <c r="GX11" s="149"/>
      <c r="GY11" s="150" t="s">
        <v>7</v>
      </c>
      <c r="GZ11" s="147" t="s">
        <v>443</v>
      </c>
      <c r="HA11" s="148">
        <v>58682</v>
      </c>
      <c r="HB11" s="148">
        <v>716085</v>
      </c>
      <c r="HC11" s="148">
        <v>68954</v>
      </c>
      <c r="HD11" s="148">
        <v>792714</v>
      </c>
    </row>
    <row r="12" spans="1:212" s="151" customFormat="1" ht="27" customHeight="1">
      <c r="A12" s="114"/>
      <c r="B12" s="146"/>
      <c r="C12" s="147"/>
      <c r="D12" s="148"/>
      <c r="E12" s="148"/>
      <c r="F12" s="148"/>
      <c r="G12" s="148"/>
      <c r="H12" s="148"/>
      <c r="I12" s="148"/>
      <c r="J12" s="148"/>
      <c r="K12" s="148"/>
      <c r="L12" s="153"/>
      <c r="M12" s="150"/>
      <c r="N12" s="147"/>
      <c r="W12" s="114"/>
      <c r="X12" s="146"/>
      <c r="Y12" s="147"/>
      <c r="Z12" s="148"/>
      <c r="AA12" s="148"/>
      <c r="AB12" s="148"/>
      <c r="AC12" s="148"/>
      <c r="AD12" s="148"/>
      <c r="AE12" s="148"/>
      <c r="AF12" s="148"/>
      <c r="AG12" s="148"/>
      <c r="AH12" s="153"/>
      <c r="AI12" s="150"/>
      <c r="AJ12" s="147"/>
      <c r="AK12" s="148"/>
      <c r="AL12" s="148"/>
      <c r="AM12" s="154"/>
      <c r="AN12" s="155"/>
      <c r="AO12" s="148"/>
      <c r="AP12" s="148"/>
      <c r="AQ12" s="154"/>
      <c r="AR12" s="155"/>
      <c r="AS12" s="114"/>
      <c r="AT12" s="146"/>
      <c r="AU12" s="147"/>
      <c r="AV12" s="148"/>
      <c r="AW12" s="148"/>
      <c r="AX12" s="148"/>
      <c r="AY12" s="148"/>
      <c r="AZ12" s="148"/>
      <c r="BA12" s="148"/>
      <c r="BB12" s="148"/>
      <c r="BC12" s="148"/>
      <c r="BD12" s="153"/>
      <c r="BE12" s="150"/>
      <c r="BF12" s="147"/>
      <c r="BG12" s="148"/>
      <c r="BH12" s="148"/>
      <c r="BI12" s="154"/>
      <c r="BJ12" s="155"/>
      <c r="BK12" s="148"/>
      <c r="BL12" s="148"/>
      <c r="BM12" s="154"/>
      <c r="BN12" s="155"/>
      <c r="BO12" s="114"/>
      <c r="BP12" s="146"/>
      <c r="BQ12" s="147"/>
      <c r="BR12" s="148"/>
      <c r="BS12" s="148"/>
      <c r="BT12" s="148"/>
      <c r="BU12" s="148"/>
      <c r="BV12" s="148"/>
      <c r="BW12" s="148"/>
      <c r="BX12" s="148"/>
      <c r="BY12" s="148"/>
      <c r="BZ12" s="153"/>
      <c r="CA12" s="150"/>
      <c r="CB12" s="147"/>
      <c r="CC12" s="148"/>
      <c r="CD12" s="148"/>
      <c r="CE12" s="154"/>
      <c r="CF12" s="155"/>
      <c r="CG12" s="148"/>
      <c r="CH12" s="148"/>
      <c r="CI12" s="154"/>
      <c r="CJ12" s="155"/>
      <c r="CK12" s="114"/>
      <c r="CL12" s="146"/>
      <c r="CM12" s="147"/>
      <c r="CN12" s="148"/>
      <c r="CO12" s="148"/>
      <c r="CP12" s="148"/>
      <c r="CQ12" s="148"/>
      <c r="CR12" s="148"/>
      <c r="CS12" s="148"/>
      <c r="CT12" s="148"/>
      <c r="CU12" s="148"/>
      <c r="CV12" s="153"/>
      <c r="CW12" s="150"/>
      <c r="CX12" s="147"/>
      <c r="CY12" s="148"/>
      <c r="CZ12" s="148"/>
      <c r="DA12" s="154"/>
      <c r="DB12" s="155"/>
      <c r="DC12" s="148"/>
      <c r="DD12" s="148"/>
      <c r="DE12" s="154"/>
      <c r="DF12" s="155"/>
      <c r="DG12" s="114"/>
      <c r="DH12" s="146"/>
      <c r="DI12" s="147"/>
      <c r="DJ12" s="148"/>
      <c r="DK12" s="148"/>
      <c r="DL12" s="148"/>
      <c r="DM12" s="148"/>
      <c r="DN12" s="148"/>
      <c r="DO12" s="148"/>
      <c r="DP12" s="148"/>
      <c r="DQ12" s="148"/>
      <c r="DR12" s="153"/>
      <c r="DS12" s="150"/>
      <c r="DT12" s="147"/>
      <c r="DU12" s="148"/>
      <c r="DV12" s="148"/>
      <c r="DW12" s="154"/>
      <c r="DX12" s="155"/>
      <c r="DY12" s="148"/>
      <c r="DZ12" s="148"/>
      <c r="EA12" s="154"/>
      <c r="EB12" s="155"/>
      <c r="EC12" s="114"/>
      <c r="ED12" s="146"/>
      <c r="EE12" s="147"/>
      <c r="EF12" s="148"/>
      <c r="EG12" s="148"/>
      <c r="EH12" s="148"/>
      <c r="EI12" s="148"/>
      <c r="EJ12" s="148"/>
      <c r="EK12" s="148"/>
      <c r="EL12" s="148"/>
      <c r="EM12" s="148"/>
      <c r="EN12" s="153"/>
      <c r="EO12" s="150"/>
      <c r="EP12" s="147"/>
      <c r="EQ12" s="148"/>
      <c r="ER12" s="148"/>
      <c r="ES12" s="154"/>
      <c r="ET12" s="155"/>
      <c r="EU12" s="148"/>
      <c r="EV12" s="148"/>
      <c r="EW12" s="154"/>
      <c r="EX12" s="155"/>
      <c r="EY12" s="114"/>
      <c r="EZ12" s="146"/>
      <c r="FA12" s="147"/>
      <c r="FB12" s="148"/>
      <c r="FC12" s="148"/>
      <c r="FD12" s="148"/>
      <c r="FE12" s="148"/>
      <c r="FF12" s="148"/>
      <c r="FG12" s="148"/>
      <c r="FH12" s="148"/>
      <c r="FI12" s="148"/>
      <c r="FJ12" s="153"/>
      <c r="FK12" s="150"/>
      <c r="FL12" s="147"/>
      <c r="FM12" s="148"/>
      <c r="FN12" s="148"/>
      <c r="FO12" s="154"/>
      <c r="FP12" s="155"/>
      <c r="FQ12" s="148"/>
      <c r="FR12" s="148"/>
      <c r="FS12" s="154"/>
      <c r="FT12" s="155"/>
      <c r="FU12" s="114"/>
      <c r="FV12" s="146"/>
      <c r="FW12" s="147"/>
      <c r="FX12" s="148"/>
      <c r="FY12" s="148"/>
      <c r="FZ12" s="148"/>
      <c r="GA12" s="148"/>
      <c r="GB12" s="148"/>
      <c r="GC12" s="148"/>
      <c r="GD12" s="148"/>
      <c r="GE12" s="148"/>
      <c r="GF12" s="153"/>
      <c r="GG12" s="150"/>
      <c r="GH12" s="147"/>
      <c r="GI12" s="148"/>
      <c r="GJ12" s="148"/>
      <c r="GK12" s="154"/>
      <c r="GL12" s="155"/>
      <c r="GM12" s="148"/>
      <c r="GN12" s="148"/>
      <c r="GO12" s="154"/>
      <c r="GP12" s="155"/>
      <c r="GQ12" s="114"/>
      <c r="GR12" s="146"/>
      <c r="GS12" s="147"/>
      <c r="GT12" s="148"/>
      <c r="GU12" s="148"/>
      <c r="GV12" s="148"/>
      <c r="GW12" s="148"/>
      <c r="GX12" s="153"/>
      <c r="GY12" s="150"/>
      <c r="GZ12" s="147"/>
      <c r="HA12" s="148"/>
      <c r="HB12" s="148"/>
      <c r="HC12" s="154"/>
      <c r="HD12" s="155"/>
    </row>
    <row r="13" spans="1:212" s="144" customFormat="1" ht="30" customHeight="1">
      <c r="A13" s="141" t="s">
        <v>444</v>
      </c>
      <c r="B13" s="141"/>
      <c r="C13" s="143" t="s">
        <v>445</v>
      </c>
      <c r="D13" s="140">
        <v>44303266</v>
      </c>
      <c r="E13" s="140">
        <v>83486998736</v>
      </c>
      <c r="F13" s="140">
        <v>49328401</v>
      </c>
      <c r="G13" s="140">
        <v>80128195470</v>
      </c>
      <c r="H13" s="140">
        <v>2447859</v>
      </c>
      <c r="I13" s="140">
        <v>2133860734</v>
      </c>
      <c r="J13" s="140">
        <v>1922581</v>
      </c>
      <c r="K13" s="140">
        <v>1463430924</v>
      </c>
      <c r="L13" s="141" t="s">
        <v>9</v>
      </c>
      <c r="M13" s="141"/>
      <c r="N13" s="139" t="s">
        <v>446</v>
      </c>
      <c r="O13" s="140">
        <v>13442444</v>
      </c>
      <c r="P13" s="140">
        <v>15326321721</v>
      </c>
      <c r="Q13" s="140">
        <v>15704206</v>
      </c>
      <c r="R13" s="140">
        <v>18056546495</v>
      </c>
      <c r="S13" s="140">
        <v>524178</v>
      </c>
      <c r="T13" s="140">
        <v>612267289</v>
      </c>
      <c r="U13" s="140">
        <v>489182</v>
      </c>
      <c r="V13" s="140">
        <v>561105833</v>
      </c>
      <c r="W13" s="141" t="s">
        <v>447</v>
      </c>
      <c r="X13" s="141"/>
      <c r="Y13" s="143" t="s">
        <v>448</v>
      </c>
      <c r="Z13" s="140">
        <v>1346055</v>
      </c>
      <c r="AA13" s="140">
        <v>1747183111</v>
      </c>
      <c r="AB13" s="140">
        <v>946570</v>
      </c>
      <c r="AC13" s="140">
        <v>1021417544</v>
      </c>
      <c r="AD13" s="140">
        <v>902099</v>
      </c>
      <c r="AE13" s="140">
        <v>1355228812</v>
      </c>
      <c r="AF13" s="140">
        <v>640646</v>
      </c>
      <c r="AG13" s="140">
        <v>804269339</v>
      </c>
      <c r="AH13" s="141" t="s">
        <v>9</v>
      </c>
      <c r="AI13" s="141"/>
      <c r="AJ13" s="139" t="s">
        <v>446</v>
      </c>
      <c r="AK13" s="140">
        <v>1662957</v>
      </c>
      <c r="AL13" s="140">
        <v>1676816118</v>
      </c>
      <c r="AM13" s="140">
        <v>1627515</v>
      </c>
      <c r="AN13" s="140">
        <v>1618820013</v>
      </c>
      <c r="AO13" s="140">
        <v>742195</v>
      </c>
      <c r="AP13" s="140">
        <v>786734227</v>
      </c>
      <c r="AQ13" s="140">
        <v>808702</v>
      </c>
      <c r="AR13" s="140">
        <v>911273053</v>
      </c>
      <c r="AS13" s="141" t="s">
        <v>447</v>
      </c>
      <c r="AT13" s="141"/>
      <c r="AU13" s="143" t="s">
        <v>449</v>
      </c>
      <c r="AV13" s="140">
        <v>1036073</v>
      </c>
      <c r="AW13" s="140">
        <v>1500119267</v>
      </c>
      <c r="AX13" s="140">
        <v>934671</v>
      </c>
      <c r="AY13" s="140">
        <v>1091807210</v>
      </c>
      <c r="AZ13" s="140">
        <v>1414179</v>
      </c>
      <c r="BA13" s="140">
        <v>2153702888</v>
      </c>
      <c r="BB13" s="140">
        <v>1698080</v>
      </c>
      <c r="BC13" s="140">
        <v>1808385525</v>
      </c>
      <c r="BD13" s="141" t="s">
        <v>9</v>
      </c>
      <c r="BE13" s="141"/>
      <c r="BF13" s="139" t="s">
        <v>446</v>
      </c>
      <c r="BG13" s="140">
        <v>765749</v>
      </c>
      <c r="BH13" s="140">
        <v>1038671721</v>
      </c>
      <c r="BI13" s="140">
        <v>1037837</v>
      </c>
      <c r="BJ13" s="140">
        <v>1390227599</v>
      </c>
      <c r="BK13" s="140">
        <v>993462</v>
      </c>
      <c r="BL13" s="140">
        <v>1317791446</v>
      </c>
      <c r="BM13" s="140">
        <v>1382760</v>
      </c>
      <c r="BN13" s="140">
        <v>1783921656</v>
      </c>
      <c r="BO13" s="141" t="s">
        <v>447</v>
      </c>
      <c r="BP13" s="141"/>
      <c r="BQ13" s="143" t="s">
        <v>449</v>
      </c>
      <c r="BR13" s="140">
        <v>1584355</v>
      </c>
      <c r="BS13" s="140">
        <v>2758436581</v>
      </c>
      <c r="BT13" s="140">
        <v>2809071</v>
      </c>
      <c r="BU13" s="140">
        <v>2822747391</v>
      </c>
      <c r="BV13" s="140">
        <v>1672479</v>
      </c>
      <c r="BW13" s="140">
        <v>3211169827</v>
      </c>
      <c r="BX13" s="140">
        <v>2995021</v>
      </c>
      <c r="BY13" s="140">
        <v>3183952986</v>
      </c>
      <c r="BZ13" s="141" t="s">
        <v>9</v>
      </c>
      <c r="CA13" s="141"/>
      <c r="CB13" s="139" t="s">
        <v>446</v>
      </c>
      <c r="CC13" s="140">
        <v>1086477</v>
      </c>
      <c r="CD13" s="140">
        <v>1382766724</v>
      </c>
      <c r="CE13" s="140">
        <v>1454568</v>
      </c>
      <c r="CF13" s="140">
        <v>1800754432</v>
      </c>
      <c r="CG13" s="140">
        <v>918798</v>
      </c>
      <c r="CH13" s="140">
        <v>1119455153</v>
      </c>
      <c r="CI13" s="140">
        <v>1207124</v>
      </c>
      <c r="CJ13" s="140">
        <v>1457764409</v>
      </c>
      <c r="CK13" s="141" t="s">
        <v>447</v>
      </c>
      <c r="CL13" s="141"/>
      <c r="CM13" s="143" t="s">
        <v>449</v>
      </c>
      <c r="CN13" s="140">
        <v>1984650</v>
      </c>
      <c r="CO13" s="140">
        <v>4031809501</v>
      </c>
      <c r="CP13" s="140">
        <v>2728172</v>
      </c>
      <c r="CQ13" s="140">
        <v>3679521420</v>
      </c>
      <c r="CR13" s="140">
        <v>2576862</v>
      </c>
      <c r="CS13" s="140">
        <v>5253417595</v>
      </c>
      <c r="CT13" s="140">
        <v>3154250</v>
      </c>
      <c r="CU13" s="140">
        <v>4880261243</v>
      </c>
      <c r="CV13" s="141" t="s">
        <v>9</v>
      </c>
      <c r="CW13" s="141"/>
      <c r="CX13" s="139" t="s">
        <v>446</v>
      </c>
      <c r="CY13" s="140">
        <v>924261</v>
      </c>
      <c r="CZ13" s="140">
        <v>1083603992</v>
      </c>
      <c r="DA13" s="140">
        <v>1151760</v>
      </c>
      <c r="DB13" s="140">
        <v>1366080845</v>
      </c>
      <c r="DC13" s="140">
        <v>1018165</v>
      </c>
      <c r="DD13" s="140">
        <v>1151450674</v>
      </c>
      <c r="DE13" s="140">
        <v>1205323</v>
      </c>
      <c r="DF13" s="140">
        <v>1403100780</v>
      </c>
      <c r="DG13" s="141" t="s">
        <v>447</v>
      </c>
      <c r="DH13" s="141"/>
      <c r="DI13" s="143" t="s">
        <v>449</v>
      </c>
      <c r="DJ13" s="140">
        <v>3152682</v>
      </c>
      <c r="DK13" s="140">
        <v>6552868990</v>
      </c>
      <c r="DL13" s="140">
        <v>3890415</v>
      </c>
      <c r="DM13" s="140">
        <v>6562517019</v>
      </c>
      <c r="DN13" s="140">
        <v>3692349</v>
      </c>
      <c r="DO13" s="140">
        <v>7896804813</v>
      </c>
      <c r="DP13" s="140">
        <v>4617524</v>
      </c>
      <c r="DQ13" s="140">
        <v>8214572299</v>
      </c>
      <c r="DR13" s="141" t="s">
        <v>9</v>
      </c>
      <c r="DS13" s="141"/>
      <c r="DT13" s="139" t="s">
        <v>446</v>
      </c>
      <c r="DU13" s="140">
        <v>1068811</v>
      </c>
      <c r="DV13" s="140">
        <v>1182861738</v>
      </c>
      <c r="DW13" s="140">
        <v>1252557</v>
      </c>
      <c r="DX13" s="140">
        <v>1431800572</v>
      </c>
      <c r="DY13" s="140">
        <v>1029558</v>
      </c>
      <c r="DZ13" s="140">
        <v>1125361058</v>
      </c>
      <c r="EA13" s="140">
        <v>1203157</v>
      </c>
      <c r="EB13" s="140">
        <v>1338257106</v>
      </c>
      <c r="EC13" s="141" t="s">
        <v>447</v>
      </c>
      <c r="ED13" s="141"/>
      <c r="EE13" s="143" t="s">
        <v>449</v>
      </c>
      <c r="EF13" s="140">
        <v>3807295</v>
      </c>
      <c r="EG13" s="140">
        <v>8364329037</v>
      </c>
      <c r="EH13" s="140">
        <v>4594184</v>
      </c>
      <c r="EI13" s="140">
        <v>8655277664</v>
      </c>
      <c r="EJ13" s="140">
        <v>2984873</v>
      </c>
      <c r="EK13" s="140">
        <v>6635659691</v>
      </c>
      <c r="EL13" s="140">
        <v>3604674</v>
      </c>
      <c r="EM13" s="140">
        <v>6990937394</v>
      </c>
      <c r="EN13" s="141" t="s">
        <v>9</v>
      </c>
      <c r="EO13" s="141"/>
      <c r="EP13" s="139" t="s">
        <v>446</v>
      </c>
      <c r="EQ13" s="140">
        <v>827860</v>
      </c>
      <c r="ER13" s="140">
        <v>896794642</v>
      </c>
      <c r="ES13" s="140">
        <v>949728</v>
      </c>
      <c r="ET13" s="140">
        <v>1029103775</v>
      </c>
      <c r="EU13" s="140">
        <v>501204</v>
      </c>
      <c r="EV13" s="140">
        <v>538503029</v>
      </c>
      <c r="EW13" s="140">
        <v>578300</v>
      </c>
      <c r="EX13" s="140">
        <v>613759145</v>
      </c>
      <c r="EY13" s="141" t="s">
        <v>447</v>
      </c>
      <c r="EZ13" s="141"/>
      <c r="FA13" s="143" t="s">
        <v>448</v>
      </c>
      <c r="FB13" s="140">
        <v>3471373</v>
      </c>
      <c r="FC13" s="140">
        <v>7461672656</v>
      </c>
      <c r="FD13" s="140">
        <v>4227239</v>
      </c>
      <c r="FE13" s="140">
        <v>8358904412</v>
      </c>
      <c r="FF13" s="140">
        <v>3580107</v>
      </c>
      <c r="FG13" s="140">
        <v>7235384669</v>
      </c>
      <c r="FH13" s="140">
        <v>3912798</v>
      </c>
      <c r="FI13" s="140">
        <v>7874960183</v>
      </c>
      <c r="FJ13" s="141" t="s">
        <v>9</v>
      </c>
      <c r="FK13" s="141"/>
      <c r="FL13" s="139" t="s">
        <v>446</v>
      </c>
      <c r="FM13" s="140">
        <v>468186</v>
      </c>
      <c r="FN13" s="140">
        <v>504378116</v>
      </c>
      <c r="FO13" s="140">
        <v>555134</v>
      </c>
      <c r="FP13" s="140">
        <v>580630028</v>
      </c>
      <c r="FQ13" s="140">
        <v>350036</v>
      </c>
      <c r="FR13" s="140">
        <v>362218539</v>
      </c>
      <c r="FS13" s="140">
        <v>394581</v>
      </c>
      <c r="FT13" s="140">
        <v>394454570</v>
      </c>
      <c r="FU13" s="141" t="s">
        <v>447</v>
      </c>
      <c r="FV13" s="141"/>
      <c r="FW13" s="143" t="s">
        <v>448</v>
      </c>
      <c r="FX13" s="140">
        <v>4371609</v>
      </c>
      <c r="FY13" s="140">
        <v>7854306661</v>
      </c>
      <c r="FZ13" s="140">
        <v>3272718</v>
      </c>
      <c r="GA13" s="140">
        <v>6487026258</v>
      </c>
      <c r="GB13" s="140">
        <v>2881462</v>
      </c>
      <c r="GC13" s="140">
        <v>5004248357</v>
      </c>
      <c r="GD13" s="140">
        <v>2082654</v>
      </c>
      <c r="GE13" s="140">
        <v>3966320907</v>
      </c>
      <c r="GF13" s="141" t="s">
        <v>9</v>
      </c>
      <c r="GG13" s="141"/>
      <c r="GH13" s="139" t="s">
        <v>446</v>
      </c>
      <c r="GI13" s="140">
        <v>324461</v>
      </c>
      <c r="GJ13" s="140">
        <v>323322226</v>
      </c>
      <c r="GK13" s="140">
        <v>245825</v>
      </c>
      <c r="GL13" s="140">
        <v>233439053</v>
      </c>
      <c r="GM13" s="140">
        <v>173677</v>
      </c>
      <c r="GN13" s="140">
        <v>166778691</v>
      </c>
      <c r="GO13" s="140">
        <v>115512</v>
      </c>
      <c r="GP13" s="140">
        <v>104384750</v>
      </c>
      <c r="GQ13" s="141" t="s">
        <v>447</v>
      </c>
      <c r="GR13" s="141"/>
      <c r="GS13" s="143" t="s">
        <v>449</v>
      </c>
      <c r="GT13" s="140">
        <v>1396905</v>
      </c>
      <c r="GU13" s="140">
        <v>2336795546</v>
      </c>
      <c r="GV13" s="140">
        <v>1297133</v>
      </c>
      <c r="GW13" s="140">
        <v>2261885752</v>
      </c>
      <c r="GX13" s="141" t="s">
        <v>9</v>
      </c>
      <c r="GY13" s="141"/>
      <c r="GZ13" s="139" t="s">
        <v>446</v>
      </c>
      <c r="HA13" s="140">
        <v>62409</v>
      </c>
      <c r="HB13" s="140">
        <v>56546338</v>
      </c>
      <c r="HC13" s="140">
        <v>44641</v>
      </c>
      <c r="HD13" s="140">
        <v>37668876</v>
      </c>
    </row>
    <row r="14" spans="1:212" s="151" customFormat="1" ht="27" customHeight="1">
      <c r="A14" s="145"/>
      <c r="B14" s="146" t="s">
        <v>4</v>
      </c>
      <c r="C14" s="147" t="s">
        <v>450</v>
      </c>
      <c r="D14" s="148">
        <v>35138501</v>
      </c>
      <c r="E14" s="148">
        <v>35296823466</v>
      </c>
      <c r="F14" s="148">
        <v>36591362</v>
      </c>
      <c r="G14" s="148">
        <v>31030333717</v>
      </c>
      <c r="H14" s="148">
        <v>1771206</v>
      </c>
      <c r="I14" s="148">
        <v>311319208</v>
      </c>
      <c r="J14" s="148">
        <v>1395329</v>
      </c>
      <c r="K14" s="148">
        <v>201756981</v>
      </c>
      <c r="L14" s="149"/>
      <c r="M14" s="150" t="s">
        <v>4</v>
      </c>
      <c r="N14" s="147" t="s">
        <v>450</v>
      </c>
      <c r="O14" s="148">
        <v>479723</v>
      </c>
      <c r="P14" s="148">
        <v>127085953</v>
      </c>
      <c r="Q14" s="148">
        <v>413398</v>
      </c>
      <c r="R14" s="148">
        <v>120464137</v>
      </c>
      <c r="S14" s="148">
        <v>8048</v>
      </c>
      <c r="T14" s="148">
        <v>1770390</v>
      </c>
      <c r="U14" s="148">
        <v>6096</v>
      </c>
      <c r="V14" s="148">
        <v>1489390</v>
      </c>
      <c r="W14" s="145"/>
      <c r="X14" s="146" t="s">
        <v>4</v>
      </c>
      <c r="Y14" s="147" t="s">
        <v>450</v>
      </c>
      <c r="Z14" s="148">
        <v>970383</v>
      </c>
      <c r="AA14" s="148">
        <v>470924005</v>
      </c>
      <c r="AB14" s="148">
        <v>728362</v>
      </c>
      <c r="AC14" s="148">
        <v>231434372</v>
      </c>
      <c r="AD14" s="148">
        <v>680615</v>
      </c>
      <c r="AE14" s="148">
        <v>612584177</v>
      </c>
      <c r="AF14" s="148">
        <v>494433</v>
      </c>
      <c r="AG14" s="148">
        <v>306342992</v>
      </c>
      <c r="AH14" s="149"/>
      <c r="AI14" s="150" t="s">
        <v>4</v>
      </c>
      <c r="AJ14" s="147" t="s">
        <v>450</v>
      </c>
      <c r="AK14" s="148">
        <v>16168</v>
      </c>
      <c r="AL14" s="148">
        <v>5071892</v>
      </c>
      <c r="AM14" s="148">
        <v>13535</v>
      </c>
      <c r="AN14" s="148">
        <v>4667652</v>
      </c>
      <c r="AO14" s="148">
        <v>7126</v>
      </c>
      <c r="AP14" s="148">
        <v>2011237</v>
      </c>
      <c r="AQ14" s="148">
        <v>7498</v>
      </c>
      <c r="AR14" s="148">
        <v>2326168</v>
      </c>
      <c r="AS14" s="145"/>
      <c r="AT14" s="146" t="s">
        <v>4</v>
      </c>
      <c r="AU14" s="147" t="s">
        <v>450</v>
      </c>
      <c r="AV14" s="148">
        <v>781152</v>
      </c>
      <c r="AW14" s="148">
        <v>549196601</v>
      </c>
      <c r="AX14" s="148">
        <v>718108</v>
      </c>
      <c r="AY14" s="148">
        <v>315923431</v>
      </c>
      <c r="AZ14" s="148">
        <v>1085856</v>
      </c>
      <c r="BA14" s="148">
        <v>827393258</v>
      </c>
      <c r="BB14" s="148">
        <v>1208469</v>
      </c>
      <c r="BC14" s="148">
        <v>492759968</v>
      </c>
      <c r="BD14" s="149"/>
      <c r="BE14" s="150" t="s">
        <v>4</v>
      </c>
      <c r="BF14" s="147" t="s">
        <v>450</v>
      </c>
      <c r="BG14" s="148">
        <v>16207</v>
      </c>
      <c r="BH14" s="148">
        <v>4770762</v>
      </c>
      <c r="BI14" s="148">
        <v>18128</v>
      </c>
      <c r="BJ14" s="148">
        <v>6509066</v>
      </c>
      <c r="BK14" s="148">
        <v>30299</v>
      </c>
      <c r="BL14" s="148">
        <v>9140319</v>
      </c>
      <c r="BM14" s="148">
        <v>33140</v>
      </c>
      <c r="BN14" s="148">
        <v>12468856</v>
      </c>
      <c r="BO14" s="145"/>
      <c r="BP14" s="146" t="s">
        <v>4</v>
      </c>
      <c r="BQ14" s="147" t="s">
        <v>450</v>
      </c>
      <c r="BR14" s="148">
        <v>1221756</v>
      </c>
      <c r="BS14" s="148">
        <v>1152201914</v>
      </c>
      <c r="BT14" s="148">
        <v>1784457</v>
      </c>
      <c r="BU14" s="148">
        <v>759730816</v>
      </c>
      <c r="BV14" s="148">
        <v>1301219</v>
      </c>
      <c r="BW14" s="148">
        <v>1382978223</v>
      </c>
      <c r="BX14" s="148">
        <v>1794270</v>
      </c>
      <c r="BY14" s="148">
        <v>901533623</v>
      </c>
      <c r="BZ14" s="149"/>
      <c r="CA14" s="150" t="s">
        <v>4</v>
      </c>
      <c r="CB14" s="147" t="s">
        <v>450</v>
      </c>
      <c r="CC14" s="148">
        <v>26994</v>
      </c>
      <c r="CD14" s="148">
        <v>9539009</v>
      </c>
      <c r="CE14" s="148">
        <v>32870</v>
      </c>
      <c r="CF14" s="148">
        <v>11960447</v>
      </c>
      <c r="CG14" s="148">
        <v>23719</v>
      </c>
      <c r="CH14" s="148">
        <v>8115302</v>
      </c>
      <c r="CI14" s="148">
        <v>25976</v>
      </c>
      <c r="CJ14" s="148">
        <v>9039767</v>
      </c>
      <c r="CK14" s="145"/>
      <c r="CL14" s="146" t="s">
        <v>4</v>
      </c>
      <c r="CM14" s="147" t="s">
        <v>450</v>
      </c>
      <c r="CN14" s="148">
        <v>1553821</v>
      </c>
      <c r="CO14" s="148">
        <v>1708594016</v>
      </c>
      <c r="CP14" s="148">
        <v>1813301</v>
      </c>
      <c r="CQ14" s="148">
        <v>1235859683</v>
      </c>
      <c r="CR14" s="148">
        <v>2007158</v>
      </c>
      <c r="CS14" s="148">
        <v>2159764576</v>
      </c>
      <c r="CT14" s="148">
        <v>2200505</v>
      </c>
      <c r="CU14" s="148">
        <v>1710307311</v>
      </c>
      <c r="CV14" s="149"/>
      <c r="CW14" s="150" t="s">
        <v>4</v>
      </c>
      <c r="CX14" s="147" t="s">
        <v>450</v>
      </c>
      <c r="CY14" s="148">
        <v>28253</v>
      </c>
      <c r="CZ14" s="148">
        <v>9200436</v>
      </c>
      <c r="DA14" s="148">
        <v>25127</v>
      </c>
      <c r="DB14" s="148">
        <v>8372461</v>
      </c>
      <c r="DC14" s="148">
        <v>37010</v>
      </c>
      <c r="DD14" s="148">
        <v>11505712</v>
      </c>
      <c r="DE14" s="148">
        <v>29476</v>
      </c>
      <c r="DF14" s="148">
        <v>9117038</v>
      </c>
      <c r="DG14" s="145"/>
      <c r="DH14" s="146" t="s">
        <v>4</v>
      </c>
      <c r="DI14" s="147" t="s">
        <v>450</v>
      </c>
      <c r="DJ14" s="148">
        <v>2469709</v>
      </c>
      <c r="DK14" s="148">
        <v>2674886666</v>
      </c>
      <c r="DL14" s="148">
        <v>2791727</v>
      </c>
      <c r="DM14" s="148">
        <v>2357576959</v>
      </c>
      <c r="DN14" s="148">
        <v>2909327</v>
      </c>
      <c r="DO14" s="148">
        <v>3219167599</v>
      </c>
      <c r="DP14" s="148">
        <v>3388415</v>
      </c>
      <c r="DQ14" s="148">
        <v>3111121486</v>
      </c>
      <c r="DR14" s="149"/>
      <c r="DS14" s="150" t="s">
        <v>4</v>
      </c>
      <c r="DT14" s="147" t="s">
        <v>450</v>
      </c>
      <c r="DU14" s="148">
        <v>45130</v>
      </c>
      <c r="DV14" s="148">
        <v>13504955</v>
      </c>
      <c r="DW14" s="148">
        <v>35266</v>
      </c>
      <c r="DX14" s="148">
        <v>10264688</v>
      </c>
      <c r="DY14" s="148">
        <v>46979</v>
      </c>
      <c r="DZ14" s="148">
        <v>13414508</v>
      </c>
      <c r="EA14" s="148">
        <v>40186</v>
      </c>
      <c r="EB14" s="148">
        <v>10880403</v>
      </c>
      <c r="EC14" s="145"/>
      <c r="ED14" s="146" t="s">
        <v>4</v>
      </c>
      <c r="EE14" s="147" t="s">
        <v>450</v>
      </c>
      <c r="EF14" s="148">
        <v>3030870</v>
      </c>
      <c r="EG14" s="148">
        <v>3581368783</v>
      </c>
      <c r="EH14" s="148">
        <v>3486217</v>
      </c>
      <c r="EI14" s="148">
        <v>3543445272</v>
      </c>
      <c r="EJ14" s="148">
        <v>2403750</v>
      </c>
      <c r="EK14" s="148">
        <v>2923137132</v>
      </c>
      <c r="EL14" s="148">
        <v>2810561</v>
      </c>
      <c r="EM14" s="148">
        <v>2967513608</v>
      </c>
      <c r="EN14" s="149"/>
      <c r="EO14" s="150" t="s">
        <v>4</v>
      </c>
      <c r="EP14" s="147" t="s">
        <v>450</v>
      </c>
      <c r="EQ14" s="148">
        <v>41256</v>
      </c>
      <c r="ER14" s="148">
        <v>11301582</v>
      </c>
      <c r="ES14" s="148">
        <v>37012</v>
      </c>
      <c r="ET14" s="148">
        <v>9511012</v>
      </c>
      <c r="EU14" s="148">
        <v>27649</v>
      </c>
      <c r="EV14" s="148">
        <v>7121381</v>
      </c>
      <c r="EW14" s="148">
        <v>25498</v>
      </c>
      <c r="EX14" s="148">
        <v>6328789</v>
      </c>
      <c r="EY14" s="145"/>
      <c r="EZ14" s="146" t="s">
        <v>4</v>
      </c>
      <c r="FA14" s="147" t="s">
        <v>450</v>
      </c>
      <c r="FB14" s="148">
        <v>2796057</v>
      </c>
      <c r="FC14" s="148">
        <v>3322136205</v>
      </c>
      <c r="FD14" s="148">
        <v>3322405</v>
      </c>
      <c r="FE14" s="148">
        <v>3620544243</v>
      </c>
      <c r="FF14" s="148">
        <v>2930172</v>
      </c>
      <c r="FG14" s="148">
        <v>3289548028</v>
      </c>
      <c r="FH14" s="148">
        <v>3157728</v>
      </c>
      <c r="FI14" s="148">
        <v>3463755244</v>
      </c>
      <c r="FJ14" s="149"/>
      <c r="FK14" s="150" t="s">
        <v>4</v>
      </c>
      <c r="FL14" s="147" t="s">
        <v>450</v>
      </c>
      <c r="FM14" s="148">
        <v>27688</v>
      </c>
      <c r="FN14" s="148">
        <v>6540063</v>
      </c>
      <c r="FO14" s="148">
        <v>27780</v>
      </c>
      <c r="FP14" s="148">
        <v>6457073</v>
      </c>
      <c r="FQ14" s="148">
        <v>26142</v>
      </c>
      <c r="FR14" s="148">
        <v>4870560</v>
      </c>
      <c r="FS14" s="148">
        <v>23003</v>
      </c>
      <c r="FT14" s="148">
        <v>4932600</v>
      </c>
      <c r="FU14" s="145"/>
      <c r="FV14" s="146" t="s">
        <v>4</v>
      </c>
      <c r="FW14" s="147" t="s">
        <v>450</v>
      </c>
      <c r="FX14" s="148">
        <v>3637244</v>
      </c>
      <c r="FY14" s="148">
        <v>3668744020</v>
      </c>
      <c r="FZ14" s="148">
        <v>2682825</v>
      </c>
      <c r="GA14" s="148">
        <v>2938579457</v>
      </c>
      <c r="GB14" s="148">
        <v>2414853</v>
      </c>
      <c r="GC14" s="148">
        <v>2339647276</v>
      </c>
      <c r="GD14" s="148">
        <v>1729624</v>
      </c>
      <c r="GE14" s="148">
        <v>1832089035</v>
      </c>
      <c r="GF14" s="149"/>
      <c r="GG14" s="150" t="s">
        <v>4</v>
      </c>
      <c r="GH14" s="147" t="s">
        <v>450</v>
      </c>
      <c r="GI14" s="148">
        <v>37586</v>
      </c>
      <c r="GJ14" s="148">
        <v>5191956</v>
      </c>
      <c r="GK14" s="148">
        <v>18063</v>
      </c>
      <c r="GL14" s="148">
        <v>3535212</v>
      </c>
      <c r="GM14" s="148">
        <v>24170</v>
      </c>
      <c r="GN14" s="148">
        <v>2928287</v>
      </c>
      <c r="GO14" s="148">
        <v>10129</v>
      </c>
      <c r="GP14" s="148">
        <v>1800534</v>
      </c>
      <c r="GQ14" s="145"/>
      <c r="GR14" s="146" t="s">
        <v>4</v>
      </c>
      <c r="GS14" s="147" t="s">
        <v>450</v>
      </c>
      <c r="GT14" s="148">
        <v>1173353</v>
      </c>
      <c r="GU14" s="148">
        <v>1103231779</v>
      </c>
      <c r="GV14" s="148">
        <v>1084626</v>
      </c>
      <c r="GW14" s="148">
        <v>1040059236</v>
      </c>
      <c r="GX14" s="149"/>
      <c r="GY14" s="150" t="s">
        <v>4</v>
      </c>
      <c r="GZ14" s="147" t="s">
        <v>450</v>
      </c>
      <c r="HA14" s="148">
        <v>9299</v>
      </c>
      <c r="HB14" s="148">
        <v>1087602</v>
      </c>
      <c r="HC14" s="148">
        <v>4615</v>
      </c>
      <c r="HD14" s="148">
        <v>802981</v>
      </c>
    </row>
    <row r="15" spans="1:212" s="151" customFormat="1" ht="42" customHeight="1">
      <c r="A15" s="145"/>
      <c r="B15" s="146" t="s">
        <v>5</v>
      </c>
      <c r="C15" s="152" t="s">
        <v>451</v>
      </c>
      <c r="D15" s="148">
        <v>21477250</v>
      </c>
      <c r="E15" s="148">
        <v>36518098256</v>
      </c>
      <c r="F15" s="148">
        <v>26328306</v>
      </c>
      <c r="G15" s="148">
        <v>36986084432</v>
      </c>
      <c r="H15" s="148">
        <v>993396</v>
      </c>
      <c r="I15" s="148">
        <v>1103036627</v>
      </c>
      <c r="J15" s="148">
        <v>751600</v>
      </c>
      <c r="K15" s="148">
        <v>701068352</v>
      </c>
      <c r="L15" s="149"/>
      <c r="M15" s="150" t="s">
        <v>5</v>
      </c>
      <c r="N15" s="152" t="s">
        <v>452</v>
      </c>
      <c r="O15" s="148">
        <v>13206373</v>
      </c>
      <c r="P15" s="148">
        <v>11588385302</v>
      </c>
      <c r="Q15" s="148">
        <v>15472745</v>
      </c>
      <c r="R15" s="148">
        <v>13722696944</v>
      </c>
      <c r="S15" s="148">
        <v>505607</v>
      </c>
      <c r="T15" s="148">
        <v>500601301</v>
      </c>
      <c r="U15" s="148">
        <v>473001</v>
      </c>
      <c r="V15" s="148">
        <v>458027898</v>
      </c>
      <c r="W15" s="145"/>
      <c r="X15" s="146" t="s">
        <v>5</v>
      </c>
      <c r="Y15" s="152" t="s">
        <v>451</v>
      </c>
      <c r="Z15" s="148">
        <v>688773</v>
      </c>
      <c r="AA15" s="148">
        <v>889866154</v>
      </c>
      <c r="AB15" s="148">
        <v>434330</v>
      </c>
      <c r="AC15" s="148">
        <v>514043767</v>
      </c>
      <c r="AD15" s="148">
        <v>499693</v>
      </c>
      <c r="AE15" s="148">
        <v>480852867</v>
      </c>
      <c r="AF15" s="148">
        <v>323789</v>
      </c>
      <c r="AG15" s="148">
        <v>316993357</v>
      </c>
      <c r="AH15" s="149"/>
      <c r="AI15" s="150" t="s">
        <v>5</v>
      </c>
      <c r="AJ15" s="152" t="s">
        <v>452</v>
      </c>
      <c r="AK15" s="148">
        <v>1633368</v>
      </c>
      <c r="AL15" s="148">
        <v>1243055561</v>
      </c>
      <c r="AM15" s="148">
        <v>1600761</v>
      </c>
      <c r="AN15" s="148">
        <v>1195520341</v>
      </c>
      <c r="AO15" s="148">
        <v>727698</v>
      </c>
      <c r="AP15" s="148">
        <v>587056033</v>
      </c>
      <c r="AQ15" s="148">
        <v>794054</v>
      </c>
      <c r="AR15" s="148">
        <v>693815374</v>
      </c>
      <c r="AS15" s="145"/>
      <c r="AT15" s="146" t="s">
        <v>5</v>
      </c>
      <c r="AU15" s="152" t="s">
        <v>451</v>
      </c>
      <c r="AV15" s="148">
        <v>663697</v>
      </c>
      <c r="AW15" s="148">
        <v>640932943</v>
      </c>
      <c r="AX15" s="148">
        <v>565852</v>
      </c>
      <c r="AY15" s="148">
        <v>505482678</v>
      </c>
      <c r="AZ15" s="148">
        <v>890548</v>
      </c>
      <c r="BA15" s="148">
        <v>909129438</v>
      </c>
      <c r="BB15" s="148">
        <v>1103680</v>
      </c>
      <c r="BC15" s="148">
        <v>866923166</v>
      </c>
      <c r="BD15" s="149"/>
      <c r="BE15" s="150" t="s">
        <v>5</v>
      </c>
      <c r="BF15" s="152" t="s">
        <v>452</v>
      </c>
      <c r="BG15" s="148">
        <v>757728</v>
      </c>
      <c r="BH15" s="148">
        <v>822259350</v>
      </c>
      <c r="BI15" s="148">
        <v>1027026</v>
      </c>
      <c r="BJ15" s="148">
        <v>1097087174</v>
      </c>
      <c r="BK15" s="148">
        <v>983247</v>
      </c>
      <c r="BL15" s="148">
        <v>1027589092</v>
      </c>
      <c r="BM15" s="148">
        <v>1367263</v>
      </c>
      <c r="BN15" s="148">
        <v>1379404896</v>
      </c>
      <c r="BO15" s="145"/>
      <c r="BP15" s="146" t="s">
        <v>5</v>
      </c>
      <c r="BQ15" s="152" t="s">
        <v>451</v>
      </c>
      <c r="BR15" s="148">
        <v>971115</v>
      </c>
      <c r="BS15" s="148">
        <v>1152653097</v>
      </c>
      <c r="BT15" s="148">
        <v>1866150</v>
      </c>
      <c r="BU15" s="148">
        <v>1413133605</v>
      </c>
      <c r="BV15" s="148">
        <v>983469</v>
      </c>
      <c r="BW15" s="148">
        <v>1362273514</v>
      </c>
      <c r="BX15" s="148">
        <v>2026455</v>
      </c>
      <c r="BY15" s="148">
        <v>1638632770</v>
      </c>
      <c r="BZ15" s="149"/>
      <c r="CA15" s="150" t="s">
        <v>5</v>
      </c>
      <c r="CB15" s="152" t="s">
        <v>452</v>
      </c>
      <c r="CC15" s="148">
        <v>1075834</v>
      </c>
      <c r="CD15" s="148">
        <v>1067021651</v>
      </c>
      <c r="CE15" s="148">
        <v>1438125</v>
      </c>
      <c r="CF15" s="148">
        <v>1379382568</v>
      </c>
      <c r="CG15" s="148">
        <v>908535</v>
      </c>
      <c r="CH15" s="148">
        <v>853963986</v>
      </c>
      <c r="CI15" s="148">
        <v>1193616</v>
      </c>
      <c r="CJ15" s="148">
        <v>1113084650</v>
      </c>
      <c r="CK15" s="145"/>
      <c r="CL15" s="146" t="s">
        <v>5</v>
      </c>
      <c r="CM15" s="152" t="s">
        <v>451</v>
      </c>
      <c r="CN15" s="148">
        <v>1117367</v>
      </c>
      <c r="CO15" s="148">
        <v>1783970872</v>
      </c>
      <c r="CP15" s="148">
        <v>1742023</v>
      </c>
      <c r="CQ15" s="148">
        <v>1809226718</v>
      </c>
      <c r="CR15" s="148">
        <v>1396968</v>
      </c>
      <c r="CS15" s="148">
        <v>2418566149</v>
      </c>
      <c r="CT15" s="148">
        <v>1913700</v>
      </c>
      <c r="CU15" s="148">
        <v>2420842278</v>
      </c>
      <c r="CV15" s="149"/>
      <c r="CW15" s="150" t="s">
        <v>5</v>
      </c>
      <c r="CX15" s="152" t="s">
        <v>452</v>
      </c>
      <c r="CY15" s="148">
        <v>912036</v>
      </c>
      <c r="CZ15" s="148">
        <v>818104868</v>
      </c>
      <c r="DA15" s="148">
        <v>1138717</v>
      </c>
      <c r="DB15" s="148">
        <v>1042156793</v>
      </c>
      <c r="DC15" s="148">
        <v>1002854</v>
      </c>
      <c r="DD15" s="148">
        <v>860925562</v>
      </c>
      <c r="DE15" s="148">
        <v>1190919</v>
      </c>
      <c r="DF15" s="148">
        <v>1068432248</v>
      </c>
      <c r="DG15" s="145"/>
      <c r="DH15" s="146" t="s">
        <v>5</v>
      </c>
      <c r="DI15" s="152" t="s">
        <v>451</v>
      </c>
      <c r="DJ15" s="148">
        <v>1629968</v>
      </c>
      <c r="DK15" s="148">
        <v>3068175389</v>
      </c>
      <c r="DL15" s="148">
        <v>2246260</v>
      </c>
      <c r="DM15" s="148">
        <v>3277416565</v>
      </c>
      <c r="DN15" s="148">
        <v>1836650</v>
      </c>
      <c r="DO15" s="148">
        <v>3744192554</v>
      </c>
      <c r="DP15" s="148">
        <v>2537917</v>
      </c>
      <c r="DQ15" s="148">
        <v>4007319453</v>
      </c>
      <c r="DR15" s="149"/>
      <c r="DS15" s="150" t="s">
        <v>5</v>
      </c>
      <c r="DT15" s="152" t="s">
        <v>452</v>
      </c>
      <c r="DU15" s="148">
        <v>1050379</v>
      </c>
      <c r="DV15" s="148">
        <v>879538953</v>
      </c>
      <c r="DW15" s="148">
        <v>1236115</v>
      </c>
      <c r="DX15" s="148">
        <v>1086911941</v>
      </c>
      <c r="DY15" s="148">
        <v>1011059</v>
      </c>
      <c r="DZ15" s="148">
        <v>835539367</v>
      </c>
      <c r="EA15" s="148">
        <v>1185144</v>
      </c>
      <c r="EB15" s="148">
        <v>1008074393</v>
      </c>
      <c r="EC15" s="145"/>
      <c r="ED15" s="146" t="s">
        <v>5</v>
      </c>
      <c r="EE15" s="152" t="s">
        <v>451</v>
      </c>
      <c r="EF15" s="148">
        <v>1835967</v>
      </c>
      <c r="EG15" s="148">
        <v>3827214626</v>
      </c>
      <c r="EH15" s="148">
        <v>2399758</v>
      </c>
      <c r="EI15" s="148">
        <v>4008941303</v>
      </c>
      <c r="EJ15" s="148">
        <v>1399357</v>
      </c>
      <c r="EK15" s="148">
        <v>2964816101</v>
      </c>
      <c r="EL15" s="148">
        <v>1813304</v>
      </c>
      <c r="EM15" s="148">
        <v>3152174271</v>
      </c>
      <c r="EN15" s="149"/>
      <c r="EO15" s="150" t="s">
        <v>5</v>
      </c>
      <c r="EP15" s="152" t="s">
        <v>452</v>
      </c>
      <c r="EQ15" s="148">
        <v>811189</v>
      </c>
      <c r="ER15" s="148">
        <v>664685706</v>
      </c>
      <c r="ES15" s="148">
        <v>933964</v>
      </c>
      <c r="ET15" s="148">
        <v>768301472</v>
      </c>
      <c r="EU15" s="148">
        <v>490691</v>
      </c>
      <c r="EV15" s="148">
        <v>398553536</v>
      </c>
      <c r="EW15" s="148">
        <v>568229</v>
      </c>
      <c r="EX15" s="148">
        <v>455086237</v>
      </c>
      <c r="EY15" s="145"/>
      <c r="EZ15" s="146" t="s">
        <v>5</v>
      </c>
      <c r="FA15" s="152" t="s">
        <v>451</v>
      </c>
      <c r="FB15" s="148">
        <v>1580592</v>
      </c>
      <c r="FC15" s="148">
        <v>3274549314</v>
      </c>
      <c r="FD15" s="148">
        <v>2042502</v>
      </c>
      <c r="FE15" s="148">
        <v>3716512831</v>
      </c>
      <c r="FF15" s="148">
        <v>1547216</v>
      </c>
      <c r="FG15" s="148">
        <v>3045519628</v>
      </c>
      <c r="FH15" s="148">
        <v>1788147</v>
      </c>
      <c r="FI15" s="148">
        <v>3445388089</v>
      </c>
      <c r="FJ15" s="149"/>
      <c r="FK15" s="150" t="s">
        <v>5</v>
      </c>
      <c r="FL15" s="152" t="s">
        <v>452</v>
      </c>
      <c r="FM15" s="148">
        <v>458430</v>
      </c>
      <c r="FN15" s="148">
        <v>374614738</v>
      </c>
      <c r="FO15" s="148">
        <v>544634</v>
      </c>
      <c r="FP15" s="148">
        <v>428545808</v>
      </c>
      <c r="FQ15" s="148">
        <v>341238</v>
      </c>
      <c r="FR15" s="148">
        <v>265412073</v>
      </c>
      <c r="FS15" s="148">
        <v>386592</v>
      </c>
      <c r="FT15" s="148">
        <v>286109358</v>
      </c>
      <c r="FU15" s="145"/>
      <c r="FV15" s="146" t="s">
        <v>5</v>
      </c>
      <c r="FW15" s="152" t="s">
        <v>451</v>
      </c>
      <c r="FX15" s="148">
        <v>1771231</v>
      </c>
      <c r="FY15" s="148">
        <v>3071606696</v>
      </c>
      <c r="FZ15" s="148">
        <v>1424716</v>
      </c>
      <c r="GA15" s="148">
        <v>2722473056</v>
      </c>
      <c r="GB15" s="148">
        <v>1132724</v>
      </c>
      <c r="GC15" s="148">
        <v>1918480117</v>
      </c>
      <c r="GD15" s="148">
        <v>852013</v>
      </c>
      <c r="GE15" s="148">
        <v>1594682702</v>
      </c>
      <c r="GF15" s="149"/>
      <c r="GG15" s="150" t="s">
        <v>5</v>
      </c>
      <c r="GH15" s="152" t="s">
        <v>452</v>
      </c>
      <c r="GI15" s="148">
        <v>312041</v>
      </c>
      <c r="GJ15" s="148">
        <v>232480330</v>
      </c>
      <c r="GK15" s="148">
        <v>239622</v>
      </c>
      <c r="GL15" s="148">
        <v>165371040</v>
      </c>
      <c r="GM15" s="148">
        <v>165428</v>
      </c>
      <c r="GN15" s="148">
        <v>117969905</v>
      </c>
      <c r="GO15" s="148">
        <v>111909</v>
      </c>
      <c r="GP15" s="148">
        <v>72265511</v>
      </c>
      <c r="GQ15" s="145"/>
      <c r="GR15" s="146" t="s">
        <v>5</v>
      </c>
      <c r="GS15" s="152" t="s">
        <v>451</v>
      </c>
      <c r="GT15" s="148">
        <v>538519</v>
      </c>
      <c r="GU15" s="148">
        <v>862262170</v>
      </c>
      <c r="GV15" s="148">
        <v>496110</v>
      </c>
      <c r="GW15" s="148">
        <v>874829471</v>
      </c>
      <c r="GX15" s="149"/>
      <c r="GY15" s="150" t="s">
        <v>5</v>
      </c>
      <c r="GZ15" s="152" t="s">
        <v>452</v>
      </c>
      <c r="HA15" s="148">
        <v>59011</v>
      </c>
      <c r="HB15" s="148">
        <v>39013290</v>
      </c>
      <c r="HC15" s="148">
        <v>43054</v>
      </c>
      <c r="HD15" s="148">
        <v>25119242</v>
      </c>
    </row>
    <row r="16" spans="1:212" s="151" customFormat="1" ht="27" customHeight="1">
      <c r="A16" s="145"/>
      <c r="B16" s="146" t="s">
        <v>6</v>
      </c>
      <c r="C16" s="147" t="s">
        <v>442</v>
      </c>
      <c r="D16" s="148">
        <v>35975935</v>
      </c>
      <c r="E16" s="148">
        <v>9595927424</v>
      </c>
      <c r="F16" s="148">
        <v>38595390</v>
      </c>
      <c r="G16" s="148">
        <v>9991794656</v>
      </c>
      <c r="H16" s="148">
        <v>2130470</v>
      </c>
      <c r="I16" s="148">
        <v>616969468</v>
      </c>
      <c r="J16" s="148">
        <v>1663003</v>
      </c>
      <c r="K16" s="148">
        <v>480323687</v>
      </c>
      <c r="L16" s="149"/>
      <c r="M16" s="150" t="s">
        <v>6</v>
      </c>
      <c r="N16" s="147" t="s">
        <v>442</v>
      </c>
      <c r="O16" s="148">
        <v>13094126</v>
      </c>
      <c r="P16" s="148">
        <v>3533266529</v>
      </c>
      <c r="Q16" s="148">
        <v>15283597</v>
      </c>
      <c r="R16" s="148">
        <v>4134860213</v>
      </c>
      <c r="S16" s="148">
        <v>420563</v>
      </c>
      <c r="T16" s="148">
        <v>108622831</v>
      </c>
      <c r="U16" s="148">
        <v>389528</v>
      </c>
      <c r="V16" s="148">
        <v>100489725</v>
      </c>
      <c r="W16" s="145"/>
      <c r="X16" s="146" t="s">
        <v>6</v>
      </c>
      <c r="Y16" s="147" t="s">
        <v>442</v>
      </c>
      <c r="Z16" s="148">
        <v>1228866</v>
      </c>
      <c r="AA16" s="148">
        <v>335849573</v>
      </c>
      <c r="AB16" s="148">
        <v>882078</v>
      </c>
      <c r="AC16" s="148">
        <v>238620742</v>
      </c>
      <c r="AD16" s="148">
        <v>844903</v>
      </c>
      <c r="AE16" s="148">
        <v>227957900</v>
      </c>
      <c r="AF16" s="148">
        <v>599008</v>
      </c>
      <c r="AG16" s="148">
        <v>156826731</v>
      </c>
      <c r="AH16" s="149"/>
      <c r="AI16" s="150" t="s">
        <v>6</v>
      </c>
      <c r="AJ16" s="147" t="s">
        <v>442</v>
      </c>
      <c r="AK16" s="148">
        <v>1639401</v>
      </c>
      <c r="AL16" s="148">
        <v>424773727</v>
      </c>
      <c r="AM16" s="148">
        <v>1606441</v>
      </c>
      <c r="AN16" s="148">
        <v>414957776</v>
      </c>
      <c r="AO16" s="148">
        <v>736150</v>
      </c>
      <c r="AP16" s="148">
        <v>196196407</v>
      </c>
      <c r="AQ16" s="148">
        <v>801123</v>
      </c>
      <c r="AR16" s="148">
        <v>213431622</v>
      </c>
      <c r="AS16" s="145"/>
      <c r="AT16" s="146" t="s">
        <v>6</v>
      </c>
      <c r="AU16" s="147" t="s">
        <v>442</v>
      </c>
      <c r="AV16" s="148">
        <v>975924</v>
      </c>
      <c r="AW16" s="148">
        <v>272151955</v>
      </c>
      <c r="AX16" s="148">
        <v>864832</v>
      </c>
      <c r="AY16" s="148">
        <v>235744324</v>
      </c>
      <c r="AZ16" s="148">
        <v>1327287</v>
      </c>
      <c r="BA16" s="148">
        <v>364152941</v>
      </c>
      <c r="BB16" s="148">
        <v>1466870</v>
      </c>
      <c r="BC16" s="148">
        <v>390879712</v>
      </c>
      <c r="BD16" s="149"/>
      <c r="BE16" s="150" t="s">
        <v>6</v>
      </c>
      <c r="BF16" s="147" t="s">
        <v>442</v>
      </c>
      <c r="BG16" s="148">
        <v>751969</v>
      </c>
      <c r="BH16" s="148">
        <v>208493063</v>
      </c>
      <c r="BI16" s="148">
        <v>1017825</v>
      </c>
      <c r="BJ16" s="148">
        <v>282231950</v>
      </c>
      <c r="BK16" s="148">
        <v>973267</v>
      </c>
      <c r="BL16" s="148">
        <v>275074775</v>
      </c>
      <c r="BM16" s="148">
        <v>1353137</v>
      </c>
      <c r="BN16" s="148">
        <v>383721253</v>
      </c>
      <c r="BO16" s="145"/>
      <c r="BP16" s="146" t="s">
        <v>6</v>
      </c>
      <c r="BQ16" s="147" t="s">
        <v>442</v>
      </c>
      <c r="BR16" s="148">
        <v>1455264</v>
      </c>
      <c r="BS16" s="148">
        <v>391834965</v>
      </c>
      <c r="BT16" s="148">
        <v>2226421</v>
      </c>
      <c r="BU16" s="148">
        <v>563299527</v>
      </c>
      <c r="BV16" s="148">
        <v>1495248</v>
      </c>
      <c r="BW16" s="148">
        <v>397461691</v>
      </c>
      <c r="BX16" s="148">
        <v>2240491</v>
      </c>
      <c r="BY16" s="148">
        <v>553858136</v>
      </c>
      <c r="BZ16" s="149"/>
      <c r="CA16" s="150" t="s">
        <v>6</v>
      </c>
      <c r="CB16" s="147" t="s">
        <v>442</v>
      </c>
      <c r="CC16" s="148">
        <v>1062896</v>
      </c>
      <c r="CD16" s="148">
        <v>299884701</v>
      </c>
      <c r="CE16" s="148">
        <v>1423081</v>
      </c>
      <c r="CF16" s="148">
        <v>401426303</v>
      </c>
      <c r="CG16" s="148">
        <v>898837</v>
      </c>
      <c r="CH16" s="148">
        <v>252061717</v>
      </c>
      <c r="CI16" s="148">
        <v>1179779</v>
      </c>
      <c r="CJ16" s="148">
        <v>329615988</v>
      </c>
      <c r="CK16" s="145"/>
      <c r="CL16" s="146" t="s">
        <v>6</v>
      </c>
      <c r="CM16" s="147" t="s">
        <v>442</v>
      </c>
      <c r="CN16" s="148">
        <v>1717626</v>
      </c>
      <c r="CO16" s="148">
        <v>453925046</v>
      </c>
      <c r="CP16" s="148">
        <v>2177731</v>
      </c>
      <c r="CQ16" s="148">
        <v>538618274</v>
      </c>
      <c r="CR16" s="148">
        <v>2126788</v>
      </c>
      <c r="CS16" s="148">
        <v>560062213</v>
      </c>
      <c r="CT16" s="148">
        <v>2531562</v>
      </c>
      <c r="CU16" s="148">
        <v>627080708</v>
      </c>
      <c r="CV16" s="149"/>
      <c r="CW16" s="150" t="s">
        <v>6</v>
      </c>
      <c r="CX16" s="147" t="s">
        <v>442</v>
      </c>
      <c r="CY16" s="148">
        <v>904634</v>
      </c>
      <c r="CZ16" s="148">
        <v>250542483</v>
      </c>
      <c r="DA16" s="148">
        <v>1124182</v>
      </c>
      <c r="DB16" s="148">
        <v>309965546</v>
      </c>
      <c r="DC16" s="148">
        <v>997484</v>
      </c>
      <c r="DD16" s="148">
        <v>271948733</v>
      </c>
      <c r="DE16" s="148">
        <v>1175498</v>
      </c>
      <c r="DF16" s="148">
        <v>319507594</v>
      </c>
      <c r="DG16" s="145"/>
      <c r="DH16" s="146" t="s">
        <v>6</v>
      </c>
      <c r="DI16" s="147" t="s">
        <v>442</v>
      </c>
      <c r="DJ16" s="148">
        <v>2516106</v>
      </c>
      <c r="DK16" s="148">
        <v>663396253</v>
      </c>
      <c r="DL16" s="148">
        <v>3073412</v>
      </c>
      <c r="DM16" s="148">
        <v>766847260</v>
      </c>
      <c r="DN16" s="148">
        <v>2858594</v>
      </c>
      <c r="DO16" s="148">
        <v>756011752</v>
      </c>
      <c r="DP16" s="148">
        <v>3532605</v>
      </c>
      <c r="DQ16" s="148">
        <v>894604386</v>
      </c>
      <c r="DR16" s="149"/>
      <c r="DS16" s="150" t="s">
        <v>6</v>
      </c>
      <c r="DT16" s="147" t="s">
        <v>442</v>
      </c>
      <c r="DU16" s="148">
        <v>1047422</v>
      </c>
      <c r="DV16" s="148">
        <v>281883096</v>
      </c>
      <c r="DW16" s="148">
        <v>1221543</v>
      </c>
      <c r="DX16" s="148">
        <v>327881783</v>
      </c>
      <c r="DY16" s="148">
        <v>1009010</v>
      </c>
      <c r="DZ16" s="148">
        <v>268679132</v>
      </c>
      <c r="EA16" s="148">
        <v>1173641</v>
      </c>
      <c r="EB16" s="148">
        <v>312304027</v>
      </c>
      <c r="EC16" s="145"/>
      <c r="ED16" s="146" t="s">
        <v>6</v>
      </c>
      <c r="EE16" s="147" t="s">
        <v>442</v>
      </c>
      <c r="EF16" s="148">
        <v>2883443</v>
      </c>
      <c r="EG16" s="148">
        <v>767092926</v>
      </c>
      <c r="EH16" s="148">
        <v>3450518</v>
      </c>
      <c r="EI16" s="148">
        <v>889353376</v>
      </c>
      <c r="EJ16" s="148">
        <v>2235477</v>
      </c>
      <c r="EK16" s="148">
        <v>596240060</v>
      </c>
      <c r="EL16" s="148">
        <v>2677308</v>
      </c>
      <c r="EM16" s="148">
        <v>696698137</v>
      </c>
      <c r="EN16" s="149"/>
      <c r="EO16" s="150" t="s">
        <v>6</v>
      </c>
      <c r="EP16" s="147" t="s">
        <v>442</v>
      </c>
      <c r="EQ16" s="148">
        <v>810679</v>
      </c>
      <c r="ER16" s="148">
        <v>214501246</v>
      </c>
      <c r="ES16" s="148">
        <v>926378</v>
      </c>
      <c r="ET16" s="148">
        <v>245326267</v>
      </c>
      <c r="EU16" s="148">
        <v>490462</v>
      </c>
      <c r="EV16" s="148">
        <v>128939994</v>
      </c>
      <c r="EW16" s="148">
        <v>564062</v>
      </c>
      <c r="EX16" s="148">
        <v>148477789</v>
      </c>
      <c r="EY16" s="145"/>
      <c r="EZ16" s="146" t="s">
        <v>6</v>
      </c>
      <c r="FA16" s="147" t="s">
        <v>442</v>
      </c>
      <c r="FB16" s="148">
        <v>2598274</v>
      </c>
      <c r="FC16" s="148">
        <v>689199615</v>
      </c>
      <c r="FD16" s="148">
        <v>3136726</v>
      </c>
      <c r="FE16" s="148">
        <v>815274521</v>
      </c>
      <c r="FF16" s="148">
        <v>2721951</v>
      </c>
      <c r="FG16" s="148">
        <v>717270097</v>
      </c>
      <c r="FH16" s="148">
        <v>2930812</v>
      </c>
      <c r="FI16" s="148">
        <v>770053248</v>
      </c>
      <c r="FJ16" s="149"/>
      <c r="FK16" s="150" t="s">
        <v>6</v>
      </c>
      <c r="FL16" s="147" t="s">
        <v>442</v>
      </c>
      <c r="FM16" s="148">
        <v>458006</v>
      </c>
      <c r="FN16" s="148">
        <v>119597718</v>
      </c>
      <c r="FO16" s="148">
        <v>542073</v>
      </c>
      <c r="FP16" s="148">
        <v>141749374</v>
      </c>
      <c r="FQ16" s="148">
        <v>342747</v>
      </c>
      <c r="FR16" s="148">
        <v>89093267</v>
      </c>
      <c r="FS16" s="148">
        <v>386058</v>
      </c>
      <c r="FT16" s="148">
        <v>100506626</v>
      </c>
      <c r="FU16" s="145"/>
      <c r="FV16" s="146" t="s">
        <v>6</v>
      </c>
      <c r="FW16" s="147" t="s">
        <v>442</v>
      </c>
      <c r="FX16" s="148">
        <v>3428598</v>
      </c>
      <c r="FY16" s="148">
        <v>889078165</v>
      </c>
      <c r="FZ16" s="148">
        <v>2488758</v>
      </c>
      <c r="GA16" s="148">
        <v>659842068</v>
      </c>
      <c r="GB16" s="148">
        <v>2299962</v>
      </c>
      <c r="GC16" s="148">
        <v>597619472</v>
      </c>
      <c r="GD16" s="148">
        <v>1615160</v>
      </c>
      <c r="GE16" s="148">
        <v>432814788</v>
      </c>
      <c r="GF16" s="149"/>
      <c r="GG16" s="150" t="s">
        <v>6</v>
      </c>
      <c r="GH16" s="147" t="s">
        <v>442</v>
      </c>
      <c r="GI16" s="148">
        <v>318406</v>
      </c>
      <c r="GJ16" s="148">
        <v>82807352</v>
      </c>
      <c r="GK16" s="148">
        <v>241393</v>
      </c>
      <c r="GL16" s="148">
        <v>62567237</v>
      </c>
      <c r="GM16" s="148">
        <v>170678</v>
      </c>
      <c r="GN16" s="148">
        <v>44303223</v>
      </c>
      <c r="GO16" s="148">
        <v>113768</v>
      </c>
      <c r="GP16" s="148">
        <v>29346155</v>
      </c>
      <c r="GQ16" s="145"/>
      <c r="GR16" s="146" t="s">
        <v>6</v>
      </c>
      <c r="GS16" s="147" t="s">
        <v>442</v>
      </c>
      <c r="GT16" s="148">
        <v>1131154</v>
      </c>
      <c r="GU16" s="148">
        <v>299653332</v>
      </c>
      <c r="GV16" s="148">
        <v>1038095</v>
      </c>
      <c r="GW16" s="148">
        <v>281055031</v>
      </c>
      <c r="GX16" s="149"/>
      <c r="GY16" s="150" t="s">
        <v>6</v>
      </c>
      <c r="GZ16" s="147" t="s">
        <v>442</v>
      </c>
      <c r="HA16" s="148">
        <v>61515</v>
      </c>
      <c r="HB16" s="148">
        <v>15863064</v>
      </c>
      <c r="HC16" s="148">
        <v>44087</v>
      </c>
      <c r="HD16" s="148">
        <v>11353198</v>
      </c>
    </row>
    <row r="17" spans="1:212" s="151" customFormat="1" ht="26.25" customHeight="1">
      <c r="A17" s="145"/>
      <c r="B17" s="146" t="s">
        <v>7</v>
      </c>
      <c r="C17" s="147" t="s">
        <v>443</v>
      </c>
      <c r="D17" s="148">
        <v>35138488</v>
      </c>
      <c r="E17" s="148">
        <v>2076149590</v>
      </c>
      <c r="F17" s="148">
        <v>36588443</v>
      </c>
      <c r="G17" s="148">
        <v>2119982665</v>
      </c>
      <c r="H17" s="148">
        <v>1771645</v>
      </c>
      <c r="I17" s="148">
        <v>102535431</v>
      </c>
      <c r="J17" s="148">
        <v>1395729</v>
      </c>
      <c r="K17" s="148">
        <v>80281904</v>
      </c>
      <c r="L17" s="149"/>
      <c r="M17" s="150" t="s">
        <v>7</v>
      </c>
      <c r="N17" s="147" t="s">
        <v>443</v>
      </c>
      <c r="O17" s="148">
        <v>478592</v>
      </c>
      <c r="P17" s="148">
        <v>77583937</v>
      </c>
      <c r="Q17" s="148">
        <v>412379</v>
      </c>
      <c r="R17" s="148">
        <v>78525201</v>
      </c>
      <c r="S17" s="148">
        <v>8034</v>
      </c>
      <c r="T17" s="148">
        <v>1272767</v>
      </c>
      <c r="U17" s="148">
        <v>6087</v>
      </c>
      <c r="V17" s="148">
        <v>1098820</v>
      </c>
      <c r="W17" s="145"/>
      <c r="X17" s="146" t="s">
        <v>7</v>
      </c>
      <c r="Y17" s="147" t="s">
        <v>443</v>
      </c>
      <c r="Z17" s="148">
        <v>970108</v>
      </c>
      <c r="AA17" s="148">
        <v>50543379</v>
      </c>
      <c r="AB17" s="148">
        <v>728201</v>
      </c>
      <c r="AC17" s="148">
        <v>37318663</v>
      </c>
      <c r="AD17" s="148">
        <v>680402</v>
      </c>
      <c r="AE17" s="148">
        <v>33833868</v>
      </c>
      <c r="AF17" s="148">
        <v>494255</v>
      </c>
      <c r="AG17" s="148">
        <v>24106259</v>
      </c>
      <c r="AH17" s="149"/>
      <c r="AI17" s="150" t="s">
        <v>7</v>
      </c>
      <c r="AJ17" s="147" t="s">
        <v>443</v>
      </c>
      <c r="AK17" s="148">
        <v>16146</v>
      </c>
      <c r="AL17" s="148">
        <v>3914938</v>
      </c>
      <c r="AM17" s="148">
        <v>13533</v>
      </c>
      <c r="AN17" s="148">
        <v>3674244</v>
      </c>
      <c r="AO17" s="148">
        <v>7122</v>
      </c>
      <c r="AP17" s="148">
        <v>1470550</v>
      </c>
      <c r="AQ17" s="148">
        <v>7489</v>
      </c>
      <c r="AR17" s="148">
        <v>1699889</v>
      </c>
      <c r="AS17" s="145"/>
      <c r="AT17" s="146" t="s">
        <v>7</v>
      </c>
      <c r="AU17" s="147" t="s">
        <v>443</v>
      </c>
      <c r="AV17" s="148">
        <v>780653</v>
      </c>
      <c r="AW17" s="148">
        <v>37837768</v>
      </c>
      <c r="AX17" s="148">
        <v>717800</v>
      </c>
      <c r="AY17" s="148">
        <v>34656777</v>
      </c>
      <c r="AZ17" s="148">
        <v>1085256</v>
      </c>
      <c r="BA17" s="148">
        <v>53027251</v>
      </c>
      <c r="BB17" s="148">
        <v>1208198</v>
      </c>
      <c r="BC17" s="148">
        <v>57822679</v>
      </c>
      <c r="BD17" s="149"/>
      <c r="BE17" s="150" t="s">
        <v>7</v>
      </c>
      <c r="BF17" s="147" t="s">
        <v>443</v>
      </c>
      <c r="BG17" s="148">
        <v>16186</v>
      </c>
      <c r="BH17" s="148">
        <v>3148546</v>
      </c>
      <c r="BI17" s="148">
        <v>18090</v>
      </c>
      <c r="BJ17" s="148">
        <v>4399409</v>
      </c>
      <c r="BK17" s="148">
        <v>30259</v>
      </c>
      <c r="BL17" s="148">
        <v>5987260</v>
      </c>
      <c r="BM17" s="148">
        <v>33078</v>
      </c>
      <c r="BN17" s="148">
        <v>8326651</v>
      </c>
      <c r="BO17" s="145"/>
      <c r="BP17" s="146" t="s">
        <v>7</v>
      </c>
      <c r="BQ17" s="147" t="s">
        <v>443</v>
      </c>
      <c r="BR17" s="148">
        <v>1220911</v>
      </c>
      <c r="BS17" s="148">
        <v>61746605</v>
      </c>
      <c r="BT17" s="148">
        <v>1783901</v>
      </c>
      <c r="BU17" s="148">
        <v>86583443</v>
      </c>
      <c r="BV17" s="148">
        <v>1300533</v>
      </c>
      <c r="BW17" s="148">
        <v>68456399</v>
      </c>
      <c r="BX17" s="148">
        <v>1793806</v>
      </c>
      <c r="BY17" s="148">
        <v>89928457</v>
      </c>
      <c r="BZ17" s="149"/>
      <c r="CA17" s="150" t="s">
        <v>7</v>
      </c>
      <c r="CB17" s="147" t="s">
        <v>443</v>
      </c>
      <c r="CC17" s="148">
        <v>26941</v>
      </c>
      <c r="CD17" s="148">
        <v>6321363</v>
      </c>
      <c r="CE17" s="148">
        <v>32793</v>
      </c>
      <c r="CF17" s="148">
        <v>7985114</v>
      </c>
      <c r="CG17" s="148">
        <v>23670</v>
      </c>
      <c r="CH17" s="148">
        <v>5314148</v>
      </c>
      <c r="CI17" s="148">
        <v>25924</v>
      </c>
      <c r="CJ17" s="148">
        <v>6024004</v>
      </c>
      <c r="CK17" s="145"/>
      <c r="CL17" s="146" t="s">
        <v>7</v>
      </c>
      <c r="CM17" s="147" t="s">
        <v>443</v>
      </c>
      <c r="CN17" s="148">
        <v>1553309</v>
      </c>
      <c r="CO17" s="148">
        <v>85319567</v>
      </c>
      <c r="CP17" s="148">
        <v>1812883</v>
      </c>
      <c r="CQ17" s="148">
        <v>95816745</v>
      </c>
      <c r="CR17" s="148">
        <v>2006798</v>
      </c>
      <c r="CS17" s="148">
        <v>115024657</v>
      </c>
      <c r="CT17" s="148">
        <v>2200124</v>
      </c>
      <c r="CU17" s="148">
        <v>122030946</v>
      </c>
      <c r="CV17" s="149"/>
      <c r="CW17" s="150" t="s">
        <v>7</v>
      </c>
      <c r="CX17" s="147" t="s">
        <v>443</v>
      </c>
      <c r="CY17" s="148">
        <v>28198</v>
      </c>
      <c r="CZ17" s="148">
        <v>5756205</v>
      </c>
      <c r="DA17" s="148">
        <v>25058</v>
      </c>
      <c r="DB17" s="148">
        <v>5586045</v>
      </c>
      <c r="DC17" s="148">
        <v>36925</v>
      </c>
      <c r="DD17" s="148">
        <v>7070667</v>
      </c>
      <c r="DE17" s="148">
        <v>29386</v>
      </c>
      <c r="DF17" s="148">
        <v>6043900</v>
      </c>
      <c r="DG17" s="145"/>
      <c r="DH17" s="146" t="s">
        <v>7</v>
      </c>
      <c r="DI17" s="147" t="s">
        <v>443</v>
      </c>
      <c r="DJ17" s="148">
        <v>2469597</v>
      </c>
      <c r="DK17" s="148">
        <v>146410682</v>
      </c>
      <c r="DL17" s="148">
        <v>2791214</v>
      </c>
      <c r="DM17" s="148">
        <v>160676235</v>
      </c>
      <c r="DN17" s="148">
        <v>2909740</v>
      </c>
      <c r="DO17" s="148">
        <v>177432908</v>
      </c>
      <c r="DP17" s="148">
        <v>3388215</v>
      </c>
      <c r="DQ17" s="148">
        <v>201526974</v>
      </c>
      <c r="DR17" s="149"/>
      <c r="DS17" s="150" t="s">
        <v>7</v>
      </c>
      <c r="DT17" s="147" t="s">
        <v>443</v>
      </c>
      <c r="DU17" s="148">
        <v>44973</v>
      </c>
      <c r="DV17" s="148">
        <v>7934734</v>
      </c>
      <c r="DW17" s="148">
        <v>35168</v>
      </c>
      <c r="DX17" s="148">
        <v>6742160</v>
      </c>
      <c r="DY17" s="148">
        <v>46755</v>
      </c>
      <c r="DZ17" s="148">
        <v>7728051</v>
      </c>
      <c r="EA17" s="148">
        <v>40041</v>
      </c>
      <c r="EB17" s="148">
        <v>6998283</v>
      </c>
      <c r="EC17" s="145"/>
      <c r="ED17" s="146" t="s">
        <v>7</v>
      </c>
      <c r="EE17" s="147" t="s">
        <v>443</v>
      </c>
      <c r="EF17" s="148">
        <v>3031569</v>
      </c>
      <c r="EG17" s="148">
        <v>188652702</v>
      </c>
      <c r="EH17" s="148">
        <v>3486233</v>
      </c>
      <c r="EI17" s="148">
        <v>213537713</v>
      </c>
      <c r="EJ17" s="148">
        <v>2404441</v>
      </c>
      <c r="EK17" s="148">
        <v>151466398</v>
      </c>
      <c r="EL17" s="148">
        <v>2810968</v>
      </c>
      <c r="EM17" s="148">
        <v>174551378</v>
      </c>
      <c r="EN17" s="149"/>
      <c r="EO17" s="150" t="s">
        <v>7</v>
      </c>
      <c r="EP17" s="147" t="s">
        <v>443</v>
      </c>
      <c r="EQ17" s="148">
        <v>41082</v>
      </c>
      <c r="ER17" s="148">
        <v>6306108</v>
      </c>
      <c r="ES17" s="148">
        <v>36856</v>
      </c>
      <c r="ET17" s="148">
        <v>5965024</v>
      </c>
      <c r="EU17" s="148">
        <v>27576</v>
      </c>
      <c r="EV17" s="148">
        <v>3888118</v>
      </c>
      <c r="EW17" s="148">
        <v>25436</v>
      </c>
      <c r="EX17" s="148">
        <v>3866330</v>
      </c>
      <c r="EY17" s="145"/>
      <c r="EZ17" s="146" t="s">
        <v>7</v>
      </c>
      <c r="FA17" s="147" t="s">
        <v>443</v>
      </c>
      <c r="FB17" s="148">
        <v>2796775</v>
      </c>
      <c r="FC17" s="148">
        <v>175787522</v>
      </c>
      <c r="FD17" s="148">
        <v>3322568</v>
      </c>
      <c r="FE17" s="148">
        <v>206572817</v>
      </c>
      <c r="FF17" s="148">
        <v>2930823</v>
      </c>
      <c r="FG17" s="148">
        <v>183046916</v>
      </c>
      <c r="FH17" s="148">
        <v>3158024</v>
      </c>
      <c r="FI17" s="148">
        <v>195763602</v>
      </c>
      <c r="FJ17" s="149"/>
      <c r="FK17" s="150" t="s">
        <v>7</v>
      </c>
      <c r="FL17" s="147" t="s">
        <v>443</v>
      </c>
      <c r="FM17" s="148">
        <v>27635</v>
      </c>
      <c r="FN17" s="148">
        <v>3625597</v>
      </c>
      <c r="FO17" s="148">
        <v>27730</v>
      </c>
      <c r="FP17" s="148">
        <v>3877773</v>
      </c>
      <c r="FQ17" s="148">
        <v>26098</v>
      </c>
      <c r="FR17" s="148">
        <v>2842639</v>
      </c>
      <c r="FS17" s="148">
        <v>22964</v>
      </c>
      <c r="FT17" s="148">
        <v>2905986</v>
      </c>
      <c r="FU17" s="145"/>
      <c r="FV17" s="146" t="s">
        <v>7</v>
      </c>
      <c r="FW17" s="147" t="s">
        <v>443</v>
      </c>
      <c r="FX17" s="148">
        <v>3638147</v>
      </c>
      <c r="FY17" s="148">
        <v>224877780</v>
      </c>
      <c r="FZ17" s="148">
        <v>2682861</v>
      </c>
      <c r="GA17" s="148">
        <v>166131677</v>
      </c>
      <c r="GB17" s="148">
        <v>2414885</v>
      </c>
      <c r="GC17" s="148">
        <v>148501492</v>
      </c>
      <c r="GD17" s="148">
        <v>1729257</v>
      </c>
      <c r="GE17" s="148">
        <v>106734382</v>
      </c>
      <c r="GF17" s="149"/>
      <c r="GG17" s="150" t="s">
        <v>7</v>
      </c>
      <c r="GH17" s="147" t="s">
        <v>443</v>
      </c>
      <c r="GI17" s="148">
        <v>37555</v>
      </c>
      <c r="GJ17" s="148">
        <v>2842588</v>
      </c>
      <c r="GK17" s="148">
        <v>18020</v>
      </c>
      <c r="GL17" s="148">
        <v>1965564</v>
      </c>
      <c r="GM17" s="148">
        <v>24149</v>
      </c>
      <c r="GN17" s="148">
        <v>1577276</v>
      </c>
      <c r="GO17" s="148">
        <v>10115</v>
      </c>
      <c r="GP17" s="148">
        <v>972550</v>
      </c>
      <c r="GQ17" s="145"/>
      <c r="GR17" s="146" t="s">
        <v>7</v>
      </c>
      <c r="GS17" s="147" t="s">
        <v>443</v>
      </c>
      <c r="GT17" s="148">
        <v>1172896</v>
      </c>
      <c r="GU17" s="148">
        <v>71648265</v>
      </c>
      <c r="GV17" s="148">
        <v>1084206</v>
      </c>
      <c r="GW17" s="148">
        <v>65942014</v>
      </c>
      <c r="GX17" s="149"/>
      <c r="GY17" s="150" t="s">
        <v>7</v>
      </c>
      <c r="GZ17" s="147" t="s">
        <v>443</v>
      </c>
      <c r="HA17" s="148">
        <v>9288</v>
      </c>
      <c r="HB17" s="148">
        <v>582382</v>
      </c>
      <c r="HC17" s="148">
        <v>4611</v>
      </c>
      <c r="HD17" s="148">
        <v>393455</v>
      </c>
    </row>
    <row r="18" spans="1:212" s="151" customFormat="1" ht="27" customHeight="1">
      <c r="A18" s="145"/>
      <c r="B18" s="156"/>
      <c r="C18" s="157"/>
      <c r="D18" s="148"/>
      <c r="E18" s="148"/>
      <c r="F18" s="148"/>
      <c r="G18" s="148"/>
      <c r="H18" s="158"/>
      <c r="I18" s="158"/>
      <c r="J18" s="158"/>
      <c r="K18" s="158"/>
      <c r="L18" s="149"/>
      <c r="M18" s="159"/>
      <c r="N18" s="157"/>
      <c r="O18" s="148"/>
      <c r="P18" s="148"/>
      <c r="Q18" s="148"/>
      <c r="R18" s="148"/>
      <c r="S18" s="148"/>
      <c r="T18" s="148"/>
      <c r="U18" s="154"/>
      <c r="V18" s="155"/>
      <c r="W18" s="145"/>
      <c r="X18" s="156"/>
      <c r="Y18" s="157"/>
      <c r="Z18" s="158"/>
      <c r="AA18" s="158"/>
      <c r="AB18" s="158"/>
      <c r="AC18" s="158"/>
      <c r="AD18" s="158"/>
      <c r="AE18" s="158"/>
      <c r="AF18" s="158"/>
      <c r="AG18" s="158"/>
      <c r="AH18" s="149"/>
      <c r="AI18" s="159"/>
      <c r="AJ18" s="157"/>
      <c r="AK18" s="148"/>
      <c r="AL18" s="148"/>
      <c r="AM18" s="155"/>
      <c r="AN18" s="155"/>
      <c r="AO18" s="148"/>
      <c r="AP18" s="148"/>
      <c r="AQ18" s="155"/>
      <c r="AR18" s="155"/>
      <c r="AS18" s="145"/>
      <c r="AT18" s="156"/>
      <c r="AU18" s="157"/>
      <c r="AV18" s="158"/>
      <c r="AW18" s="158"/>
      <c r="AX18" s="158"/>
      <c r="AY18" s="158"/>
      <c r="AZ18" s="158"/>
      <c r="BA18" s="158"/>
      <c r="BB18" s="158"/>
      <c r="BC18" s="158"/>
      <c r="BD18" s="149"/>
      <c r="BE18" s="159"/>
      <c r="BF18" s="157"/>
      <c r="BG18" s="148"/>
      <c r="BH18" s="148"/>
      <c r="BI18" s="155"/>
      <c r="BJ18" s="155"/>
      <c r="BK18" s="148"/>
      <c r="BL18" s="148"/>
      <c r="BM18" s="155"/>
      <c r="BN18" s="155"/>
      <c r="BO18" s="145"/>
      <c r="BP18" s="156"/>
      <c r="BQ18" s="157"/>
      <c r="BR18" s="158"/>
      <c r="BS18" s="158"/>
      <c r="BT18" s="158"/>
      <c r="BU18" s="158"/>
      <c r="BV18" s="158"/>
      <c r="BW18" s="158"/>
      <c r="BX18" s="158"/>
      <c r="BY18" s="158"/>
      <c r="BZ18" s="149"/>
      <c r="CA18" s="159"/>
      <c r="CB18" s="157"/>
      <c r="CC18" s="148"/>
      <c r="CD18" s="148"/>
      <c r="CE18" s="155"/>
      <c r="CF18" s="155"/>
      <c r="CG18" s="148"/>
      <c r="CH18" s="148"/>
      <c r="CI18" s="155"/>
      <c r="CJ18" s="155"/>
      <c r="CK18" s="145"/>
      <c r="CL18" s="156"/>
      <c r="CM18" s="157"/>
      <c r="CN18" s="158"/>
      <c r="CO18" s="158"/>
      <c r="CP18" s="158"/>
      <c r="CQ18" s="158"/>
      <c r="CR18" s="158"/>
      <c r="CS18" s="158"/>
      <c r="CT18" s="158"/>
      <c r="CU18" s="158"/>
      <c r="CV18" s="149"/>
      <c r="CW18" s="159"/>
      <c r="CX18" s="157"/>
      <c r="CY18" s="148"/>
      <c r="CZ18" s="148"/>
      <c r="DA18" s="155"/>
      <c r="DB18" s="155"/>
      <c r="DC18" s="148"/>
      <c r="DD18" s="148"/>
      <c r="DE18" s="155"/>
      <c r="DF18" s="155"/>
      <c r="DG18" s="145"/>
      <c r="DH18" s="156"/>
      <c r="DI18" s="157"/>
      <c r="DJ18" s="158"/>
      <c r="DK18" s="158"/>
      <c r="DL18" s="158"/>
      <c r="DM18" s="158"/>
      <c r="DN18" s="158"/>
      <c r="DO18" s="158"/>
      <c r="DP18" s="158"/>
      <c r="DQ18" s="158"/>
      <c r="DR18" s="149"/>
      <c r="DS18" s="159"/>
      <c r="DT18" s="157"/>
      <c r="DU18" s="148"/>
      <c r="DV18" s="148"/>
      <c r="DW18" s="155"/>
      <c r="DX18" s="155"/>
      <c r="DY18" s="148"/>
      <c r="DZ18" s="148"/>
      <c r="EA18" s="155"/>
      <c r="EB18" s="155"/>
      <c r="EC18" s="145"/>
      <c r="ED18" s="156"/>
      <c r="EE18" s="157"/>
      <c r="EF18" s="158"/>
      <c r="EG18" s="158"/>
      <c r="EH18" s="158"/>
      <c r="EI18" s="158"/>
      <c r="EJ18" s="158"/>
      <c r="EK18" s="158"/>
      <c r="EL18" s="158"/>
      <c r="EM18" s="158"/>
      <c r="EN18" s="149"/>
      <c r="EO18" s="159"/>
      <c r="EP18" s="157"/>
      <c r="EQ18" s="148"/>
      <c r="ER18" s="148"/>
      <c r="ES18" s="155"/>
      <c r="ET18" s="155"/>
      <c r="EU18" s="148"/>
      <c r="EV18" s="148"/>
      <c r="EW18" s="155"/>
      <c r="EX18" s="155"/>
      <c r="EY18" s="145"/>
      <c r="EZ18" s="156"/>
      <c r="FA18" s="157"/>
      <c r="FB18" s="158"/>
      <c r="FC18" s="158"/>
      <c r="FD18" s="158"/>
      <c r="FE18" s="158"/>
      <c r="FF18" s="158"/>
      <c r="FG18" s="158"/>
      <c r="FH18" s="158"/>
      <c r="FI18" s="158"/>
      <c r="FJ18" s="149"/>
      <c r="FK18" s="159"/>
      <c r="FL18" s="157"/>
      <c r="FM18" s="148"/>
      <c r="FN18" s="148"/>
      <c r="FO18" s="155"/>
      <c r="FP18" s="155"/>
      <c r="FQ18" s="148"/>
      <c r="FR18" s="148"/>
      <c r="FS18" s="155"/>
      <c r="FT18" s="155"/>
      <c r="FU18" s="145"/>
      <c r="FV18" s="156"/>
      <c r="FW18" s="157"/>
      <c r="FX18" s="158"/>
      <c r="FY18" s="158"/>
      <c r="FZ18" s="158"/>
      <c r="GA18" s="158"/>
      <c r="GB18" s="158"/>
      <c r="GC18" s="158"/>
      <c r="GD18" s="158"/>
      <c r="GE18" s="158"/>
      <c r="GF18" s="149"/>
      <c r="GG18" s="159"/>
      <c r="GH18" s="157"/>
      <c r="GI18" s="148"/>
      <c r="GJ18" s="148"/>
      <c r="GK18" s="155"/>
      <c r="GL18" s="155"/>
      <c r="GM18" s="148"/>
      <c r="GN18" s="148"/>
      <c r="GO18" s="155"/>
      <c r="GP18" s="155"/>
      <c r="GQ18" s="145"/>
      <c r="GR18" s="156"/>
      <c r="GS18" s="157"/>
      <c r="GT18" s="158"/>
      <c r="GU18" s="158"/>
      <c r="GV18" s="158"/>
      <c r="GW18" s="158"/>
      <c r="GX18" s="149"/>
      <c r="GY18" s="159"/>
      <c r="GZ18" s="157"/>
      <c r="HA18" s="148"/>
      <c r="HB18" s="148"/>
      <c r="HC18" s="155"/>
      <c r="HD18" s="155"/>
    </row>
    <row r="19" spans="1:212" s="144" customFormat="1" ht="32.25" customHeight="1">
      <c r="A19" s="141" t="s">
        <v>453</v>
      </c>
      <c r="B19" s="141"/>
      <c r="C19" s="143" t="s">
        <v>454</v>
      </c>
      <c r="D19" s="140">
        <v>78566074</v>
      </c>
      <c r="E19" s="140">
        <v>43602011268</v>
      </c>
      <c r="F19" s="140">
        <v>99744144</v>
      </c>
      <c r="G19" s="140">
        <v>53840053742</v>
      </c>
      <c r="H19" s="140">
        <v>10116742</v>
      </c>
      <c r="I19" s="140">
        <v>3920685255</v>
      </c>
      <c r="J19" s="160">
        <v>8531485</v>
      </c>
      <c r="K19" s="160">
        <v>3254024392</v>
      </c>
      <c r="L19" s="141" t="s">
        <v>455</v>
      </c>
      <c r="M19" s="141"/>
      <c r="N19" s="139" t="s">
        <v>456</v>
      </c>
      <c r="O19" s="140">
        <v>959388</v>
      </c>
      <c r="P19" s="140">
        <v>1667674026</v>
      </c>
      <c r="Q19" s="140">
        <v>818127</v>
      </c>
      <c r="R19" s="140">
        <v>1353624037</v>
      </c>
      <c r="S19" s="140">
        <v>567</v>
      </c>
      <c r="T19" s="140">
        <v>6064156</v>
      </c>
      <c r="U19" s="140">
        <v>326</v>
      </c>
      <c r="V19" s="140">
        <v>3941006</v>
      </c>
      <c r="W19" s="141" t="s">
        <v>453</v>
      </c>
      <c r="X19" s="141"/>
      <c r="Y19" s="143" t="s">
        <v>454</v>
      </c>
      <c r="Z19" s="140">
        <v>8374485</v>
      </c>
      <c r="AA19" s="140">
        <v>3406973430</v>
      </c>
      <c r="AB19" s="140">
        <v>7302140</v>
      </c>
      <c r="AC19" s="140">
        <v>2869902421</v>
      </c>
      <c r="AD19" s="140">
        <v>5245018</v>
      </c>
      <c r="AE19" s="140">
        <v>2105629034</v>
      </c>
      <c r="AF19" s="140">
        <v>4675660</v>
      </c>
      <c r="AG19" s="140">
        <v>1827873742</v>
      </c>
      <c r="AH19" s="141" t="s">
        <v>455</v>
      </c>
      <c r="AI19" s="141"/>
      <c r="AJ19" s="139" t="s">
        <v>456</v>
      </c>
      <c r="AK19" s="140">
        <v>458</v>
      </c>
      <c r="AL19" s="140">
        <v>4459529</v>
      </c>
      <c r="AM19" s="140">
        <v>454</v>
      </c>
      <c r="AN19" s="140">
        <v>4327234</v>
      </c>
      <c r="AO19" s="140">
        <v>565</v>
      </c>
      <c r="AP19" s="140">
        <v>3422932</v>
      </c>
      <c r="AQ19" s="140">
        <v>445</v>
      </c>
      <c r="AR19" s="140">
        <v>2186845</v>
      </c>
      <c r="AS19" s="141" t="s">
        <v>453</v>
      </c>
      <c r="AT19" s="141"/>
      <c r="AU19" s="143" t="s">
        <v>457</v>
      </c>
      <c r="AV19" s="140">
        <v>3717726</v>
      </c>
      <c r="AW19" s="140">
        <v>1534393769</v>
      </c>
      <c r="AX19" s="160">
        <v>4089482</v>
      </c>
      <c r="AY19" s="160">
        <v>1673905070</v>
      </c>
      <c r="AZ19" s="140">
        <v>3158127</v>
      </c>
      <c r="BA19" s="140">
        <v>1373178743</v>
      </c>
      <c r="BB19" s="140">
        <v>5322416</v>
      </c>
      <c r="BC19" s="140">
        <v>2297430969</v>
      </c>
      <c r="BD19" s="141" t="s">
        <v>455</v>
      </c>
      <c r="BE19" s="141"/>
      <c r="BF19" s="139" t="s">
        <v>456</v>
      </c>
      <c r="BG19" s="140">
        <v>13684</v>
      </c>
      <c r="BH19" s="140">
        <v>18525772</v>
      </c>
      <c r="BI19" s="140">
        <v>9686</v>
      </c>
      <c r="BJ19" s="140">
        <v>9152145</v>
      </c>
      <c r="BK19" s="140">
        <v>50984</v>
      </c>
      <c r="BL19" s="140">
        <v>66115936</v>
      </c>
      <c r="BM19" s="140">
        <v>59811</v>
      </c>
      <c r="BN19" s="140">
        <v>46719002</v>
      </c>
      <c r="BO19" s="141" t="s">
        <v>453</v>
      </c>
      <c r="BP19" s="141"/>
      <c r="BQ19" s="143" t="s">
        <v>454</v>
      </c>
      <c r="BR19" s="140">
        <v>3548339</v>
      </c>
      <c r="BS19" s="140">
        <v>1625328928</v>
      </c>
      <c r="BT19" s="160">
        <v>7117348</v>
      </c>
      <c r="BU19" s="160">
        <v>3153206407</v>
      </c>
      <c r="BV19" s="140">
        <v>3596642</v>
      </c>
      <c r="BW19" s="140">
        <v>1732039589</v>
      </c>
      <c r="BX19" s="140">
        <v>6945341</v>
      </c>
      <c r="BY19" s="140">
        <v>3132636110</v>
      </c>
      <c r="BZ19" s="141" t="s">
        <v>455</v>
      </c>
      <c r="CA19" s="141"/>
      <c r="CB19" s="139" t="s">
        <v>456</v>
      </c>
      <c r="CC19" s="140">
        <v>94421</v>
      </c>
      <c r="CD19" s="140">
        <v>120434179</v>
      </c>
      <c r="CE19" s="140">
        <v>124502</v>
      </c>
      <c r="CF19" s="140">
        <v>83229976</v>
      </c>
      <c r="CG19" s="140">
        <v>93715</v>
      </c>
      <c r="CH19" s="140">
        <v>134156764</v>
      </c>
      <c r="CI19" s="140">
        <v>107241</v>
      </c>
      <c r="CJ19" s="140">
        <v>83097976</v>
      </c>
      <c r="CK19" s="141" t="s">
        <v>453</v>
      </c>
      <c r="CL19" s="141"/>
      <c r="CM19" s="143" t="s">
        <v>457</v>
      </c>
      <c r="CN19" s="140">
        <v>4098724</v>
      </c>
      <c r="CO19" s="140">
        <v>2131683255</v>
      </c>
      <c r="CP19" s="160">
        <v>6574340</v>
      </c>
      <c r="CQ19" s="160">
        <v>3089881266</v>
      </c>
      <c r="CR19" s="140">
        <v>4814511</v>
      </c>
      <c r="CS19" s="140">
        <v>2721706635</v>
      </c>
      <c r="CT19" s="140">
        <v>6866951</v>
      </c>
      <c r="CU19" s="140">
        <v>3476641466</v>
      </c>
      <c r="CV19" s="141" t="s">
        <v>455</v>
      </c>
      <c r="CW19" s="141"/>
      <c r="CX19" s="139" t="s">
        <v>456</v>
      </c>
      <c r="CY19" s="140">
        <v>99224</v>
      </c>
      <c r="CZ19" s="140">
        <v>152396292</v>
      </c>
      <c r="DA19" s="140">
        <v>64986</v>
      </c>
      <c r="DB19" s="140">
        <v>82382449</v>
      </c>
      <c r="DC19" s="140">
        <v>113765</v>
      </c>
      <c r="DD19" s="140">
        <v>178278559</v>
      </c>
      <c r="DE19" s="140">
        <v>56494</v>
      </c>
      <c r="DF19" s="140">
        <v>99654182</v>
      </c>
      <c r="DG19" s="141" t="s">
        <v>453</v>
      </c>
      <c r="DH19" s="141"/>
      <c r="DI19" s="143" t="s">
        <v>454</v>
      </c>
      <c r="DJ19" s="140">
        <v>5053814</v>
      </c>
      <c r="DK19" s="140">
        <v>3148870097</v>
      </c>
      <c r="DL19" s="160">
        <v>7225029</v>
      </c>
      <c r="DM19" s="160">
        <v>4029518898</v>
      </c>
      <c r="DN19" s="140">
        <v>5099578</v>
      </c>
      <c r="DO19" s="140">
        <v>3532110733</v>
      </c>
      <c r="DP19" s="140">
        <v>7323873</v>
      </c>
      <c r="DQ19" s="140">
        <v>4518931855</v>
      </c>
      <c r="DR19" s="141" t="s">
        <v>455</v>
      </c>
      <c r="DS19" s="141"/>
      <c r="DT19" s="139" t="s">
        <v>456</v>
      </c>
      <c r="DU19" s="140">
        <v>112841</v>
      </c>
      <c r="DV19" s="140">
        <v>178595663</v>
      </c>
      <c r="DW19" s="140">
        <v>63351</v>
      </c>
      <c r="DX19" s="140">
        <v>117762253</v>
      </c>
      <c r="DY19" s="140">
        <v>100813</v>
      </c>
      <c r="DZ19" s="140">
        <v>172169379</v>
      </c>
      <c r="EA19" s="140">
        <v>64175</v>
      </c>
      <c r="EB19" s="140">
        <v>122157448</v>
      </c>
      <c r="EC19" s="141" t="s">
        <v>453</v>
      </c>
      <c r="ED19" s="141"/>
      <c r="EE19" s="143" t="s">
        <v>457</v>
      </c>
      <c r="EF19" s="140">
        <v>4629667</v>
      </c>
      <c r="EG19" s="140">
        <v>3454828717</v>
      </c>
      <c r="EH19" s="160">
        <v>6534375</v>
      </c>
      <c r="EI19" s="160">
        <v>4431844976</v>
      </c>
      <c r="EJ19" s="140">
        <v>3309391</v>
      </c>
      <c r="EK19" s="140">
        <v>2582764703</v>
      </c>
      <c r="EL19" s="140">
        <v>4570608</v>
      </c>
      <c r="EM19" s="140">
        <v>3375434490</v>
      </c>
      <c r="EN19" s="141" t="s">
        <v>455</v>
      </c>
      <c r="EO19" s="141"/>
      <c r="EP19" s="139" t="s">
        <v>456</v>
      </c>
      <c r="EQ19" s="140">
        <v>71066</v>
      </c>
      <c r="ER19" s="140">
        <v>128742473</v>
      </c>
      <c r="ES19" s="140">
        <v>42898</v>
      </c>
      <c r="ET19" s="140">
        <v>99653564</v>
      </c>
      <c r="EU19" s="140">
        <v>36659</v>
      </c>
      <c r="EV19" s="140">
        <v>80775506</v>
      </c>
      <c r="EW19" s="140">
        <v>20425</v>
      </c>
      <c r="EX19" s="140">
        <v>62609127</v>
      </c>
      <c r="EY19" s="141" t="s">
        <v>453</v>
      </c>
      <c r="EZ19" s="141"/>
      <c r="FA19" s="143" t="s">
        <v>457</v>
      </c>
      <c r="FB19" s="140">
        <v>4013160</v>
      </c>
      <c r="FC19" s="140">
        <v>3053255929</v>
      </c>
      <c r="FD19" s="160">
        <v>5398364</v>
      </c>
      <c r="FE19" s="160">
        <v>4064879532</v>
      </c>
      <c r="FF19" s="140">
        <v>3702533</v>
      </c>
      <c r="FG19" s="140">
        <v>2753690381</v>
      </c>
      <c r="FH19" s="140">
        <v>4709056</v>
      </c>
      <c r="FI19" s="140">
        <v>3689991681</v>
      </c>
      <c r="FJ19" s="141" t="s">
        <v>455</v>
      </c>
      <c r="FK19" s="141"/>
      <c r="FL19" s="139" t="s">
        <v>456</v>
      </c>
      <c r="FM19" s="140">
        <v>30634</v>
      </c>
      <c r="FN19" s="140">
        <v>78288859</v>
      </c>
      <c r="FO19" s="140">
        <v>21544</v>
      </c>
      <c r="FP19" s="140">
        <v>72093118</v>
      </c>
      <c r="FQ19" s="140">
        <v>32267</v>
      </c>
      <c r="FR19" s="140">
        <v>82831577</v>
      </c>
      <c r="FS19" s="140">
        <v>30273</v>
      </c>
      <c r="FT19" s="140">
        <v>93989586</v>
      </c>
      <c r="FU19" s="141" t="s">
        <v>453</v>
      </c>
      <c r="FV19" s="141"/>
      <c r="FW19" s="143" t="s">
        <v>457</v>
      </c>
      <c r="FX19" s="140">
        <v>3337713</v>
      </c>
      <c r="FY19" s="140">
        <v>2509722522</v>
      </c>
      <c r="FZ19" s="160">
        <v>3505811</v>
      </c>
      <c r="GA19" s="160">
        <v>2738177842</v>
      </c>
      <c r="GB19" s="140">
        <v>1898405</v>
      </c>
      <c r="GC19" s="140">
        <v>1421363455</v>
      </c>
      <c r="GD19" s="140">
        <v>1964041</v>
      </c>
      <c r="GE19" s="140">
        <v>1466235300</v>
      </c>
      <c r="GF19" s="141" t="s">
        <v>455</v>
      </c>
      <c r="GG19" s="141"/>
      <c r="GH19" s="139" t="s">
        <v>456</v>
      </c>
      <c r="GI19" s="140">
        <v>40935</v>
      </c>
      <c r="GJ19" s="140">
        <v>98799970</v>
      </c>
      <c r="GK19" s="140">
        <v>42950</v>
      </c>
      <c r="GL19" s="140">
        <v>114981337</v>
      </c>
      <c r="GM19" s="140">
        <v>35314</v>
      </c>
      <c r="GN19" s="140">
        <v>88647068</v>
      </c>
      <c r="GO19" s="140">
        <v>48648</v>
      </c>
      <c r="GP19" s="140">
        <v>119615548</v>
      </c>
      <c r="GQ19" s="141" t="s">
        <v>453</v>
      </c>
      <c r="GR19" s="141"/>
      <c r="GS19" s="143" t="s">
        <v>454</v>
      </c>
      <c r="GT19" s="140">
        <v>851499</v>
      </c>
      <c r="GU19" s="140">
        <v>593786093</v>
      </c>
      <c r="GV19" s="160">
        <v>1087824</v>
      </c>
      <c r="GW19" s="160">
        <v>749537325</v>
      </c>
      <c r="GX19" s="141" t="s">
        <v>455</v>
      </c>
      <c r="GY19" s="141"/>
      <c r="GZ19" s="139" t="s">
        <v>456</v>
      </c>
      <c r="HA19" s="140">
        <v>31476</v>
      </c>
      <c r="HB19" s="140">
        <v>74969412</v>
      </c>
      <c r="HC19" s="140">
        <v>59918</v>
      </c>
      <c r="HD19" s="140">
        <v>136071241</v>
      </c>
    </row>
    <row r="20" spans="1:212" s="151" customFormat="1" ht="27" customHeight="1">
      <c r="A20" s="145"/>
      <c r="B20" s="146" t="s">
        <v>4</v>
      </c>
      <c r="C20" s="147" t="s">
        <v>458</v>
      </c>
      <c r="D20" s="148">
        <v>50045072</v>
      </c>
      <c r="E20" s="148">
        <v>10739751841</v>
      </c>
      <c r="F20" s="148">
        <v>62792758</v>
      </c>
      <c r="G20" s="148">
        <v>12456602872</v>
      </c>
      <c r="H20" s="148">
        <v>5968788</v>
      </c>
      <c r="I20" s="148">
        <v>835727363</v>
      </c>
      <c r="J20" s="148">
        <v>5046966</v>
      </c>
      <c r="K20" s="148">
        <v>698018456</v>
      </c>
      <c r="L20" s="149"/>
      <c r="M20" s="150" t="s">
        <v>4</v>
      </c>
      <c r="N20" s="147" t="s">
        <v>458</v>
      </c>
      <c r="O20" s="148">
        <v>223246</v>
      </c>
      <c r="P20" s="148">
        <v>91752942</v>
      </c>
      <c r="Q20" s="148">
        <v>118964</v>
      </c>
      <c r="R20" s="148">
        <v>74324364</v>
      </c>
      <c r="S20" s="148">
        <v>39</v>
      </c>
      <c r="T20" s="148">
        <v>9196</v>
      </c>
      <c r="U20" s="148">
        <v>20</v>
      </c>
      <c r="V20" s="148">
        <v>13051</v>
      </c>
      <c r="W20" s="145"/>
      <c r="X20" s="146" t="s">
        <v>4</v>
      </c>
      <c r="Y20" s="147" t="s">
        <v>458</v>
      </c>
      <c r="Z20" s="148">
        <v>5264369</v>
      </c>
      <c r="AA20" s="148">
        <v>719975915</v>
      </c>
      <c r="AB20" s="148">
        <v>4630206</v>
      </c>
      <c r="AC20" s="148">
        <v>611113420</v>
      </c>
      <c r="AD20" s="148">
        <v>3428563</v>
      </c>
      <c r="AE20" s="148">
        <v>436915510</v>
      </c>
      <c r="AF20" s="148">
        <v>3080484</v>
      </c>
      <c r="AG20" s="148">
        <v>371929473</v>
      </c>
      <c r="AH20" s="149"/>
      <c r="AI20" s="150" t="s">
        <v>4</v>
      </c>
      <c r="AJ20" s="147" t="s">
        <v>458</v>
      </c>
      <c r="AK20" s="148">
        <v>47</v>
      </c>
      <c r="AL20" s="148">
        <v>29513</v>
      </c>
      <c r="AM20" s="148">
        <v>30</v>
      </c>
      <c r="AN20" s="148">
        <v>50546</v>
      </c>
      <c r="AO20" s="148">
        <v>130</v>
      </c>
      <c r="AP20" s="148">
        <v>44303</v>
      </c>
      <c r="AQ20" s="148">
        <v>42</v>
      </c>
      <c r="AR20" s="148">
        <v>43036</v>
      </c>
      <c r="AS20" s="145"/>
      <c r="AT20" s="146" t="s">
        <v>4</v>
      </c>
      <c r="AU20" s="147" t="s">
        <v>458</v>
      </c>
      <c r="AV20" s="148">
        <v>2424824</v>
      </c>
      <c r="AW20" s="148">
        <v>311806009</v>
      </c>
      <c r="AX20" s="148">
        <v>2664957</v>
      </c>
      <c r="AY20" s="148">
        <v>329068322</v>
      </c>
      <c r="AZ20" s="148">
        <v>2049633</v>
      </c>
      <c r="BA20" s="148">
        <v>275460822</v>
      </c>
      <c r="BB20" s="148">
        <v>3366840</v>
      </c>
      <c r="BC20" s="148">
        <v>426573878</v>
      </c>
      <c r="BD20" s="149"/>
      <c r="BE20" s="150" t="s">
        <v>4</v>
      </c>
      <c r="BF20" s="147" t="s">
        <v>458</v>
      </c>
      <c r="BG20" s="148">
        <v>4806</v>
      </c>
      <c r="BH20" s="148">
        <v>889255</v>
      </c>
      <c r="BI20" s="148">
        <v>1446</v>
      </c>
      <c r="BJ20" s="148">
        <v>206725</v>
      </c>
      <c r="BK20" s="148">
        <v>16792</v>
      </c>
      <c r="BL20" s="148">
        <v>3348935</v>
      </c>
      <c r="BM20" s="148">
        <v>8114</v>
      </c>
      <c r="BN20" s="148">
        <v>1776067</v>
      </c>
      <c r="BO20" s="145"/>
      <c r="BP20" s="146" t="s">
        <v>4</v>
      </c>
      <c r="BQ20" s="147" t="s">
        <v>458</v>
      </c>
      <c r="BR20" s="148">
        <v>2284123</v>
      </c>
      <c r="BS20" s="148">
        <v>335067330</v>
      </c>
      <c r="BT20" s="148">
        <v>4385861</v>
      </c>
      <c r="BU20" s="148">
        <v>580290623</v>
      </c>
      <c r="BV20" s="148">
        <v>2304619</v>
      </c>
      <c r="BW20" s="148">
        <v>377356703</v>
      </c>
      <c r="BX20" s="148">
        <v>4209240</v>
      </c>
      <c r="BY20" s="148">
        <v>587226937</v>
      </c>
      <c r="BZ20" s="149"/>
      <c r="CA20" s="150" t="s">
        <v>4</v>
      </c>
      <c r="CB20" s="147" t="s">
        <v>458</v>
      </c>
      <c r="CC20" s="148">
        <v>29115</v>
      </c>
      <c r="CD20" s="148">
        <v>6187966</v>
      </c>
      <c r="CE20" s="148">
        <v>12706</v>
      </c>
      <c r="CF20" s="148">
        <v>3865561</v>
      </c>
      <c r="CG20" s="148">
        <v>25535</v>
      </c>
      <c r="CH20" s="148">
        <v>7034744</v>
      </c>
      <c r="CI20" s="148">
        <v>10841</v>
      </c>
      <c r="CJ20" s="148">
        <v>4552160</v>
      </c>
      <c r="CK20" s="145"/>
      <c r="CL20" s="146" t="s">
        <v>4</v>
      </c>
      <c r="CM20" s="147" t="s">
        <v>458</v>
      </c>
      <c r="CN20" s="148">
        <v>2639102</v>
      </c>
      <c r="CO20" s="148">
        <v>487695206</v>
      </c>
      <c r="CP20" s="148">
        <v>4113510</v>
      </c>
      <c r="CQ20" s="148">
        <v>622962859</v>
      </c>
      <c r="CR20" s="148">
        <v>3094049</v>
      </c>
      <c r="CS20" s="148">
        <v>675933059</v>
      </c>
      <c r="CT20" s="148">
        <v>4316141</v>
      </c>
      <c r="CU20" s="148">
        <v>733844302</v>
      </c>
      <c r="CV20" s="149"/>
      <c r="CW20" s="150" t="s">
        <v>4</v>
      </c>
      <c r="CX20" s="147" t="s">
        <v>458</v>
      </c>
      <c r="CY20" s="148">
        <v>25956</v>
      </c>
      <c r="CZ20" s="148">
        <v>10622449</v>
      </c>
      <c r="DA20" s="148">
        <v>11951</v>
      </c>
      <c r="DB20" s="148">
        <v>6484644</v>
      </c>
      <c r="DC20" s="148">
        <v>31144</v>
      </c>
      <c r="DD20" s="148">
        <v>13385761</v>
      </c>
      <c r="DE20" s="148">
        <v>15614</v>
      </c>
      <c r="DF20" s="148">
        <v>8657691</v>
      </c>
      <c r="DG20" s="145"/>
      <c r="DH20" s="146" t="s">
        <v>4</v>
      </c>
      <c r="DI20" s="147" t="s">
        <v>458</v>
      </c>
      <c r="DJ20" s="148">
        <v>3293505</v>
      </c>
      <c r="DK20" s="148">
        <v>829161653</v>
      </c>
      <c r="DL20" s="148">
        <v>4592822</v>
      </c>
      <c r="DM20" s="148">
        <v>898733178</v>
      </c>
      <c r="DN20" s="148">
        <v>3357787</v>
      </c>
      <c r="DO20" s="148">
        <v>956895366</v>
      </c>
      <c r="DP20" s="148">
        <v>4698599</v>
      </c>
      <c r="DQ20" s="148">
        <v>1101169587</v>
      </c>
      <c r="DR20" s="149"/>
      <c r="DS20" s="150" t="s">
        <v>4</v>
      </c>
      <c r="DT20" s="147" t="s">
        <v>458</v>
      </c>
      <c r="DU20" s="148">
        <v>31775</v>
      </c>
      <c r="DV20" s="148">
        <v>13845183</v>
      </c>
      <c r="DW20" s="148">
        <v>18074</v>
      </c>
      <c r="DX20" s="148">
        <v>9827486</v>
      </c>
      <c r="DY20" s="148">
        <v>27963</v>
      </c>
      <c r="DZ20" s="148">
        <v>12385459</v>
      </c>
      <c r="EA20" s="148">
        <v>18493</v>
      </c>
      <c r="EB20" s="148">
        <v>10609931</v>
      </c>
      <c r="EC20" s="145"/>
      <c r="ED20" s="146" t="s">
        <v>4</v>
      </c>
      <c r="EE20" s="147" t="s">
        <v>458</v>
      </c>
      <c r="EF20" s="148">
        <v>3056256</v>
      </c>
      <c r="EG20" s="148">
        <v>950892113</v>
      </c>
      <c r="EH20" s="148">
        <v>4226262</v>
      </c>
      <c r="EI20" s="148">
        <v>1152520039</v>
      </c>
      <c r="EJ20" s="148">
        <v>2169671</v>
      </c>
      <c r="EK20" s="148">
        <v>708916099</v>
      </c>
      <c r="EL20" s="148">
        <v>2944464</v>
      </c>
      <c r="EM20" s="148">
        <v>908731144</v>
      </c>
      <c r="EN20" s="149"/>
      <c r="EO20" s="150" t="s">
        <v>4</v>
      </c>
      <c r="EP20" s="147" t="s">
        <v>458</v>
      </c>
      <c r="EQ20" s="148">
        <v>18286</v>
      </c>
      <c r="ER20" s="148">
        <v>9456087</v>
      </c>
      <c r="ES20" s="148">
        <v>11334</v>
      </c>
      <c r="ET20" s="148">
        <v>8274709</v>
      </c>
      <c r="EU20" s="148">
        <v>6705</v>
      </c>
      <c r="EV20" s="148">
        <v>5459289</v>
      </c>
      <c r="EW20" s="148">
        <v>3967</v>
      </c>
      <c r="EX20" s="148">
        <v>4676527</v>
      </c>
      <c r="EY20" s="145"/>
      <c r="EZ20" s="146" t="s">
        <v>4</v>
      </c>
      <c r="FA20" s="147" t="s">
        <v>458</v>
      </c>
      <c r="FB20" s="148">
        <v>2538607</v>
      </c>
      <c r="FC20" s="148">
        <v>831941097</v>
      </c>
      <c r="FD20" s="148">
        <v>3382458</v>
      </c>
      <c r="FE20" s="148">
        <v>1097646247</v>
      </c>
      <c r="FF20" s="148">
        <v>2337505</v>
      </c>
      <c r="FG20" s="148">
        <v>756134367</v>
      </c>
      <c r="FH20" s="148">
        <v>2968234</v>
      </c>
      <c r="FI20" s="148">
        <v>983451642</v>
      </c>
      <c r="FJ20" s="149"/>
      <c r="FK20" s="150" t="s">
        <v>4</v>
      </c>
      <c r="FL20" s="147" t="s">
        <v>458</v>
      </c>
      <c r="FM20" s="148">
        <v>1915</v>
      </c>
      <c r="FN20" s="148">
        <v>3078110</v>
      </c>
      <c r="FO20" s="148">
        <v>1975</v>
      </c>
      <c r="FP20" s="148">
        <v>4686738</v>
      </c>
      <c r="FQ20" s="148">
        <v>978</v>
      </c>
      <c r="FR20" s="148">
        <v>1906894</v>
      </c>
      <c r="FS20" s="148">
        <v>1182</v>
      </c>
      <c r="FT20" s="148">
        <v>3657694</v>
      </c>
      <c r="FU20" s="145"/>
      <c r="FV20" s="146" t="s">
        <v>4</v>
      </c>
      <c r="FW20" s="147" t="s">
        <v>458</v>
      </c>
      <c r="FX20" s="148">
        <v>2092758</v>
      </c>
      <c r="FY20" s="148">
        <v>686814806</v>
      </c>
      <c r="FZ20" s="148">
        <v>2219103</v>
      </c>
      <c r="GA20" s="148">
        <v>736063781</v>
      </c>
      <c r="GB20" s="148">
        <v>1195624</v>
      </c>
      <c r="GC20" s="148">
        <v>392439346</v>
      </c>
      <c r="GD20" s="148">
        <v>1252679</v>
      </c>
      <c r="GE20" s="148">
        <v>407389393</v>
      </c>
      <c r="GF20" s="149"/>
      <c r="GG20" s="150" t="s">
        <v>4</v>
      </c>
      <c r="GH20" s="147" t="s">
        <v>458</v>
      </c>
      <c r="GI20" s="148">
        <v>796</v>
      </c>
      <c r="GJ20" s="148">
        <v>1877685</v>
      </c>
      <c r="GK20" s="148">
        <v>1183</v>
      </c>
      <c r="GL20" s="148">
        <v>3137017</v>
      </c>
      <c r="GM20" s="148">
        <v>741</v>
      </c>
      <c r="GN20" s="148">
        <v>1305008</v>
      </c>
      <c r="GO20" s="148">
        <v>1054</v>
      </c>
      <c r="GP20" s="148">
        <v>2162175</v>
      </c>
      <c r="GQ20" s="145"/>
      <c r="GR20" s="146" t="s">
        <v>4</v>
      </c>
      <c r="GS20" s="147" t="s">
        <v>458</v>
      </c>
      <c r="GT20" s="148">
        <v>545289</v>
      </c>
      <c r="GU20" s="148">
        <v>170619077</v>
      </c>
      <c r="GV20" s="148">
        <v>693932</v>
      </c>
      <c r="GW20" s="148">
        <v>209869591</v>
      </c>
      <c r="GX20" s="149"/>
      <c r="GY20" s="150" t="s">
        <v>4</v>
      </c>
      <c r="GZ20" s="147" t="s">
        <v>458</v>
      </c>
      <c r="HA20" s="148">
        <v>523</v>
      </c>
      <c r="HB20" s="148">
        <v>887105</v>
      </c>
      <c r="HC20" s="148">
        <v>938</v>
      </c>
      <c r="HD20" s="148">
        <v>1642606</v>
      </c>
    </row>
    <row r="21" spans="1:212" s="151" customFormat="1" ht="42" customHeight="1">
      <c r="A21" s="145"/>
      <c r="B21" s="146" t="s">
        <v>5</v>
      </c>
      <c r="C21" s="152" t="s">
        <v>459</v>
      </c>
      <c r="D21" s="148">
        <v>12703013</v>
      </c>
      <c r="E21" s="148">
        <v>10479069684</v>
      </c>
      <c r="F21" s="148">
        <v>20873196</v>
      </c>
      <c r="G21" s="148">
        <v>13277405315</v>
      </c>
      <c r="H21" s="148">
        <v>871851</v>
      </c>
      <c r="I21" s="148">
        <v>290848683</v>
      </c>
      <c r="J21" s="148">
        <v>715034</v>
      </c>
      <c r="K21" s="148">
        <v>205036667</v>
      </c>
      <c r="L21" s="149"/>
      <c r="M21" s="150" t="s">
        <v>5</v>
      </c>
      <c r="N21" s="152" t="s">
        <v>460</v>
      </c>
      <c r="O21" s="148">
        <v>887529</v>
      </c>
      <c r="P21" s="148">
        <v>1413507331</v>
      </c>
      <c r="Q21" s="148">
        <v>782886</v>
      </c>
      <c r="R21" s="148">
        <v>1193486148</v>
      </c>
      <c r="S21" s="148">
        <v>551</v>
      </c>
      <c r="T21" s="148">
        <v>6021673</v>
      </c>
      <c r="U21" s="148">
        <v>311</v>
      </c>
      <c r="V21" s="148">
        <v>3904193</v>
      </c>
      <c r="W21" s="145"/>
      <c r="X21" s="146" t="s">
        <v>5</v>
      </c>
      <c r="Y21" s="152" t="s">
        <v>459</v>
      </c>
      <c r="Z21" s="148">
        <v>722185</v>
      </c>
      <c r="AA21" s="148">
        <v>296438880</v>
      </c>
      <c r="AB21" s="148">
        <v>530694</v>
      </c>
      <c r="AC21" s="148">
        <v>171579185</v>
      </c>
      <c r="AD21" s="148">
        <v>640357</v>
      </c>
      <c r="AE21" s="148">
        <v>170944545</v>
      </c>
      <c r="AF21" s="148">
        <v>495763</v>
      </c>
      <c r="AG21" s="148">
        <v>119144562</v>
      </c>
      <c r="AH21" s="149"/>
      <c r="AI21" s="150" t="s">
        <v>5</v>
      </c>
      <c r="AJ21" s="152" t="s">
        <v>460</v>
      </c>
      <c r="AK21" s="148">
        <v>442</v>
      </c>
      <c r="AL21" s="148">
        <v>4397588</v>
      </c>
      <c r="AM21" s="148">
        <v>448</v>
      </c>
      <c r="AN21" s="148">
        <v>4252374</v>
      </c>
      <c r="AO21" s="148">
        <v>548</v>
      </c>
      <c r="AP21" s="148">
        <v>3325530</v>
      </c>
      <c r="AQ21" s="148">
        <v>429</v>
      </c>
      <c r="AR21" s="148">
        <v>2118884</v>
      </c>
      <c r="AS21" s="145"/>
      <c r="AT21" s="146" t="s">
        <v>5</v>
      </c>
      <c r="AU21" s="152" t="s">
        <v>459</v>
      </c>
      <c r="AV21" s="148">
        <v>641041</v>
      </c>
      <c r="AW21" s="148">
        <v>169526167</v>
      </c>
      <c r="AX21" s="148">
        <v>730537</v>
      </c>
      <c r="AY21" s="148">
        <v>178455705</v>
      </c>
      <c r="AZ21" s="148">
        <v>633483</v>
      </c>
      <c r="BA21" s="148">
        <v>205432855</v>
      </c>
      <c r="BB21" s="148">
        <v>1389086</v>
      </c>
      <c r="BC21" s="148">
        <v>373574795</v>
      </c>
      <c r="BD21" s="149"/>
      <c r="BE21" s="150" t="s">
        <v>5</v>
      </c>
      <c r="BF21" s="152" t="s">
        <v>460</v>
      </c>
      <c r="BG21" s="148">
        <v>12875</v>
      </c>
      <c r="BH21" s="148">
        <v>14199974</v>
      </c>
      <c r="BI21" s="148">
        <v>9261</v>
      </c>
      <c r="BJ21" s="148">
        <v>7908302</v>
      </c>
      <c r="BK21" s="148">
        <v>47131</v>
      </c>
      <c r="BL21" s="148">
        <v>50464585</v>
      </c>
      <c r="BM21" s="148">
        <v>56985</v>
      </c>
      <c r="BN21" s="148">
        <v>38320124</v>
      </c>
      <c r="BO21" s="145"/>
      <c r="BP21" s="146" t="s">
        <v>5</v>
      </c>
      <c r="BQ21" s="152" t="s">
        <v>459</v>
      </c>
      <c r="BR21" s="148">
        <v>729173</v>
      </c>
      <c r="BS21" s="148">
        <v>281355742</v>
      </c>
      <c r="BT21" s="148">
        <v>2055327</v>
      </c>
      <c r="BU21" s="148">
        <v>593455856</v>
      </c>
      <c r="BV21" s="148">
        <v>735035</v>
      </c>
      <c r="BW21" s="148">
        <v>330024439</v>
      </c>
      <c r="BX21" s="148">
        <v>2095771</v>
      </c>
      <c r="BY21" s="148">
        <v>645234493</v>
      </c>
      <c r="BZ21" s="149"/>
      <c r="CA21" s="150" t="s">
        <v>5</v>
      </c>
      <c r="CB21" s="152" t="s">
        <v>460</v>
      </c>
      <c r="CC21" s="148">
        <v>86679</v>
      </c>
      <c r="CD21" s="148">
        <v>92613295</v>
      </c>
      <c r="CE21" s="148">
        <v>119934</v>
      </c>
      <c r="CF21" s="148">
        <v>69155944</v>
      </c>
      <c r="CG21" s="148">
        <v>85984</v>
      </c>
      <c r="CH21" s="148">
        <v>107769093</v>
      </c>
      <c r="CI21" s="148">
        <v>104686</v>
      </c>
      <c r="CJ21" s="148">
        <v>70302978</v>
      </c>
      <c r="CK21" s="145"/>
      <c r="CL21" s="146" t="s">
        <v>5</v>
      </c>
      <c r="CM21" s="152" t="s">
        <v>459</v>
      </c>
      <c r="CN21" s="148">
        <v>809216</v>
      </c>
      <c r="CO21" s="148">
        <v>472873107</v>
      </c>
      <c r="CP21" s="148">
        <v>1798000</v>
      </c>
      <c r="CQ21" s="148">
        <v>633446165</v>
      </c>
      <c r="CR21" s="148">
        <v>947230</v>
      </c>
      <c r="CS21" s="148">
        <v>677152800</v>
      </c>
      <c r="CT21" s="148">
        <v>1821056</v>
      </c>
      <c r="CU21" s="148">
        <v>830383330</v>
      </c>
      <c r="CV21" s="149"/>
      <c r="CW21" s="150" t="s">
        <v>5</v>
      </c>
      <c r="CX21" s="152" t="s">
        <v>460</v>
      </c>
      <c r="CY21" s="148">
        <v>91040</v>
      </c>
      <c r="CZ21" s="148">
        <v>122664620</v>
      </c>
      <c r="DA21" s="148">
        <v>61887</v>
      </c>
      <c r="DB21" s="148">
        <v>67422515</v>
      </c>
      <c r="DC21" s="148">
        <v>103671</v>
      </c>
      <c r="DD21" s="148">
        <v>143596851</v>
      </c>
      <c r="DE21" s="148">
        <v>51850</v>
      </c>
      <c r="DF21" s="148">
        <v>80643174</v>
      </c>
      <c r="DG21" s="145"/>
      <c r="DH21" s="146" t="s">
        <v>5</v>
      </c>
      <c r="DI21" s="152" t="s">
        <v>459</v>
      </c>
      <c r="DJ21" s="148">
        <v>966578</v>
      </c>
      <c r="DK21" s="148">
        <v>866617009</v>
      </c>
      <c r="DL21" s="148">
        <v>1820232</v>
      </c>
      <c r="DM21" s="148">
        <v>1093404705</v>
      </c>
      <c r="DN21" s="148">
        <v>967441</v>
      </c>
      <c r="DO21" s="148">
        <v>1098247367</v>
      </c>
      <c r="DP21" s="148">
        <v>1695739</v>
      </c>
      <c r="DQ21" s="148">
        <v>1333436502</v>
      </c>
      <c r="DR21" s="149"/>
      <c r="DS21" s="150" t="s">
        <v>5</v>
      </c>
      <c r="DT21" s="152" t="s">
        <v>460</v>
      </c>
      <c r="DU21" s="148">
        <v>101657</v>
      </c>
      <c r="DV21" s="148">
        <v>143322113</v>
      </c>
      <c r="DW21" s="148">
        <v>57422</v>
      </c>
      <c r="DX21" s="148">
        <v>95642139</v>
      </c>
      <c r="DY21" s="148">
        <v>90396</v>
      </c>
      <c r="DZ21" s="148">
        <v>140992483</v>
      </c>
      <c r="EA21" s="148">
        <v>57791</v>
      </c>
      <c r="EB21" s="148">
        <v>98904161</v>
      </c>
      <c r="EC21" s="145"/>
      <c r="ED21" s="146" t="s">
        <v>5</v>
      </c>
      <c r="EE21" s="152" t="s">
        <v>459</v>
      </c>
      <c r="EF21" s="148">
        <v>873983</v>
      </c>
      <c r="EG21" s="148">
        <v>1154444154</v>
      </c>
      <c r="EH21" s="148">
        <v>1431960</v>
      </c>
      <c r="EI21" s="148">
        <v>1407039233</v>
      </c>
      <c r="EJ21" s="148">
        <v>624969</v>
      </c>
      <c r="EK21" s="148">
        <v>908228582</v>
      </c>
      <c r="EL21" s="148">
        <v>992726</v>
      </c>
      <c r="EM21" s="148">
        <v>1153368946</v>
      </c>
      <c r="EN21" s="149"/>
      <c r="EO21" s="150" t="s">
        <v>5</v>
      </c>
      <c r="EP21" s="152" t="s">
        <v>460</v>
      </c>
      <c r="EQ21" s="148">
        <v>63745</v>
      </c>
      <c r="ER21" s="148">
        <v>106850645</v>
      </c>
      <c r="ES21" s="148">
        <v>39075</v>
      </c>
      <c r="ET21" s="148">
        <v>83830476</v>
      </c>
      <c r="EU21" s="148">
        <v>34008</v>
      </c>
      <c r="EV21" s="148">
        <v>70409859</v>
      </c>
      <c r="EW21" s="148">
        <v>19816</v>
      </c>
      <c r="EX21" s="148">
        <v>55638943</v>
      </c>
      <c r="EY21" s="145"/>
      <c r="EZ21" s="146" t="s">
        <v>5</v>
      </c>
      <c r="FA21" s="152" t="s">
        <v>459</v>
      </c>
      <c r="FB21" s="148">
        <v>743847</v>
      </c>
      <c r="FC21" s="148">
        <v>1078897017</v>
      </c>
      <c r="FD21" s="148">
        <v>1145959</v>
      </c>
      <c r="FE21" s="148">
        <v>1448284564</v>
      </c>
      <c r="FF21" s="148">
        <v>669929</v>
      </c>
      <c r="FG21" s="148">
        <v>942474828</v>
      </c>
      <c r="FH21" s="148">
        <v>947189</v>
      </c>
      <c r="FI21" s="148">
        <v>1373361143</v>
      </c>
      <c r="FJ21" s="149"/>
      <c r="FK21" s="150" t="s">
        <v>5</v>
      </c>
      <c r="FL21" s="152" t="s">
        <v>460</v>
      </c>
      <c r="FM21" s="148">
        <v>29902</v>
      </c>
      <c r="FN21" s="148">
        <v>72896884</v>
      </c>
      <c r="FO21" s="148">
        <v>21829</v>
      </c>
      <c r="FP21" s="148">
        <v>66375489</v>
      </c>
      <c r="FQ21" s="148">
        <v>31909</v>
      </c>
      <c r="FR21" s="148">
        <v>79501030</v>
      </c>
      <c r="FS21" s="148">
        <v>30266</v>
      </c>
      <c r="FT21" s="148">
        <v>89503164</v>
      </c>
      <c r="FU21" s="145"/>
      <c r="FV21" s="146" t="s">
        <v>5</v>
      </c>
      <c r="FW21" s="152" t="s">
        <v>459</v>
      </c>
      <c r="FX21" s="148">
        <v>625447</v>
      </c>
      <c r="FY21" s="148">
        <v>871998485</v>
      </c>
      <c r="FZ21" s="148">
        <v>677326</v>
      </c>
      <c r="GA21" s="148">
        <v>1003389228</v>
      </c>
      <c r="GB21" s="148">
        <v>351821</v>
      </c>
      <c r="GC21" s="148">
        <v>485822978</v>
      </c>
      <c r="GD21" s="148">
        <v>355959</v>
      </c>
      <c r="GE21" s="148">
        <v>492920652</v>
      </c>
      <c r="GF21" s="149"/>
      <c r="GG21" s="150" t="s">
        <v>5</v>
      </c>
      <c r="GH21" s="152" t="s">
        <v>460</v>
      </c>
      <c r="GI21" s="148">
        <v>40661</v>
      </c>
      <c r="GJ21" s="148">
        <v>95444468</v>
      </c>
      <c r="GK21" s="148">
        <v>42876</v>
      </c>
      <c r="GL21" s="148">
        <v>110917261</v>
      </c>
      <c r="GM21" s="148">
        <v>35111</v>
      </c>
      <c r="GN21" s="148">
        <v>86235052</v>
      </c>
      <c r="GO21" s="148">
        <v>48501</v>
      </c>
      <c r="GP21" s="148">
        <v>116128619</v>
      </c>
      <c r="GQ21" s="145"/>
      <c r="GR21" s="146" t="s">
        <v>5</v>
      </c>
      <c r="GS21" s="152" t="s">
        <v>459</v>
      </c>
      <c r="GT21" s="148">
        <v>149427</v>
      </c>
      <c r="GU21" s="148">
        <v>177742046</v>
      </c>
      <c r="GV21" s="148">
        <v>174838</v>
      </c>
      <c r="GW21" s="148">
        <v>221889584</v>
      </c>
      <c r="GX21" s="149"/>
      <c r="GY21" s="150" t="s">
        <v>5</v>
      </c>
      <c r="GZ21" s="152" t="s">
        <v>460</v>
      </c>
      <c r="HA21" s="148">
        <v>31219</v>
      </c>
      <c r="HB21" s="148">
        <v>72801588</v>
      </c>
      <c r="HC21" s="148">
        <v>59519</v>
      </c>
      <c r="HD21" s="148">
        <v>132517408</v>
      </c>
    </row>
    <row r="22" spans="1:212" s="151" customFormat="1" ht="27" customHeight="1">
      <c r="A22" s="145"/>
      <c r="B22" s="146" t="s">
        <v>6</v>
      </c>
      <c r="C22" s="147" t="s">
        <v>442</v>
      </c>
      <c r="D22" s="148">
        <v>75919630</v>
      </c>
      <c r="E22" s="148">
        <v>19859201876</v>
      </c>
      <c r="F22" s="148">
        <v>94819355</v>
      </c>
      <c r="G22" s="148">
        <v>24997775454</v>
      </c>
      <c r="H22" s="148">
        <v>9685567</v>
      </c>
      <c r="I22" s="148">
        <v>2443485677</v>
      </c>
      <c r="J22" s="148">
        <v>8150135</v>
      </c>
      <c r="K22" s="148">
        <v>2056396468</v>
      </c>
      <c r="L22" s="149"/>
      <c r="M22" s="150" t="s">
        <v>6</v>
      </c>
      <c r="N22" s="147" t="s">
        <v>442</v>
      </c>
      <c r="O22" s="148">
        <v>450513</v>
      </c>
      <c r="P22" s="148">
        <v>128141122</v>
      </c>
      <c r="Q22" s="148">
        <v>254884</v>
      </c>
      <c r="R22" s="148">
        <v>74559708</v>
      </c>
      <c r="S22" s="148">
        <v>60</v>
      </c>
      <c r="T22" s="148">
        <v>29089</v>
      </c>
      <c r="U22" s="148">
        <v>47</v>
      </c>
      <c r="V22" s="148">
        <v>20557</v>
      </c>
      <c r="W22" s="145"/>
      <c r="X22" s="146" t="s">
        <v>6</v>
      </c>
      <c r="Y22" s="147" t="s">
        <v>442</v>
      </c>
      <c r="Z22" s="148">
        <v>8302853</v>
      </c>
      <c r="AA22" s="148">
        <v>2120016756</v>
      </c>
      <c r="AB22" s="148">
        <v>7256030</v>
      </c>
      <c r="AC22" s="148">
        <v>1851334263</v>
      </c>
      <c r="AD22" s="148">
        <v>5229310</v>
      </c>
      <c r="AE22" s="148">
        <v>1336570929</v>
      </c>
      <c r="AF22" s="148">
        <v>4665773</v>
      </c>
      <c r="AG22" s="148">
        <v>1193599757</v>
      </c>
      <c r="AH22" s="149"/>
      <c r="AI22" s="150" t="s">
        <v>6</v>
      </c>
      <c r="AJ22" s="147" t="s">
        <v>442</v>
      </c>
      <c r="AK22" s="148">
        <v>81</v>
      </c>
      <c r="AL22" s="148">
        <v>27675</v>
      </c>
      <c r="AM22" s="148">
        <v>48</v>
      </c>
      <c r="AN22" s="148">
        <v>19641</v>
      </c>
      <c r="AO22" s="148">
        <v>137</v>
      </c>
      <c r="AP22" s="148">
        <v>44977</v>
      </c>
      <c r="AQ22" s="148">
        <v>69</v>
      </c>
      <c r="AR22" s="148">
        <v>21709</v>
      </c>
      <c r="AS22" s="145"/>
      <c r="AT22" s="146" t="s">
        <v>6</v>
      </c>
      <c r="AU22" s="147" t="s">
        <v>442</v>
      </c>
      <c r="AV22" s="148">
        <v>3703635</v>
      </c>
      <c r="AW22" s="148">
        <v>940165559</v>
      </c>
      <c r="AX22" s="148">
        <v>4058097</v>
      </c>
      <c r="AY22" s="148">
        <v>1043046339</v>
      </c>
      <c r="AZ22" s="148">
        <v>3140965</v>
      </c>
      <c r="BA22" s="148">
        <v>797638430</v>
      </c>
      <c r="BB22" s="148">
        <v>5171023</v>
      </c>
      <c r="BC22" s="148">
        <v>1342266397</v>
      </c>
      <c r="BD22" s="149"/>
      <c r="BE22" s="150" t="s">
        <v>6</v>
      </c>
      <c r="BF22" s="147" t="s">
        <v>442</v>
      </c>
      <c r="BG22" s="148">
        <v>10199</v>
      </c>
      <c r="BH22" s="148">
        <v>3038988</v>
      </c>
      <c r="BI22" s="148">
        <v>3019</v>
      </c>
      <c r="BJ22" s="148">
        <v>916541</v>
      </c>
      <c r="BK22" s="148">
        <v>36070</v>
      </c>
      <c r="BL22" s="148">
        <v>10504365</v>
      </c>
      <c r="BM22" s="148">
        <v>20232</v>
      </c>
      <c r="BN22" s="148">
        <v>5858481</v>
      </c>
      <c r="BO22" s="145"/>
      <c r="BP22" s="146" t="s">
        <v>6</v>
      </c>
      <c r="BQ22" s="147" t="s">
        <v>442</v>
      </c>
      <c r="BR22" s="148">
        <v>3522239</v>
      </c>
      <c r="BS22" s="148">
        <v>901104790</v>
      </c>
      <c r="BT22" s="148">
        <v>6800917</v>
      </c>
      <c r="BU22" s="148">
        <v>1775447916</v>
      </c>
      <c r="BV22" s="148">
        <v>3560735</v>
      </c>
      <c r="BW22" s="148">
        <v>913804102</v>
      </c>
      <c r="BX22" s="148">
        <v>6527106</v>
      </c>
      <c r="BY22" s="148">
        <v>1702093616</v>
      </c>
      <c r="BZ22" s="149"/>
      <c r="CA22" s="150" t="s">
        <v>6</v>
      </c>
      <c r="CB22" s="147" t="s">
        <v>442</v>
      </c>
      <c r="CC22" s="148">
        <v>63294</v>
      </c>
      <c r="CD22" s="148">
        <v>18060269</v>
      </c>
      <c r="CE22" s="148">
        <v>31433</v>
      </c>
      <c r="CF22" s="148">
        <v>8897541</v>
      </c>
      <c r="CG22" s="148">
        <v>54707</v>
      </c>
      <c r="CH22" s="148">
        <v>15378748</v>
      </c>
      <c r="CI22" s="148">
        <v>25191</v>
      </c>
      <c r="CJ22" s="148">
        <v>7038368</v>
      </c>
      <c r="CK22" s="145"/>
      <c r="CL22" s="146" t="s">
        <v>6</v>
      </c>
      <c r="CM22" s="147" t="s">
        <v>442</v>
      </c>
      <c r="CN22" s="148">
        <v>4036384</v>
      </c>
      <c r="CO22" s="148">
        <v>1042786189</v>
      </c>
      <c r="CP22" s="148">
        <v>6269478</v>
      </c>
      <c r="CQ22" s="148">
        <v>1639133034</v>
      </c>
      <c r="CR22" s="148">
        <v>4636674</v>
      </c>
      <c r="CS22" s="148">
        <v>1216868458</v>
      </c>
      <c r="CT22" s="148">
        <v>6455974</v>
      </c>
      <c r="CU22" s="148">
        <v>1707001908</v>
      </c>
      <c r="CV22" s="149"/>
      <c r="CW22" s="150" t="s">
        <v>6</v>
      </c>
      <c r="CX22" s="147" t="s">
        <v>442</v>
      </c>
      <c r="CY22" s="148">
        <v>52976</v>
      </c>
      <c r="CZ22" s="148">
        <v>14676267</v>
      </c>
      <c r="DA22" s="148">
        <v>26090</v>
      </c>
      <c r="DB22" s="148">
        <v>7221677</v>
      </c>
      <c r="DC22" s="148">
        <v>60121</v>
      </c>
      <c r="DD22" s="148">
        <v>16467798</v>
      </c>
      <c r="DE22" s="148">
        <v>32552</v>
      </c>
      <c r="DF22" s="148">
        <v>8915026</v>
      </c>
      <c r="DG22" s="145"/>
      <c r="DH22" s="146" t="s">
        <v>6</v>
      </c>
      <c r="DI22" s="147" t="s">
        <v>442</v>
      </c>
      <c r="DJ22" s="148">
        <v>4833604</v>
      </c>
      <c r="DK22" s="148">
        <v>1290716532</v>
      </c>
      <c r="DL22" s="148">
        <v>6773033</v>
      </c>
      <c r="DM22" s="148">
        <v>1815684701</v>
      </c>
      <c r="DN22" s="148">
        <v>4837739</v>
      </c>
      <c r="DO22" s="148">
        <v>1310514370</v>
      </c>
      <c r="DP22" s="148">
        <v>6848229</v>
      </c>
      <c r="DQ22" s="148">
        <v>1852582627</v>
      </c>
      <c r="DR22" s="149"/>
      <c r="DS22" s="150" t="s">
        <v>6</v>
      </c>
      <c r="DT22" s="147" t="s">
        <v>442</v>
      </c>
      <c r="DU22" s="148">
        <v>62159</v>
      </c>
      <c r="DV22" s="148">
        <v>16970879</v>
      </c>
      <c r="DW22" s="148">
        <v>39469</v>
      </c>
      <c r="DX22" s="148">
        <v>10783627</v>
      </c>
      <c r="DY22" s="148">
        <v>56191</v>
      </c>
      <c r="DZ22" s="148">
        <v>15171410</v>
      </c>
      <c r="EA22" s="148">
        <v>40513</v>
      </c>
      <c r="EB22" s="148">
        <v>11165683</v>
      </c>
      <c r="EC22" s="145"/>
      <c r="ED22" s="146" t="s">
        <v>6</v>
      </c>
      <c r="EE22" s="147" t="s">
        <v>442</v>
      </c>
      <c r="EF22" s="148">
        <v>4373049</v>
      </c>
      <c r="EG22" s="148">
        <v>1196096782</v>
      </c>
      <c r="EH22" s="148">
        <v>6102916</v>
      </c>
      <c r="EI22" s="148">
        <v>1660419955</v>
      </c>
      <c r="EJ22" s="148">
        <v>3116096</v>
      </c>
      <c r="EK22" s="148">
        <v>855159770</v>
      </c>
      <c r="EL22" s="148">
        <v>4256560</v>
      </c>
      <c r="EM22" s="148">
        <v>1162627863</v>
      </c>
      <c r="EN22" s="149"/>
      <c r="EO22" s="150" t="s">
        <v>6</v>
      </c>
      <c r="EP22" s="147" t="s">
        <v>442</v>
      </c>
      <c r="EQ22" s="148">
        <v>35829</v>
      </c>
      <c r="ER22" s="148">
        <v>9725103</v>
      </c>
      <c r="ES22" s="148">
        <v>24026</v>
      </c>
      <c r="ET22" s="148">
        <v>6585854</v>
      </c>
      <c r="EU22" s="148">
        <v>12457</v>
      </c>
      <c r="EV22" s="148">
        <v>3418278</v>
      </c>
      <c r="EW22" s="148">
        <v>6699</v>
      </c>
      <c r="EX22" s="148">
        <v>1889030</v>
      </c>
      <c r="EY22" s="145"/>
      <c r="EZ22" s="146" t="s">
        <v>6</v>
      </c>
      <c r="FA22" s="147" t="s">
        <v>442</v>
      </c>
      <c r="FB22" s="148">
        <v>3745165</v>
      </c>
      <c r="FC22" s="148">
        <v>1012721491</v>
      </c>
      <c r="FD22" s="148">
        <v>4975511</v>
      </c>
      <c r="FE22" s="148">
        <v>1345045339</v>
      </c>
      <c r="FF22" s="148">
        <v>3468674</v>
      </c>
      <c r="FG22" s="148">
        <v>936068458</v>
      </c>
      <c r="FH22" s="148">
        <v>4367893</v>
      </c>
      <c r="FI22" s="148">
        <v>1181019321</v>
      </c>
      <c r="FJ22" s="149"/>
      <c r="FK22" s="150" t="s">
        <v>6</v>
      </c>
      <c r="FL22" s="147" t="s">
        <v>442</v>
      </c>
      <c r="FM22" s="148">
        <v>2847</v>
      </c>
      <c r="FN22" s="148">
        <v>1120921</v>
      </c>
      <c r="FO22" s="148">
        <v>1914</v>
      </c>
      <c r="FP22" s="148">
        <v>748237</v>
      </c>
      <c r="FQ22" s="148">
        <v>1062</v>
      </c>
      <c r="FR22" s="148">
        <v>550324</v>
      </c>
      <c r="FS22" s="148">
        <v>846</v>
      </c>
      <c r="FT22" s="148">
        <v>647094</v>
      </c>
      <c r="FU22" s="145"/>
      <c r="FV22" s="146" t="s">
        <v>6</v>
      </c>
      <c r="FW22" s="147" t="s">
        <v>442</v>
      </c>
      <c r="FX22" s="148">
        <v>3135104</v>
      </c>
      <c r="FY22" s="148">
        <v>844244117</v>
      </c>
      <c r="FZ22" s="148">
        <v>3266512</v>
      </c>
      <c r="GA22" s="148">
        <v>885312646</v>
      </c>
      <c r="GB22" s="148">
        <v>1786924</v>
      </c>
      <c r="GC22" s="148">
        <v>482733442</v>
      </c>
      <c r="GD22" s="148">
        <v>1843403</v>
      </c>
      <c r="GE22" s="148">
        <v>502299408</v>
      </c>
      <c r="GF22" s="149"/>
      <c r="GG22" s="150" t="s">
        <v>6</v>
      </c>
      <c r="GH22" s="147" t="s">
        <v>442</v>
      </c>
      <c r="GI22" s="148">
        <v>800</v>
      </c>
      <c r="GJ22" s="148">
        <v>874774</v>
      </c>
      <c r="GK22" s="148">
        <v>763</v>
      </c>
      <c r="GL22" s="148">
        <v>782036</v>
      </c>
      <c r="GM22" s="148">
        <v>683</v>
      </c>
      <c r="GN22" s="148">
        <v>890716</v>
      </c>
      <c r="GO22" s="148">
        <v>814</v>
      </c>
      <c r="GP22" s="148">
        <v>1218056</v>
      </c>
      <c r="GQ22" s="145"/>
      <c r="GR22" s="146" t="s">
        <v>6</v>
      </c>
      <c r="GS22" s="147" t="s">
        <v>442</v>
      </c>
      <c r="GT22" s="148">
        <v>804913</v>
      </c>
      <c r="GU22" s="148">
        <v>218506024</v>
      </c>
      <c r="GV22" s="148">
        <v>1030765</v>
      </c>
      <c r="GW22" s="148">
        <v>282463896</v>
      </c>
      <c r="GX22" s="149"/>
      <c r="GY22" s="150" t="s">
        <v>6</v>
      </c>
      <c r="GZ22" s="147" t="s">
        <v>442</v>
      </c>
      <c r="HA22" s="148">
        <v>840</v>
      </c>
      <c r="HB22" s="148">
        <v>1190541</v>
      </c>
      <c r="HC22" s="148">
        <v>1159</v>
      </c>
      <c r="HD22" s="148">
        <v>1830550</v>
      </c>
    </row>
    <row r="23" spans="1:212" s="151" customFormat="1" ht="27" customHeight="1" thickBot="1">
      <c r="A23" s="161"/>
      <c r="B23" s="162" t="s">
        <v>7</v>
      </c>
      <c r="C23" s="163" t="s">
        <v>443</v>
      </c>
      <c r="D23" s="164">
        <v>47245443</v>
      </c>
      <c r="E23" s="165">
        <v>2523987867</v>
      </c>
      <c r="F23" s="165">
        <v>59361377</v>
      </c>
      <c r="G23" s="165">
        <v>3108270101</v>
      </c>
      <c r="H23" s="165">
        <v>5425876</v>
      </c>
      <c r="I23" s="165">
        <v>350623532</v>
      </c>
      <c r="J23" s="165">
        <v>4591800</v>
      </c>
      <c r="K23" s="165">
        <v>294572801</v>
      </c>
      <c r="L23" s="161"/>
      <c r="M23" s="162" t="s">
        <v>7</v>
      </c>
      <c r="N23" s="163" t="s">
        <v>443</v>
      </c>
      <c r="O23" s="165">
        <v>360237</v>
      </c>
      <c r="P23" s="165">
        <v>17119331</v>
      </c>
      <c r="Q23" s="165">
        <v>143558</v>
      </c>
      <c r="R23" s="165">
        <v>8109267</v>
      </c>
      <c r="S23" s="165">
        <v>39</v>
      </c>
      <c r="T23" s="165">
        <v>3448</v>
      </c>
      <c r="U23" s="165">
        <v>20</v>
      </c>
      <c r="V23" s="165">
        <v>3205</v>
      </c>
      <c r="W23" s="161"/>
      <c r="X23" s="162" t="s">
        <v>7</v>
      </c>
      <c r="Y23" s="163" t="s">
        <v>443</v>
      </c>
      <c r="Z23" s="165">
        <v>4925265</v>
      </c>
      <c r="AA23" s="165">
        <v>270541879</v>
      </c>
      <c r="AB23" s="165">
        <v>4329592</v>
      </c>
      <c r="AC23" s="165">
        <v>235875553</v>
      </c>
      <c r="AD23" s="165">
        <v>3242104</v>
      </c>
      <c r="AE23" s="165">
        <v>161198050</v>
      </c>
      <c r="AF23" s="165">
        <v>2913386</v>
      </c>
      <c r="AG23" s="165">
        <v>143199950</v>
      </c>
      <c r="AH23" s="161"/>
      <c r="AI23" s="162" t="s">
        <v>7</v>
      </c>
      <c r="AJ23" s="163" t="s">
        <v>443</v>
      </c>
      <c r="AK23" s="165">
        <v>47</v>
      </c>
      <c r="AL23" s="165">
        <v>4753</v>
      </c>
      <c r="AM23" s="165">
        <v>31</v>
      </c>
      <c r="AN23" s="165">
        <v>4673</v>
      </c>
      <c r="AO23" s="165">
        <v>130</v>
      </c>
      <c r="AP23" s="165">
        <v>8122</v>
      </c>
      <c r="AQ23" s="165">
        <v>42</v>
      </c>
      <c r="AR23" s="165">
        <v>3216</v>
      </c>
      <c r="AS23" s="161"/>
      <c r="AT23" s="162" t="s">
        <v>7</v>
      </c>
      <c r="AU23" s="163" t="s">
        <v>443</v>
      </c>
      <c r="AV23" s="165">
        <v>2285179</v>
      </c>
      <c r="AW23" s="165">
        <v>112896034</v>
      </c>
      <c r="AX23" s="165">
        <v>2507404</v>
      </c>
      <c r="AY23" s="165">
        <v>123334704</v>
      </c>
      <c r="AZ23" s="165">
        <v>1908357</v>
      </c>
      <c r="BA23" s="165">
        <v>94646636</v>
      </c>
      <c r="BB23" s="165">
        <v>3145877</v>
      </c>
      <c r="BC23" s="165">
        <v>155015899</v>
      </c>
      <c r="BD23" s="161"/>
      <c r="BE23" s="162" t="s">
        <v>7</v>
      </c>
      <c r="BF23" s="163" t="s">
        <v>443</v>
      </c>
      <c r="BG23" s="165">
        <v>6129</v>
      </c>
      <c r="BH23" s="165">
        <v>268755</v>
      </c>
      <c r="BI23" s="165">
        <v>1760</v>
      </c>
      <c r="BJ23" s="165">
        <v>85077</v>
      </c>
      <c r="BK23" s="165">
        <v>22772</v>
      </c>
      <c r="BL23" s="165">
        <v>1023701</v>
      </c>
      <c r="BM23" s="165">
        <v>10013</v>
      </c>
      <c r="BN23" s="165">
        <v>503580</v>
      </c>
      <c r="BO23" s="161"/>
      <c r="BP23" s="162" t="s">
        <v>7</v>
      </c>
      <c r="BQ23" s="163" t="s">
        <v>443</v>
      </c>
      <c r="BR23" s="165">
        <v>2137330</v>
      </c>
      <c r="BS23" s="165">
        <v>107801066</v>
      </c>
      <c r="BT23" s="165">
        <v>4118493</v>
      </c>
      <c r="BU23" s="165">
        <v>204012012</v>
      </c>
      <c r="BV23" s="165">
        <v>2168727</v>
      </c>
      <c r="BW23" s="165">
        <v>110854345</v>
      </c>
      <c r="BX23" s="165">
        <v>3971780</v>
      </c>
      <c r="BY23" s="165">
        <v>198081064</v>
      </c>
      <c r="BZ23" s="161"/>
      <c r="CA23" s="162" t="s">
        <v>7</v>
      </c>
      <c r="CB23" s="163" t="s">
        <v>443</v>
      </c>
      <c r="CC23" s="165">
        <v>41140</v>
      </c>
      <c r="CD23" s="165">
        <v>1888599</v>
      </c>
      <c r="CE23" s="165">
        <v>16203</v>
      </c>
      <c r="CF23" s="165">
        <v>830080</v>
      </c>
      <c r="CG23" s="165">
        <v>39925</v>
      </c>
      <c r="CH23" s="165">
        <v>1865179</v>
      </c>
      <c r="CI23" s="165">
        <v>14521</v>
      </c>
      <c r="CJ23" s="165">
        <v>724370</v>
      </c>
      <c r="CK23" s="161"/>
      <c r="CL23" s="162" t="s">
        <v>7</v>
      </c>
      <c r="CM23" s="163" t="s">
        <v>443</v>
      </c>
      <c r="CN23" s="165">
        <v>2501068</v>
      </c>
      <c r="CO23" s="165">
        <v>128328753</v>
      </c>
      <c r="CP23" s="165">
        <v>3901131</v>
      </c>
      <c r="CQ23" s="165">
        <v>194339208</v>
      </c>
      <c r="CR23" s="165">
        <v>2948634</v>
      </c>
      <c r="CS23" s="165">
        <v>151752318</v>
      </c>
      <c r="CT23" s="165">
        <v>4110689</v>
      </c>
      <c r="CU23" s="165">
        <v>205411926</v>
      </c>
      <c r="CV23" s="161"/>
      <c r="CW23" s="162" t="s">
        <v>7</v>
      </c>
      <c r="CX23" s="163" t="s">
        <v>443</v>
      </c>
      <c r="CY23" s="165">
        <v>42999</v>
      </c>
      <c r="CZ23" s="165">
        <v>2036056</v>
      </c>
      <c r="DA23" s="165">
        <v>15199</v>
      </c>
      <c r="DB23" s="165">
        <v>800413</v>
      </c>
      <c r="DC23" s="165">
        <v>50866</v>
      </c>
      <c r="DD23" s="165">
        <v>2394399</v>
      </c>
      <c r="DE23" s="165">
        <v>19013</v>
      </c>
      <c r="DF23" s="165">
        <v>1018891</v>
      </c>
      <c r="DG23" s="161"/>
      <c r="DH23" s="162" t="s">
        <v>7</v>
      </c>
      <c r="DI23" s="163" t="s">
        <v>443</v>
      </c>
      <c r="DJ23" s="165">
        <v>3149693</v>
      </c>
      <c r="DK23" s="165">
        <v>162374903</v>
      </c>
      <c r="DL23" s="165">
        <v>4384078</v>
      </c>
      <c r="DM23" s="165">
        <v>221696314</v>
      </c>
      <c r="DN23" s="165">
        <v>3218405</v>
      </c>
      <c r="DO23" s="165">
        <v>166453630</v>
      </c>
      <c r="DP23" s="165">
        <v>4486731</v>
      </c>
      <c r="DQ23" s="165">
        <v>231743139</v>
      </c>
      <c r="DR23" s="161"/>
      <c r="DS23" s="162" t="s">
        <v>7</v>
      </c>
      <c r="DT23" s="163" t="s">
        <v>443</v>
      </c>
      <c r="DU23" s="165">
        <v>49630</v>
      </c>
      <c r="DV23" s="165">
        <v>2367888</v>
      </c>
      <c r="DW23" s="165">
        <v>20991</v>
      </c>
      <c r="DX23" s="165">
        <v>1166601</v>
      </c>
      <c r="DY23" s="165">
        <v>42584</v>
      </c>
      <c r="DZ23" s="165">
        <v>2045977</v>
      </c>
      <c r="EA23" s="165">
        <v>20625</v>
      </c>
      <c r="EB23" s="165">
        <v>1205373</v>
      </c>
      <c r="EC23" s="161"/>
      <c r="ED23" s="162" t="s">
        <v>7</v>
      </c>
      <c r="EE23" s="163" t="s">
        <v>443</v>
      </c>
      <c r="EF23" s="165">
        <v>2928209</v>
      </c>
      <c r="EG23" s="165">
        <v>153395668</v>
      </c>
      <c r="EH23" s="165">
        <v>4034959</v>
      </c>
      <c r="EI23" s="165">
        <v>211865749</v>
      </c>
      <c r="EJ23" s="165">
        <v>2075633</v>
      </c>
      <c r="EK23" s="165">
        <v>110460252</v>
      </c>
      <c r="EL23" s="165">
        <v>2812582</v>
      </c>
      <c r="EM23" s="165">
        <v>150706537</v>
      </c>
      <c r="EN23" s="161"/>
      <c r="EO23" s="162" t="s">
        <v>7</v>
      </c>
      <c r="EP23" s="163" t="s">
        <v>443</v>
      </c>
      <c r="EQ23" s="165">
        <v>28649</v>
      </c>
      <c r="ER23" s="165">
        <v>1427088</v>
      </c>
      <c r="ES23" s="165">
        <v>12707</v>
      </c>
      <c r="ET23" s="165">
        <v>789625</v>
      </c>
      <c r="EU23" s="165">
        <v>13557</v>
      </c>
      <c r="EV23" s="165">
        <v>666680</v>
      </c>
      <c r="EW23" s="165">
        <v>4731</v>
      </c>
      <c r="EX23" s="165">
        <v>316227</v>
      </c>
      <c r="EY23" s="161"/>
      <c r="EZ23" s="162" t="s">
        <v>7</v>
      </c>
      <c r="FA23" s="163" t="s">
        <v>443</v>
      </c>
      <c r="FB23" s="165">
        <v>2426906</v>
      </c>
      <c r="FC23" s="165">
        <v>129696324</v>
      </c>
      <c r="FD23" s="165">
        <v>3230526</v>
      </c>
      <c r="FE23" s="165">
        <v>173903382</v>
      </c>
      <c r="FF23" s="165">
        <v>2233212</v>
      </c>
      <c r="FG23" s="165">
        <v>119012728</v>
      </c>
      <c r="FH23" s="165">
        <v>2836156</v>
      </c>
      <c r="FI23" s="165">
        <v>152159575</v>
      </c>
      <c r="FJ23" s="161"/>
      <c r="FK23" s="162" t="s">
        <v>7</v>
      </c>
      <c r="FL23" s="163" t="s">
        <v>443</v>
      </c>
      <c r="FM23" s="165">
        <v>9006</v>
      </c>
      <c r="FN23" s="165">
        <v>429144</v>
      </c>
      <c r="FO23" s="165">
        <v>2613</v>
      </c>
      <c r="FP23" s="165">
        <v>207904</v>
      </c>
      <c r="FQ23" s="165">
        <v>5931</v>
      </c>
      <c r="FR23" s="165">
        <v>300429</v>
      </c>
      <c r="FS23" s="165">
        <v>1476</v>
      </c>
      <c r="FT23" s="165">
        <v>150384</v>
      </c>
      <c r="FU23" s="161"/>
      <c r="FV23" s="162" t="s">
        <v>7</v>
      </c>
      <c r="FW23" s="163" t="s">
        <v>443</v>
      </c>
      <c r="FX23" s="165">
        <v>2001250</v>
      </c>
      <c r="FY23" s="165">
        <v>106665114</v>
      </c>
      <c r="FZ23" s="165">
        <v>2122141</v>
      </c>
      <c r="GA23" s="165">
        <v>113412187</v>
      </c>
      <c r="GB23" s="165">
        <v>1146156</v>
      </c>
      <c r="GC23" s="165">
        <v>60367689</v>
      </c>
      <c r="GD23" s="165">
        <v>1199470</v>
      </c>
      <c r="GE23" s="165">
        <v>63625847</v>
      </c>
      <c r="GF23" s="161"/>
      <c r="GG23" s="162" t="s">
        <v>7</v>
      </c>
      <c r="GH23" s="163" t="s">
        <v>443</v>
      </c>
      <c r="GI23" s="165">
        <v>4029</v>
      </c>
      <c r="GJ23" s="165">
        <v>218393</v>
      </c>
      <c r="GK23" s="165">
        <v>1468</v>
      </c>
      <c r="GL23" s="165">
        <v>125523</v>
      </c>
      <c r="GM23" s="165">
        <v>1983</v>
      </c>
      <c r="GN23" s="165">
        <v>111542</v>
      </c>
      <c r="GO23" s="165">
        <v>1179</v>
      </c>
      <c r="GP23" s="165">
        <v>97948</v>
      </c>
      <c r="GQ23" s="161"/>
      <c r="GR23" s="162" t="s">
        <v>7</v>
      </c>
      <c r="GS23" s="163" t="s">
        <v>443</v>
      </c>
      <c r="GT23" s="165">
        <v>523439</v>
      </c>
      <c r="GU23" s="165">
        <v>26918946</v>
      </c>
      <c r="GV23" s="165">
        <v>664582</v>
      </c>
      <c r="GW23" s="165">
        <v>35314254</v>
      </c>
      <c r="GX23" s="161"/>
      <c r="GY23" s="162" t="s">
        <v>7</v>
      </c>
      <c r="GZ23" s="163" t="s">
        <v>443</v>
      </c>
      <c r="HA23" s="165">
        <v>821</v>
      </c>
      <c r="HB23" s="165">
        <v>59178</v>
      </c>
      <c r="HC23" s="165">
        <v>966</v>
      </c>
      <c r="HD23" s="165">
        <v>76177</v>
      </c>
    </row>
    <row r="24" spans="1:212" ht="16.5" customHeight="1">
      <c r="A24" s="98" t="s">
        <v>238</v>
      </c>
      <c r="B24" s="99"/>
      <c r="C24" s="100"/>
      <c r="D24" s="9"/>
      <c r="E24" s="9"/>
      <c r="F24" s="2"/>
      <c r="G24" s="2"/>
      <c r="H24" s="49" t="s">
        <v>239</v>
      </c>
      <c r="I24" s="2"/>
      <c r="J24" s="2"/>
      <c r="K24" s="2"/>
      <c r="L24" s="114"/>
      <c r="M24" s="115"/>
      <c r="N24" s="23"/>
      <c r="O24" s="9"/>
      <c r="P24" s="9"/>
      <c r="Q24" s="2"/>
      <c r="R24" s="2"/>
      <c r="S24" s="49"/>
      <c r="T24" s="2"/>
      <c r="U24" s="2"/>
      <c r="V24" s="2"/>
      <c r="W24" s="90"/>
      <c r="X24" s="91"/>
      <c r="Y24" s="118"/>
      <c r="Z24" s="15"/>
      <c r="AA24" s="15"/>
      <c r="AB24" s="15"/>
      <c r="AC24" s="15"/>
      <c r="AD24" s="15"/>
      <c r="AE24" s="15"/>
      <c r="AF24" s="15"/>
      <c r="AG24" s="15"/>
      <c r="AH24" s="105"/>
      <c r="AI24" s="106"/>
      <c r="AJ24" s="121"/>
      <c r="AK24" s="15"/>
      <c r="AL24" s="15"/>
      <c r="AM24" s="15"/>
      <c r="AN24" s="15"/>
      <c r="AO24" s="15"/>
      <c r="AP24" s="15"/>
      <c r="AQ24" s="15"/>
      <c r="AR24" s="15"/>
      <c r="AS24" s="90"/>
      <c r="AT24" s="91"/>
      <c r="AU24" s="118"/>
      <c r="AV24" s="15"/>
      <c r="AW24" s="15"/>
      <c r="AX24" s="15"/>
      <c r="AY24" s="15"/>
      <c r="AZ24" s="15"/>
      <c r="BA24" s="15"/>
      <c r="BB24" s="15"/>
      <c r="BC24" s="15"/>
      <c r="BD24" s="105"/>
      <c r="BE24" s="106"/>
      <c r="BF24" s="121"/>
      <c r="BG24" s="15"/>
      <c r="BH24" s="15"/>
      <c r="BI24" s="15"/>
      <c r="BJ24" s="15"/>
      <c r="BK24" s="15"/>
      <c r="BL24" s="15"/>
      <c r="BM24" s="15"/>
      <c r="BN24" s="15"/>
      <c r="BO24" s="90"/>
      <c r="BP24" s="91"/>
      <c r="BQ24" s="118"/>
      <c r="BR24" s="15"/>
      <c r="BS24" s="15"/>
      <c r="BT24" s="15"/>
      <c r="BU24" s="15"/>
      <c r="BV24" s="15"/>
      <c r="BW24" s="15"/>
      <c r="BX24" s="15"/>
      <c r="BY24" s="15"/>
      <c r="BZ24" s="105"/>
      <c r="CA24" s="106"/>
      <c r="CB24" s="121"/>
      <c r="CC24" s="15"/>
      <c r="CD24" s="15"/>
      <c r="CE24" s="15"/>
      <c r="CF24" s="15"/>
      <c r="CG24" s="15"/>
      <c r="CH24" s="15"/>
      <c r="CI24" s="15"/>
      <c r="CJ24" s="15"/>
      <c r="CK24" s="90"/>
      <c r="CL24" s="91"/>
      <c r="CM24" s="118"/>
      <c r="CN24" s="15"/>
      <c r="CO24" s="15"/>
      <c r="CP24" s="15"/>
      <c r="CQ24" s="15"/>
      <c r="CR24" s="15"/>
      <c r="CS24" s="15"/>
      <c r="CT24" s="15"/>
      <c r="CU24" s="15"/>
      <c r="CV24" s="105"/>
      <c r="CW24" s="106"/>
      <c r="CX24" s="121"/>
      <c r="CY24" s="15"/>
      <c r="CZ24" s="15"/>
      <c r="DA24" s="15"/>
      <c r="DB24" s="15"/>
      <c r="DC24" s="15"/>
      <c r="DD24" s="15"/>
      <c r="DE24" s="15"/>
      <c r="DF24" s="15"/>
      <c r="DG24" s="90"/>
      <c r="DH24" s="91"/>
      <c r="DI24" s="118"/>
      <c r="DJ24" s="15"/>
      <c r="DK24" s="15"/>
      <c r="DL24" s="15"/>
      <c r="DM24" s="15"/>
      <c r="DN24" s="15"/>
      <c r="DO24" s="15"/>
      <c r="DP24" s="15"/>
      <c r="DQ24" s="15"/>
      <c r="DR24" s="105"/>
      <c r="DS24" s="106"/>
      <c r="DT24" s="121"/>
      <c r="DU24" s="15"/>
      <c r="DV24" s="15"/>
      <c r="DW24" s="15"/>
      <c r="DX24" s="15"/>
      <c r="DY24" s="15"/>
      <c r="DZ24" s="15"/>
      <c r="EA24" s="15"/>
      <c r="EB24" s="15"/>
      <c r="EC24" s="90"/>
      <c r="ED24" s="91"/>
      <c r="EE24" s="118"/>
      <c r="EF24" s="15"/>
      <c r="EG24" s="15"/>
      <c r="EH24" s="15"/>
      <c r="EI24" s="15"/>
      <c r="EJ24" s="15"/>
      <c r="EK24" s="15"/>
      <c r="EL24" s="15"/>
      <c r="EM24" s="15"/>
      <c r="EN24" s="105"/>
      <c r="EO24" s="106"/>
      <c r="EP24" s="121"/>
      <c r="EQ24" s="15"/>
      <c r="ER24" s="15"/>
      <c r="ES24" s="15"/>
      <c r="ET24" s="15"/>
      <c r="EU24" s="15"/>
      <c r="EV24" s="15"/>
      <c r="EW24" s="15"/>
      <c r="EX24" s="15"/>
      <c r="EY24" s="90"/>
      <c r="EZ24" s="91"/>
      <c r="FA24" s="118"/>
      <c r="FB24" s="15"/>
      <c r="FC24" s="15"/>
      <c r="FD24" s="15"/>
      <c r="FE24" s="15"/>
      <c r="FF24" s="15"/>
      <c r="FG24" s="15"/>
      <c r="FH24" s="15"/>
      <c r="FI24" s="15"/>
      <c r="FJ24" s="105"/>
      <c r="FK24" s="106"/>
      <c r="FL24" s="121"/>
      <c r="FM24" s="15"/>
      <c r="FN24" s="15"/>
      <c r="FO24" s="15"/>
      <c r="FP24" s="15"/>
      <c r="FQ24" s="15"/>
      <c r="FR24" s="15"/>
      <c r="FS24" s="15"/>
      <c r="FT24" s="15"/>
      <c r="FU24" s="90"/>
      <c r="FV24" s="91"/>
      <c r="FW24" s="118"/>
      <c r="FX24" s="15"/>
      <c r="FY24" s="15"/>
      <c r="FZ24" s="15"/>
      <c r="GA24" s="15"/>
      <c r="GB24" s="15"/>
      <c r="GC24" s="15"/>
      <c r="GD24" s="15"/>
      <c r="GE24" s="15"/>
      <c r="GF24" s="105"/>
      <c r="GG24" s="106"/>
      <c r="GH24" s="121"/>
      <c r="GI24" s="15"/>
      <c r="GJ24" s="15"/>
      <c r="GK24" s="15"/>
      <c r="GL24" s="15"/>
      <c r="GM24" s="15"/>
      <c r="GN24" s="15"/>
      <c r="GO24" s="15"/>
      <c r="GP24" s="15"/>
      <c r="GQ24" s="90"/>
      <c r="GR24" s="91"/>
      <c r="GS24" s="118"/>
      <c r="GT24" s="15"/>
      <c r="GU24" s="15"/>
      <c r="GV24" s="15"/>
      <c r="GW24" s="15"/>
      <c r="GX24" s="105"/>
      <c r="GY24" s="106"/>
      <c r="GZ24" s="121"/>
      <c r="HA24" s="15"/>
      <c r="HB24" s="15"/>
      <c r="HC24" s="15"/>
      <c r="HD24" s="15"/>
    </row>
    <row r="25" spans="1:212" ht="16.5" customHeight="1">
      <c r="A25" s="49" t="s">
        <v>230</v>
      </c>
      <c r="B25" s="99"/>
      <c r="C25" s="100"/>
      <c r="D25" s="9"/>
      <c r="E25" s="9"/>
      <c r="F25" s="2"/>
      <c r="G25" s="2"/>
      <c r="H25" s="50" t="s">
        <v>129</v>
      </c>
      <c r="I25" s="2"/>
      <c r="J25" s="2"/>
      <c r="K25" s="2"/>
      <c r="L25" s="25"/>
      <c r="M25" s="115"/>
      <c r="N25" s="23"/>
      <c r="O25" s="9"/>
      <c r="P25" s="9"/>
      <c r="Q25" s="2"/>
      <c r="R25" s="2"/>
      <c r="S25" s="50"/>
      <c r="T25" s="2"/>
      <c r="U25" s="2"/>
      <c r="V25" s="2"/>
      <c r="W25" s="90"/>
      <c r="X25" s="91"/>
      <c r="Y25" s="119"/>
      <c r="Z25" s="15"/>
      <c r="AA25" s="15"/>
      <c r="AB25" s="15"/>
      <c r="AC25" s="15"/>
      <c r="AD25" s="15"/>
      <c r="AE25" s="15"/>
      <c r="AF25" s="15"/>
      <c r="AG25" s="15"/>
      <c r="AH25" s="105"/>
      <c r="AI25" s="106"/>
      <c r="AJ25" s="122"/>
      <c r="AK25" s="15"/>
      <c r="AL25" s="15"/>
      <c r="AM25" s="15"/>
      <c r="AN25" s="15"/>
      <c r="AO25" s="15"/>
      <c r="AP25" s="15"/>
      <c r="AQ25" s="15"/>
      <c r="AR25" s="15"/>
      <c r="AS25" s="90"/>
      <c r="AT25" s="91"/>
      <c r="AU25" s="119"/>
      <c r="AV25" s="15"/>
      <c r="AW25" s="15"/>
      <c r="AX25" s="15"/>
      <c r="AY25" s="15"/>
      <c r="AZ25" s="15"/>
      <c r="BA25" s="15"/>
      <c r="BB25" s="15"/>
      <c r="BC25" s="15"/>
      <c r="BD25" s="105"/>
      <c r="BE25" s="106"/>
      <c r="BF25" s="122"/>
      <c r="BG25" s="15"/>
      <c r="BH25" s="15"/>
      <c r="BI25" s="15"/>
      <c r="BJ25" s="15"/>
      <c r="BK25" s="15"/>
      <c r="BL25" s="15"/>
      <c r="BM25" s="15"/>
      <c r="BN25" s="15"/>
      <c r="BO25" s="90"/>
      <c r="BP25" s="91"/>
      <c r="BQ25" s="119"/>
      <c r="BR25" s="15"/>
      <c r="BS25" s="15"/>
      <c r="BT25" s="15"/>
      <c r="BU25" s="15"/>
      <c r="BV25" s="15"/>
      <c r="BW25" s="15"/>
      <c r="BX25" s="15"/>
      <c r="BY25" s="15"/>
      <c r="BZ25" s="105"/>
      <c r="CA25" s="106"/>
      <c r="CB25" s="122"/>
      <c r="CC25" s="15"/>
      <c r="CD25" s="15"/>
      <c r="CE25" s="15"/>
      <c r="CF25" s="15"/>
      <c r="CG25" s="15"/>
      <c r="CH25" s="15"/>
      <c r="CI25" s="15"/>
      <c r="CJ25" s="15"/>
      <c r="CK25" s="90"/>
      <c r="CL25" s="91"/>
      <c r="CM25" s="119"/>
      <c r="CN25" s="15"/>
      <c r="CO25" s="15"/>
      <c r="CP25" s="15"/>
      <c r="CQ25" s="15"/>
      <c r="CR25" s="15"/>
      <c r="CS25" s="15"/>
      <c r="CT25" s="15"/>
      <c r="CU25" s="15"/>
      <c r="CV25" s="105"/>
      <c r="CW25" s="106"/>
      <c r="CX25" s="122"/>
      <c r="CY25" s="15"/>
      <c r="CZ25" s="15"/>
      <c r="DA25" s="15"/>
      <c r="DB25" s="15"/>
      <c r="DC25" s="15"/>
      <c r="DD25" s="15"/>
      <c r="DE25" s="15"/>
      <c r="DF25" s="15"/>
      <c r="DG25" s="90"/>
      <c r="DH25" s="91"/>
      <c r="DI25" s="119"/>
      <c r="DJ25" s="15"/>
      <c r="DK25" s="15"/>
      <c r="DL25" s="15"/>
      <c r="DM25" s="15"/>
      <c r="DN25" s="15"/>
      <c r="DO25" s="15"/>
      <c r="DP25" s="15"/>
      <c r="DQ25" s="15"/>
      <c r="DR25" s="105"/>
      <c r="DS25" s="106"/>
      <c r="DT25" s="122"/>
      <c r="DU25" s="15"/>
      <c r="DV25" s="15"/>
      <c r="DW25" s="15"/>
      <c r="DX25" s="15"/>
      <c r="DY25" s="15"/>
      <c r="DZ25" s="15"/>
      <c r="EA25" s="15"/>
      <c r="EB25" s="15"/>
      <c r="EC25" s="90"/>
      <c r="ED25" s="91"/>
      <c r="EE25" s="119"/>
      <c r="EF25" s="15"/>
      <c r="EG25" s="15"/>
      <c r="EH25" s="15"/>
      <c r="EI25" s="15"/>
      <c r="EJ25" s="15"/>
      <c r="EK25" s="15"/>
      <c r="EL25" s="15"/>
      <c r="EM25" s="15"/>
      <c r="EN25" s="105"/>
      <c r="EO25" s="106"/>
      <c r="EP25" s="122"/>
      <c r="EQ25" s="15"/>
      <c r="ER25" s="15"/>
      <c r="ES25" s="15"/>
      <c r="ET25" s="15"/>
      <c r="EU25" s="15"/>
      <c r="EV25" s="15"/>
      <c r="EW25" s="15"/>
      <c r="EX25" s="15"/>
      <c r="EY25" s="90"/>
      <c r="EZ25" s="91"/>
      <c r="FA25" s="119"/>
      <c r="FB25" s="15"/>
      <c r="FC25" s="15"/>
      <c r="FD25" s="15"/>
      <c r="FE25" s="15"/>
      <c r="FF25" s="15"/>
      <c r="FG25" s="15"/>
      <c r="FH25" s="15"/>
      <c r="FI25" s="15"/>
      <c r="FJ25" s="105"/>
      <c r="FK25" s="106"/>
      <c r="FL25" s="122"/>
      <c r="FM25" s="15"/>
      <c r="FN25" s="15"/>
      <c r="FO25" s="15"/>
      <c r="FP25" s="15"/>
      <c r="FQ25" s="15"/>
      <c r="FR25" s="15"/>
      <c r="FS25" s="15"/>
      <c r="FT25" s="15"/>
      <c r="FU25" s="90"/>
      <c r="FV25" s="91"/>
      <c r="FW25" s="119"/>
      <c r="FX25" s="15"/>
      <c r="FY25" s="15"/>
      <c r="FZ25" s="15"/>
      <c r="GA25" s="15"/>
      <c r="GB25" s="15"/>
      <c r="GC25" s="15"/>
      <c r="GD25" s="15"/>
      <c r="GE25" s="15"/>
      <c r="GF25" s="105"/>
      <c r="GG25" s="106"/>
      <c r="GH25" s="122"/>
      <c r="GI25" s="15"/>
      <c r="GJ25" s="15"/>
      <c r="GK25" s="15"/>
      <c r="GL25" s="15"/>
      <c r="GM25" s="15"/>
      <c r="GN25" s="15"/>
      <c r="GO25" s="15"/>
      <c r="GP25" s="15"/>
      <c r="GQ25" s="90"/>
      <c r="GR25" s="91"/>
      <c r="GS25" s="119"/>
      <c r="GT25" s="15"/>
      <c r="GU25" s="15"/>
      <c r="GV25" s="15"/>
      <c r="GW25" s="15"/>
      <c r="GX25" s="105"/>
      <c r="GY25" s="106"/>
      <c r="GZ25" s="122"/>
      <c r="HA25" s="15"/>
      <c r="HB25" s="15"/>
      <c r="HC25" s="15"/>
      <c r="HD25" s="15"/>
    </row>
    <row r="26" spans="1:212" ht="16.5" customHeight="1">
      <c r="A26" s="49" t="s">
        <v>461</v>
      </c>
      <c r="B26" s="101"/>
      <c r="C26" s="102"/>
      <c r="H26" s="50" t="s">
        <v>130</v>
      </c>
      <c r="L26" s="25"/>
      <c r="M26" s="116"/>
      <c r="S26" s="50"/>
      <c r="W26" s="90"/>
      <c r="X26" s="91"/>
      <c r="Y26" s="119"/>
      <c r="Z26" s="15"/>
      <c r="AA26" s="15"/>
      <c r="AB26" s="15"/>
      <c r="AC26" s="15"/>
      <c r="AD26" s="15"/>
      <c r="AE26" s="15"/>
      <c r="AF26" s="15"/>
      <c r="AG26" s="15"/>
      <c r="AH26" s="105"/>
      <c r="AI26" s="106"/>
      <c r="AJ26" s="122"/>
      <c r="AK26" s="15"/>
      <c r="AL26" s="15"/>
      <c r="AM26" s="15"/>
      <c r="AN26" s="15"/>
      <c r="AO26" s="15"/>
      <c r="AP26" s="15"/>
      <c r="AQ26" s="15"/>
      <c r="AR26" s="15"/>
      <c r="AS26" s="90"/>
      <c r="AT26" s="91"/>
      <c r="AU26" s="119"/>
      <c r="AV26" s="15"/>
      <c r="AW26" s="15"/>
      <c r="AX26" s="15"/>
      <c r="AY26" s="15"/>
      <c r="AZ26" s="15"/>
      <c r="BA26" s="15"/>
      <c r="BB26" s="15"/>
      <c r="BC26" s="15"/>
      <c r="BD26" s="105"/>
      <c r="BE26" s="106"/>
      <c r="BF26" s="122"/>
      <c r="BG26" s="15"/>
      <c r="BH26" s="15"/>
      <c r="BI26" s="15"/>
      <c r="BJ26" s="15"/>
      <c r="BK26" s="15"/>
      <c r="BL26" s="15"/>
      <c r="BM26" s="15"/>
      <c r="BN26" s="15"/>
      <c r="BO26" s="90"/>
      <c r="BP26" s="91"/>
      <c r="BQ26" s="119"/>
      <c r="BR26" s="15"/>
      <c r="BS26" s="15"/>
      <c r="BT26" s="15"/>
      <c r="BU26" s="15"/>
      <c r="BV26" s="15"/>
      <c r="BW26" s="15"/>
      <c r="BX26" s="15"/>
      <c r="BY26" s="15"/>
      <c r="BZ26" s="105"/>
      <c r="CA26" s="106"/>
      <c r="CB26" s="122"/>
      <c r="CC26" s="15"/>
      <c r="CD26" s="15"/>
      <c r="CE26" s="15"/>
      <c r="CF26" s="15"/>
      <c r="CG26" s="15"/>
      <c r="CH26" s="15"/>
      <c r="CI26" s="15"/>
      <c r="CJ26" s="15"/>
      <c r="CK26" s="90"/>
      <c r="CL26" s="91"/>
      <c r="CM26" s="119"/>
      <c r="CN26" s="15"/>
      <c r="CO26" s="15"/>
      <c r="CP26" s="15"/>
      <c r="CQ26" s="15"/>
      <c r="CR26" s="15"/>
      <c r="CS26" s="15"/>
      <c r="CT26" s="15"/>
      <c r="CU26" s="15"/>
      <c r="CV26" s="105"/>
      <c r="CW26" s="106"/>
      <c r="CX26" s="122"/>
      <c r="CY26" s="15"/>
      <c r="CZ26" s="15"/>
      <c r="DA26" s="15"/>
      <c r="DB26" s="15"/>
      <c r="DC26" s="15"/>
      <c r="DD26" s="15"/>
      <c r="DE26" s="15"/>
      <c r="DF26" s="15"/>
      <c r="DG26" s="90"/>
      <c r="DH26" s="91"/>
      <c r="DI26" s="119"/>
      <c r="DJ26" s="15"/>
      <c r="DK26" s="15"/>
      <c r="DL26" s="15"/>
      <c r="DM26" s="15"/>
      <c r="DN26" s="15"/>
      <c r="DO26" s="15"/>
      <c r="DP26" s="15"/>
      <c r="DQ26" s="15"/>
      <c r="DR26" s="105"/>
      <c r="DS26" s="106"/>
      <c r="DT26" s="122"/>
      <c r="DU26" s="15"/>
      <c r="DV26" s="15"/>
      <c r="DW26" s="15"/>
      <c r="DX26" s="15"/>
      <c r="DY26" s="15"/>
      <c r="DZ26" s="15"/>
      <c r="EA26" s="15"/>
      <c r="EB26" s="15"/>
      <c r="EC26" s="90"/>
      <c r="ED26" s="91"/>
      <c r="EE26" s="119"/>
      <c r="EF26" s="15"/>
      <c r="EG26" s="15"/>
      <c r="EH26" s="15"/>
      <c r="EI26" s="15"/>
      <c r="EJ26" s="15"/>
      <c r="EK26" s="15"/>
      <c r="EL26" s="15"/>
      <c r="EM26" s="15"/>
      <c r="EN26" s="105"/>
      <c r="EO26" s="106"/>
      <c r="EP26" s="122"/>
      <c r="EQ26" s="15"/>
      <c r="ER26" s="15"/>
      <c r="ES26" s="15"/>
      <c r="ET26" s="15"/>
      <c r="EU26" s="15"/>
      <c r="EV26" s="15"/>
      <c r="EW26" s="15"/>
      <c r="EX26" s="15"/>
      <c r="EY26" s="90"/>
      <c r="EZ26" s="91"/>
      <c r="FA26" s="119"/>
      <c r="FB26" s="15"/>
      <c r="FC26" s="15"/>
      <c r="FD26" s="15"/>
      <c r="FE26" s="15"/>
      <c r="FF26" s="15"/>
      <c r="FG26" s="15"/>
      <c r="FH26" s="15"/>
      <c r="FI26" s="15"/>
      <c r="FJ26" s="105"/>
      <c r="FK26" s="106"/>
      <c r="FL26" s="122"/>
      <c r="FM26" s="15"/>
      <c r="FN26" s="15"/>
      <c r="FO26" s="15"/>
      <c r="FP26" s="15"/>
      <c r="FQ26" s="15"/>
      <c r="FR26" s="15"/>
      <c r="FS26" s="15"/>
      <c r="FT26" s="15"/>
      <c r="FU26" s="90"/>
      <c r="FV26" s="91"/>
      <c r="FW26" s="119"/>
      <c r="FX26" s="15"/>
      <c r="FY26" s="15"/>
      <c r="FZ26" s="15"/>
      <c r="GA26" s="15"/>
      <c r="GB26" s="15"/>
      <c r="GC26" s="15"/>
      <c r="GD26" s="15"/>
      <c r="GE26" s="15"/>
      <c r="GF26" s="105"/>
      <c r="GG26" s="106"/>
      <c r="GH26" s="122"/>
      <c r="GI26" s="15"/>
      <c r="GJ26" s="15"/>
      <c r="GK26" s="15"/>
      <c r="GL26" s="15"/>
      <c r="GM26" s="15"/>
      <c r="GN26" s="15"/>
      <c r="GO26" s="15"/>
      <c r="GP26" s="15"/>
      <c r="GQ26" s="90"/>
      <c r="GR26" s="91"/>
      <c r="GS26" s="119"/>
      <c r="GT26" s="15"/>
      <c r="GU26" s="15"/>
      <c r="GV26" s="15"/>
      <c r="GW26" s="15"/>
      <c r="GX26" s="105"/>
      <c r="GY26" s="106"/>
      <c r="GZ26" s="122"/>
      <c r="HA26" s="15"/>
      <c r="HB26" s="15"/>
      <c r="HC26" s="15"/>
      <c r="HD26" s="15"/>
    </row>
    <row r="27" spans="1:212" ht="16.5" customHeight="1">
      <c r="H27" s="50" t="s">
        <v>462</v>
      </c>
      <c r="L27"/>
      <c r="M27"/>
      <c r="S27" s="50"/>
      <c r="W27" s="605"/>
      <c r="X27" s="606"/>
      <c r="Y27" s="606"/>
      <c r="Z27" s="606"/>
      <c r="AA27" s="606"/>
      <c r="AB27" s="606"/>
      <c r="AC27" s="606"/>
      <c r="AD27" s="605"/>
      <c r="AE27" s="606"/>
      <c r="AF27" s="606"/>
      <c r="AG27" s="606"/>
      <c r="AH27" s="134"/>
      <c r="AI27" s="135"/>
      <c r="AJ27" s="135"/>
      <c r="AK27" s="135"/>
      <c r="AL27" s="135"/>
      <c r="AM27" s="135"/>
      <c r="AN27" s="135"/>
      <c r="AO27" s="605"/>
      <c r="AP27" s="606"/>
      <c r="AQ27" s="606"/>
      <c r="AR27" s="606"/>
      <c r="AS27" s="605"/>
      <c r="AT27" s="606"/>
      <c r="AU27" s="606"/>
      <c r="AV27" s="606"/>
      <c r="AW27" s="606"/>
      <c r="AX27" s="606"/>
      <c r="AY27" s="606"/>
      <c r="AZ27" s="605"/>
      <c r="BA27" s="606"/>
      <c r="BB27" s="606"/>
      <c r="BC27" s="606"/>
      <c r="BD27" s="134"/>
      <c r="BE27" s="135"/>
      <c r="BF27" s="135"/>
      <c r="BG27" s="135"/>
      <c r="BH27" s="135"/>
      <c r="BI27" s="135"/>
      <c r="BJ27" s="135"/>
      <c r="BK27" s="605"/>
      <c r="BL27" s="606"/>
      <c r="BM27" s="606"/>
      <c r="BN27" s="606"/>
      <c r="BO27" s="605"/>
      <c r="BP27" s="606"/>
      <c r="BQ27" s="606"/>
      <c r="BR27" s="606"/>
      <c r="BS27" s="606"/>
      <c r="BT27" s="606"/>
      <c r="BU27" s="606"/>
      <c r="BV27" s="605"/>
      <c r="BW27" s="606"/>
      <c r="BX27" s="606"/>
      <c r="BY27" s="606"/>
      <c r="BZ27" s="134"/>
      <c r="CA27" s="135"/>
      <c r="CB27" s="135"/>
      <c r="CC27" s="135"/>
      <c r="CD27" s="135"/>
      <c r="CE27" s="135"/>
      <c r="CF27" s="135"/>
      <c r="CG27" s="605"/>
      <c r="CH27" s="606"/>
      <c r="CI27" s="606"/>
      <c r="CJ27" s="606"/>
      <c r="CK27" s="605"/>
      <c r="CL27" s="606"/>
      <c r="CM27" s="606"/>
      <c r="CN27" s="606"/>
      <c r="CO27" s="606"/>
      <c r="CP27" s="606"/>
      <c r="CQ27" s="606"/>
      <c r="CR27" s="605"/>
      <c r="CS27" s="606"/>
      <c r="CT27" s="606"/>
      <c r="CU27" s="606"/>
      <c r="CV27" s="134"/>
      <c r="CW27" s="135"/>
      <c r="CX27" s="135"/>
      <c r="CY27" s="135"/>
      <c r="CZ27" s="135"/>
      <c r="DA27" s="135"/>
      <c r="DB27" s="135"/>
      <c r="DC27" s="605"/>
      <c r="DD27" s="606"/>
      <c r="DE27" s="606"/>
      <c r="DF27" s="606"/>
      <c r="DG27" s="605"/>
      <c r="DH27" s="606"/>
      <c r="DI27" s="606"/>
      <c r="DJ27" s="606"/>
      <c r="DK27" s="606"/>
      <c r="DL27" s="606"/>
      <c r="DM27" s="606"/>
      <c r="DN27" s="605"/>
      <c r="DO27" s="606"/>
      <c r="DP27" s="606"/>
      <c r="DQ27" s="606"/>
      <c r="DR27" s="134"/>
      <c r="DS27" s="135"/>
      <c r="DT27" s="135"/>
      <c r="DU27" s="135"/>
      <c r="DV27" s="135"/>
      <c r="DW27" s="135"/>
      <c r="DX27" s="135"/>
      <c r="DY27" s="605"/>
      <c r="DZ27" s="606"/>
      <c r="EA27" s="606"/>
      <c r="EB27" s="606"/>
      <c r="EC27" s="605"/>
      <c r="ED27" s="606"/>
      <c r="EE27" s="606"/>
      <c r="EF27" s="606"/>
      <c r="EG27" s="606"/>
      <c r="EH27" s="606"/>
      <c r="EI27" s="606"/>
      <c r="EJ27" s="605"/>
      <c r="EK27" s="606"/>
      <c r="EL27" s="606"/>
      <c r="EM27" s="606"/>
      <c r="EN27" s="134"/>
      <c r="EO27" s="135"/>
      <c r="EP27" s="135"/>
      <c r="EQ27" s="135"/>
      <c r="ER27" s="135"/>
      <c r="ES27" s="135"/>
      <c r="ET27" s="135"/>
      <c r="EU27" s="605"/>
      <c r="EV27" s="606"/>
      <c r="EW27" s="606"/>
      <c r="EX27" s="606"/>
      <c r="EY27" s="605"/>
      <c r="EZ27" s="606"/>
      <c r="FA27" s="606"/>
      <c r="FB27" s="606"/>
      <c r="FC27" s="606"/>
      <c r="FD27" s="606"/>
      <c r="FE27" s="606"/>
      <c r="FF27" s="605"/>
      <c r="FG27" s="606"/>
      <c r="FH27" s="606"/>
      <c r="FI27" s="606"/>
      <c r="FJ27" s="134"/>
      <c r="FK27" s="135"/>
      <c r="FL27" s="135"/>
      <c r="FM27" s="135"/>
      <c r="FN27" s="135"/>
      <c r="FO27" s="135"/>
      <c r="FP27" s="135"/>
      <c r="FQ27" s="605"/>
      <c r="FR27" s="606"/>
      <c r="FS27" s="606"/>
      <c r="FT27" s="606"/>
      <c r="FU27" s="605"/>
      <c r="FV27" s="606"/>
      <c r="FW27" s="606"/>
      <c r="FX27" s="606"/>
      <c r="FY27" s="606"/>
      <c r="FZ27" s="606"/>
      <c r="GA27" s="606"/>
      <c r="GB27" s="605"/>
      <c r="GC27" s="606"/>
      <c r="GD27" s="606"/>
      <c r="GE27" s="606"/>
      <c r="GF27" s="134"/>
      <c r="GG27" s="135"/>
      <c r="GH27" s="135"/>
      <c r="GI27" s="135"/>
      <c r="GJ27" s="135"/>
      <c r="GK27" s="135"/>
      <c r="GL27" s="135"/>
      <c r="GM27" s="605"/>
      <c r="GN27" s="606"/>
      <c r="GO27" s="606"/>
      <c r="GP27" s="606"/>
      <c r="GQ27" s="605"/>
      <c r="GR27" s="606"/>
      <c r="GS27" s="606"/>
      <c r="GT27" s="606"/>
      <c r="GU27" s="606"/>
      <c r="GV27" s="606"/>
      <c r="GW27" s="606"/>
      <c r="GX27" s="134"/>
      <c r="GY27" s="135"/>
      <c r="GZ27" s="135"/>
      <c r="HA27" s="135"/>
      <c r="HB27" s="135"/>
      <c r="HC27" s="135"/>
      <c r="HD27" s="135"/>
    </row>
    <row r="28" spans="1:212" ht="16.5" customHeight="1">
      <c r="L28"/>
      <c r="M28"/>
    </row>
  </sheetData>
  <mergeCells count="253">
    <mergeCell ref="GQ27:GW27"/>
    <mergeCell ref="EY27:FE27"/>
    <mergeCell ref="FF27:FI27"/>
    <mergeCell ref="FQ27:FT27"/>
    <mergeCell ref="FU27:GA27"/>
    <mergeCell ref="GB27:GE27"/>
    <mergeCell ref="GM27:GP27"/>
    <mergeCell ref="DG27:DM27"/>
    <mergeCell ref="DN27:DQ27"/>
    <mergeCell ref="DY27:EB27"/>
    <mergeCell ref="EC27:EI27"/>
    <mergeCell ref="EJ27:EM27"/>
    <mergeCell ref="EU27:EX27"/>
    <mergeCell ref="BO27:BU27"/>
    <mergeCell ref="BV27:BY27"/>
    <mergeCell ref="CG27:CJ27"/>
    <mergeCell ref="CK27:CQ27"/>
    <mergeCell ref="CR27:CU27"/>
    <mergeCell ref="DC27:DF27"/>
    <mergeCell ref="W27:AC27"/>
    <mergeCell ref="AD27:AG27"/>
    <mergeCell ref="AO27:AR27"/>
    <mergeCell ref="AS27:AY27"/>
    <mergeCell ref="AZ27:BC27"/>
    <mergeCell ref="BK27:BN27"/>
    <mergeCell ref="GT5:GU5"/>
    <mergeCell ref="GV5:GW5"/>
    <mergeCell ref="HA5:HB5"/>
    <mergeCell ref="HC5:HD5"/>
    <mergeCell ref="GQ4:GS6"/>
    <mergeCell ref="GT4:GW4"/>
    <mergeCell ref="GX4:GZ6"/>
    <mergeCell ref="HA4:HD4"/>
    <mergeCell ref="FM5:FN5"/>
    <mergeCell ref="FO5:FP5"/>
    <mergeCell ref="FQ5:FR5"/>
    <mergeCell ref="FS5:FT5"/>
    <mergeCell ref="FX5:FY5"/>
    <mergeCell ref="FZ5:GA5"/>
    <mergeCell ref="FU4:FW6"/>
    <mergeCell ref="FX4:GA4"/>
    <mergeCell ref="GB4:GE4"/>
    <mergeCell ref="GF4:GH6"/>
    <mergeCell ref="GI4:GL4"/>
    <mergeCell ref="GM4:GP4"/>
    <mergeCell ref="GB5:GC5"/>
    <mergeCell ref="GD5:GE5"/>
    <mergeCell ref="GI5:GJ5"/>
    <mergeCell ref="GK5:GL5"/>
    <mergeCell ref="DA5:DB5"/>
    <mergeCell ref="DC5:DD5"/>
    <mergeCell ref="DE5:DF5"/>
    <mergeCell ref="DJ5:DK5"/>
    <mergeCell ref="DL5:DM5"/>
    <mergeCell ref="DG4:DI6"/>
    <mergeCell ref="DJ4:DM4"/>
    <mergeCell ref="CY4:DB4"/>
    <mergeCell ref="DC4:DF4"/>
    <mergeCell ref="BV5:BW5"/>
    <mergeCell ref="BX5:BY5"/>
    <mergeCell ref="BO4:BQ6"/>
    <mergeCell ref="BR4:BU4"/>
    <mergeCell ref="BV4:BY4"/>
    <mergeCell ref="CY5:CZ5"/>
    <mergeCell ref="CK4:CM6"/>
    <mergeCell ref="CN4:CQ4"/>
    <mergeCell ref="CR4:CU4"/>
    <mergeCell ref="CV4:CX6"/>
    <mergeCell ref="CN5:CO5"/>
    <mergeCell ref="CP5:CQ5"/>
    <mergeCell ref="CR5:CS5"/>
    <mergeCell ref="CT5:CU5"/>
    <mergeCell ref="BZ4:CB6"/>
    <mergeCell ref="CC4:CF4"/>
    <mergeCell ref="CG4:CJ4"/>
    <mergeCell ref="CC5:CD5"/>
    <mergeCell ref="CE5:CF5"/>
    <mergeCell ref="CG5:CH5"/>
    <mergeCell ref="CI5:CJ5"/>
    <mergeCell ref="BR5:BS5"/>
    <mergeCell ref="BT5:BU5"/>
    <mergeCell ref="BM5:BN5"/>
    <mergeCell ref="H5:I5"/>
    <mergeCell ref="J5:K5"/>
    <mergeCell ref="O5:P5"/>
    <mergeCell ref="Q5:R5"/>
    <mergeCell ref="AK5:AL5"/>
    <mergeCell ref="AM5:AN5"/>
    <mergeCell ref="W4:Y6"/>
    <mergeCell ref="Z4:AC4"/>
    <mergeCell ref="AD4:AG4"/>
    <mergeCell ref="AH4:AJ6"/>
    <mergeCell ref="AZ4:BC4"/>
    <mergeCell ref="BD4:BF6"/>
    <mergeCell ref="BG4:BJ4"/>
    <mergeCell ref="BK4:BN4"/>
    <mergeCell ref="AZ5:BA5"/>
    <mergeCell ref="BB5:BC5"/>
    <mergeCell ref="BG5:BH5"/>
    <mergeCell ref="BI5:BJ5"/>
    <mergeCell ref="BK5:BL5"/>
    <mergeCell ref="AK4:AN4"/>
    <mergeCell ref="AO4:AR4"/>
    <mergeCell ref="Z5:AA5"/>
    <mergeCell ref="AB5:AC5"/>
    <mergeCell ref="GM5:GN5"/>
    <mergeCell ref="GO5:GP5"/>
    <mergeCell ref="EY4:FA6"/>
    <mergeCell ref="FB4:FE4"/>
    <mergeCell ref="FF4:FI4"/>
    <mergeCell ref="FJ4:FL6"/>
    <mergeCell ref="FM4:FP4"/>
    <mergeCell ref="FQ4:FT4"/>
    <mergeCell ref="FB5:FC5"/>
    <mergeCell ref="FD5:FE5"/>
    <mergeCell ref="FF5:FG5"/>
    <mergeCell ref="FH5:FI5"/>
    <mergeCell ref="EN4:EP6"/>
    <mergeCell ref="EQ4:ET4"/>
    <mergeCell ref="EU4:EX4"/>
    <mergeCell ref="EQ5:ER5"/>
    <mergeCell ref="ES5:ET5"/>
    <mergeCell ref="EU5:EV5"/>
    <mergeCell ref="EW5:EX5"/>
    <mergeCell ref="DN4:DQ4"/>
    <mergeCell ref="DR4:DT6"/>
    <mergeCell ref="DU4:DX4"/>
    <mergeCell ref="DY4:EB4"/>
    <mergeCell ref="DN5:DO5"/>
    <mergeCell ref="DP5:DQ5"/>
    <mergeCell ref="DU5:DV5"/>
    <mergeCell ref="DW5:DX5"/>
    <mergeCell ref="DY5:DZ5"/>
    <mergeCell ref="EA5:EB5"/>
    <mergeCell ref="EF5:EG5"/>
    <mergeCell ref="EH5:EI5"/>
    <mergeCell ref="EJ5:EK5"/>
    <mergeCell ref="EL5:EM5"/>
    <mergeCell ref="EC4:EE6"/>
    <mergeCell ref="EF4:EI4"/>
    <mergeCell ref="EJ4:EM4"/>
    <mergeCell ref="AD5:AE5"/>
    <mergeCell ref="AF5:AG5"/>
    <mergeCell ref="AO5:AP5"/>
    <mergeCell ref="AQ5:AR5"/>
    <mergeCell ref="AV5:AW5"/>
    <mergeCell ref="AX5:AY5"/>
    <mergeCell ref="AS4:AU6"/>
    <mergeCell ref="AV4:AY4"/>
    <mergeCell ref="A4:C6"/>
    <mergeCell ref="D4:G4"/>
    <mergeCell ref="H4:K4"/>
    <mergeCell ref="L4:N6"/>
    <mergeCell ref="O4:R4"/>
    <mergeCell ref="S4:V4"/>
    <mergeCell ref="S5:T5"/>
    <mergeCell ref="U5:V5"/>
    <mergeCell ref="D5:E5"/>
    <mergeCell ref="F5:G5"/>
    <mergeCell ref="EK3:EL3"/>
    <mergeCell ref="EV3:EW3"/>
    <mergeCell ref="FG3:FH3"/>
    <mergeCell ref="FR3:FS3"/>
    <mergeCell ref="GC3:GD3"/>
    <mergeCell ref="GN3:GO3"/>
    <mergeCell ref="BW3:BX3"/>
    <mergeCell ref="CH3:CI3"/>
    <mergeCell ref="CS3:CT3"/>
    <mergeCell ref="DD3:DE3"/>
    <mergeCell ref="DO3:DP3"/>
    <mergeCell ref="DZ3:EA3"/>
    <mergeCell ref="I3:J3"/>
    <mergeCell ref="T3:U3"/>
    <mergeCell ref="AE3:AF3"/>
    <mergeCell ref="AP3:AQ3"/>
    <mergeCell ref="BA3:BB3"/>
    <mergeCell ref="BL3:BM3"/>
    <mergeCell ref="FU2:GA2"/>
    <mergeCell ref="GB2:GE2"/>
    <mergeCell ref="GF2:GL2"/>
    <mergeCell ref="DG2:DM2"/>
    <mergeCell ref="DN2:DQ2"/>
    <mergeCell ref="DR2:DX2"/>
    <mergeCell ref="DY2:EB2"/>
    <mergeCell ref="EC2:EI2"/>
    <mergeCell ref="EJ2:EM2"/>
    <mergeCell ref="BZ2:CF2"/>
    <mergeCell ref="CG2:CJ2"/>
    <mergeCell ref="CK2:CQ2"/>
    <mergeCell ref="CR2:CU2"/>
    <mergeCell ref="CV2:DB2"/>
    <mergeCell ref="DC2:DF2"/>
    <mergeCell ref="AS2:AY2"/>
    <mergeCell ref="AZ2:BC2"/>
    <mergeCell ref="BD2:BJ2"/>
    <mergeCell ref="GM2:GP2"/>
    <mergeCell ref="GQ2:GW2"/>
    <mergeCell ref="GX2:HD2"/>
    <mergeCell ref="EN2:ET2"/>
    <mergeCell ref="EU2:EX2"/>
    <mergeCell ref="EY2:FE2"/>
    <mergeCell ref="FF2:FI2"/>
    <mergeCell ref="FJ2:FP2"/>
    <mergeCell ref="FQ2:FT2"/>
    <mergeCell ref="BK2:BN2"/>
    <mergeCell ref="BO2:BU2"/>
    <mergeCell ref="BV2:BY2"/>
    <mergeCell ref="GQ1:GW1"/>
    <mergeCell ref="GX1:HD1"/>
    <mergeCell ref="A2:G2"/>
    <mergeCell ref="H2:K2"/>
    <mergeCell ref="L2:R2"/>
    <mergeCell ref="S2:V2"/>
    <mergeCell ref="W2:AC2"/>
    <mergeCell ref="AD2:AG2"/>
    <mergeCell ref="AH2:AN2"/>
    <mergeCell ref="AO2:AR2"/>
    <mergeCell ref="FJ1:FP1"/>
    <mergeCell ref="FQ1:FT1"/>
    <mergeCell ref="FU1:GA1"/>
    <mergeCell ref="GB1:GE1"/>
    <mergeCell ref="GF1:GL1"/>
    <mergeCell ref="GM1:GP1"/>
    <mergeCell ref="EC1:EI1"/>
    <mergeCell ref="EJ1:EM1"/>
    <mergeCell ref="EN1:ET1"/>
    <mergeCell ref="EU1:EX1"/>
    <mergeCell ref="EY1:FE1"/>
    <mergeCell ref="FF1:FI1"/>
    <mergeCell ref="CV1:DB1"/>
    <mergeCell ref="DC1:DF1"/>
    <mergeCell ref="DG1:DM1"/>
    <mergeCell ref="DN1:DQ1"/>
    <mergeCell ref="DR1:DX1"/>
    <mergeCell ref="DY1:EB1"/>
    <mergeCell ref="BO1:BU1"/>
    <mergeCell ref="BV1:BY1"/>
    <mergeCell ref="BZ1:CF1"/>
    <mergeCell ref="CG1:CJ1"/>
    <mergeCell ref="CK1:CQ1"/>
    <mergeCell ref="CR1:CU1"/>
    <mergeCell ref="AH1:AN1"/>
    <mergeCell ref="AO1:AR1"/>
    <mergeCell ref="AS1:AY1"/>
    <mergeCell ref="AZ1:BC1"/>
    <mergeCell ref="BD1:BJ1"/>
    <mergeCell ref="BK1:BN1"/>
    <mergeCell ref="A1:G1"/>
    <mergeCell ref="H1:K1"/>
    <mergeCell ref="L1:R1"/>
    <mergeCell ref="S1:V1"/>
    <mergeCell ref="W1:AC1"/>
    <mergeCell ref="AD1:AG1"/>
  </mergeCells>
  <phoneticPr fontId="3" type="noConversion"/>
  <pageMargins left="0.74803149606299213" right="0.74803149606299213" top="0.70866141732283472" bottom="0.59055118110236227" header="0.51181102362204722" footer="0.39370078740157483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D28"/>
  <sheetViews>
    <sheetView zoomScale="70" zoomScaleNormal="70" workbookViewId="0">
      <selection activeCell="D8" sqref="D8"/>
    </sheetView>
  </sheetViews>
  <sheetFormatPr defaultRowHeight="16.5"/>
  <cols>
    <col min="1" max="1" width="6" customWidth="1"/>
    <col min="2" max="2" width="14.375" customWidth="1"/>
    <col min="3" max="3" width="20.125" customWidth="1"/>
    <col min="4" max="4" width="14.125" customWidth="1"/>
    <col min="5" max="5" width="18.5" customWidth="1"/>
    <col min="6" max="6" width="15.25" bestFit="1" customWidth="1"/>
    <col min="7" max="7" width="19.625" bestFit="1" customWidth="1"/>
    <col min="8" max="8" width="13.625" customWidth="1"/>
    <col min="9" max="9" width="19.5" customWidth="1"/>
    <col min="10" max="10" width="13.625" customWidth="1"/>
    <col min="11" max="11" width="19.5" customWidth="1"/>
    <col min="12" max="12" width="6.75" style="103" bestFit="1" customWidth="1"/>
    <col min="13" max="13" width="15.875" style="103" bestFit="1" customWidth="1"/>
    <col min="14" max="14" width="24.375" bestFit="1" customWidth="1"/>
    <col min="15" max="15" width="13.625" customWidth="1"/>
    <col min="16" max="16" width="19.5" customWidth="1"/>
    <col min="17" max="17" width="13.625" customWidth="1"/>
    <col min="18" max="18" width="19.5" customWidth="1"/>
    <col min="19" max="19" width="13.625" customWidth="1"/>
    <col min="20" max="20" width="19.5" customWidth="1"/>
    <col min="21" max="21" width="13.625" customWidth="1"/>
    <col min="22" max="22" width="19.5" customWidth="1"/>
    <col min="24" max="24" width="15.875" bestFit="1" customWidth="1"/>
    <col min="25" max="25" width="17.625" style="55" bestFit="1" customWidth="1"/>
    <col min="26" max="26" width="13.625" customWidth="1"/>
    <col min="27" max="27" width="19.5" customWidth="1"/>
    <col min="28" max="28" width="13.625" customWidth="1"/>
    <col min="29" max="29" width="19.5" customWidth="1"/>
    <col min="30" max="30" width="13.625" customWidth="1"/>
    <col min="31" max="31" width="19.5" customWidth="1"/>
    <col min="32" max="32" width="13.625" customWidth="1"/>
    <col min="33" max="33" width="19.5" customWidth="1"/>
    <col min="35" max="35" width="15.875" bestFit="1" customWidth="1"/>
    <col min="36" max="36" width="24.375" bestFit="1" customWidth="1"/>
    <col min="37" max="37" width="13.625" customWidth="1"/>
    <col min="38" max="38" width="19.5" customWidth="1"/>
    <col min="39" max="39" width="13.625" customWidth="1"/>
    <col min="40" max="40" width="19.5" customWidth="1"/>
    <col min="41" max="41" width="13.625" customWidth="1"/>
    <col min="42" max="42" width="19.5" customWidth="1"/>
    <col min="43" max="43" width="13.625" customWidth="1"/>
    <col min="44" max="44" width="19.5" customWidth="1"/>
    <col min="46" max="46" width="15.875" bestFit="1" customWidth="1"/>
    <col min="47" max="47" width="17.625" bestFit="1" customWidth="1"/>
    <col min="48" max="48" width="13.625" customWidth="1"/>
    <col min="49" max="49" width="19.5" customWidth="1"/>
    <col min="50" max="50" width="13.625" customWidth="1"/>
    <col min="51" max="51" width="19.5" customWidth="1"/>
    <col min="52" max="52" width="13.625" customWidth="1"/>
    <col min="53" max="53" width="19.5" customWidth="1"/>
    <col min="54" max="54" width="13.625" customWidth="1"/>
    <col min="55" max="55" width="19.5" customWidth="1"/>
    <col min="57" max="57" width="15.875" bestFit="1" customWidth="1"/>
    <col min="58" max="58" width="24.375" bestFit="1" customWidth="1"/>
    <col min="59" max="59" width="13.625" customWidth="1"/>
    <col min="60" max="60" width="19.5" customWidth="1"/>
    <col min="61" max="61" width="13.625" customWidth="1"/>
    <col min="62" max="62" width="19.5" customWidth="1"/>
    <col min="63" max="63" width="13.625" customWidth="1"/>
    <col min="64" max="64" width="19.5" customWidth="1"/>
    <col min="65" max="65" width="13.625" customWidth="1"/>
    <col min="66" max="66" width="19.5" customWidth="1"/>
    <col min="68" max="68" width="15.875" bestFit="1" customWidth="1"/>
    <col min="69" max="69" width="17.625" bestFit="1" customWidth="1"/>
    <col min="70" max="70" width="13.625" customWidth="1"/>
    <col min="71" max="71" width="19.5" customWidth="1"/>
    <col min="72" max="72" width="13.625" customWidth="1"/>
    <col min="73" max="73" width="19.5" customWidth="1"/>
    <col min="74" max="74" width="13.625" customWidth="1"/>
    <col min="75" max="75" width="19.5" customWidth="1"/>
    <col min="76" max="76" width="13.625" customWidth="1"/>
    <col min="77" max="77" width="19.5" customWidth="1"/>
    <col min="79" max="79" width="15.875" bestFit="1" customWidth="1"/>
    <col min="80" max="80" width="24.375" bestFit="1" customWidth="1"/>
    <col min="81" max="81" width="13.625" customWidth="1"/>
    <col min="82" max="82" width="19.5" customWidth="1"/>
    <col min="83" max="83" width="13.625" customWidth="1"/>
    <col min="84" max="84" width="19.5" customWidth="1"/>
    <col min="85" max="85" width="13.625" customWidth="1"/>
    <col min="86" max="86" width="19.5" customWidth="1"/>
    <col min="87" max="87" width="13.625" customWidth="1"/>
    <col min="88" max="88" width="19.5" customWidth="1"/>
    <col min="90" max="90" width="15.875" bestFit="1" customWidth="1"/>
    <col min="91" max="91" width="17.625" bestFit="1" customWidth="1"/>
    <col min="92" max="92" width="13.625" customWidth="1"/>
    <col min="93" max="93" width="19.5" customWidth="1"/>
    <col min="94" max="94" width="13.625" customWidth="1"/>
    <col min="95" max="95" width="19.5" customWidth="1"/>
    <col min="96" max="96" width="13.625" customWidth="1"/>
    <col min="97" max="97" width="19.5" customWidth="1"/>
    <col min="98" max="98" width="13.625" customWidth="1"/>
    <col min="99" max="99" width="19.5" customWidth="1"/>
    <col min="101" max="101" width="15.875" bestFit="1" customWidth="1"/>
    <col min="102" max="102" width="24.375" customWidth="1"/>
    <col min="103" max="103" width="13.625" customWidth="1"/>
    <col min="104" max="104" width="19.5" customWidth="1"/>
    <col min="105" max="105" width="13.625" customWidth="1"/>
    <col min="106" max="106" width="19.5" customWidth="1"/>
    <col min="107" max="107" width="13.625" customWidth="1"/>
    <col min="108" max="108" width="19.5" customWidth="1"/>
    <col min="109" max="109" width="13.625" customWidth="1"/>
    <col min="110" max="110" width="19.5" customWidth="1"/>
    <col min="112" max="112" width="15.875" bestFit="1" customWidth="1"/>
    <col min="113" max="113" width="17.625" bestFit="1" customWidth="1"/>
    <col min="114" max="114" width="13.625" customWidth="1"/>
    <col min="115" max="115" width="19.75" customWidth="1"/>
    <col min="116" max="116" width="13.625" customWidth="1"/>
    <col min="117" max="117" width="19.75" customWidth="1"/>
    <col min="118" max="118" width="13.625" customWidth="1"/>
    <col min="119" max="119" width="19.75" customWidth="1"/>
    <col min="120" max="120" width="13.625" customWidth="1"/>
    <col min="121" max="121" width="19.75" customWidth="1"/>
    <col min="123" max="123" width="15.875" bestFit="1" customWidth="1"/>
    <col min="124" max="124" width="24.375" bestFit="1" customWidth="1"/>
    <col min="125" max="125" width="13.625" customWidth="1"/>
    <col min="126" max="126" width="19.5" customWidth="1"/>
    <col min="127" max="127" width="13.625" customWidth="1"/>
    <col min="128" max="128" width="19.5" customWidth="1"/>
    <col min="129" max="129" width="13.625" customWidth="1"/>
    <col min="130" max="130" width="19.5" customWidth="1"/>
    <col min="131" max="131" width="13.625" customWidth="1"/>
    <col min="132" max="132" width="19.5" customWidth="1"/>
    <col min="134" max="134" width="15.875" bestFit="1" customWidth="1"/>
    <col min="135" max="135" width="17.625" bestFit="1" customWidth="1"/>
    <col min="136" max="136" width="13.625" customWidth="1"/>
    <col min="137" max="137" width="19.5" customWidth="1"/>
    <col min="138" max="138" width="13.625" customWidth="1"/>
    <col min="139" max="139" width="19.5" customWidth="1"/>
    <col min="140" max="140" width="13.625" customWidth="1"/>
    <col min="141" max="141" width="19.5" customWidth="1"/>
    <col min="142" max="142" width="13.625" customWidth="1"/>
    <col min="143" max="143" width="19.5" customWidth="1"/>
    <col min="145" max="145" width="15.875" bestFit="1" customWidth="1"/>
    <col min="146" max="146" width="24.375" bestFit="1" customWidth="1"/>
    <col min="147" max="147" width="13.625" customWidth="1"/>
    <col min="148" max="148" width="19.5" customWidth="1"/>
    <col min="149" max="149" width="13.625" customWidth="1"/>
    <col min="150" max="150" width="19.5" customWidth="1"/>
    <col min="151" max="151" width="13.625" customWidth="1"/>
    <col min="152" max="152" width="19.5" customWidth="1"/>
    <col min="153" max="153" width="13.625" customWidth="1"/>
    <col min="154" max="154" width="19.5" customWidth="1"/>
    <col min="156" max="156" width="15.875" bestFit="1" customWidth="1"/>
    <col min="157" max="157" width="17.625" bestFit="1" customWidth="1"/>
    <col min="158" max="158" width="13.625" customWidth="1"/>
    <col min="159" max="159" width="19.5" customWidth="1"/>
    <col min="160" max="160" width="13.625" customWidth="1"/>
    <col min="161" max="161" width="19.5" customWidth="1"/>
    <col min="162" max="162" width="13.625" customWidth="1"/>
    <col min="163" max="163" width="19.5" customWidth="1"/>
    <col min="164" max="164" width="13.625" customWidth="1"/>
    <col min="165" max="165" width="19.5" customWidth="1"/>
    <col min="167" max="167" width="15.875" bestFit="1" customWidth="1"/>
    <col min="168" max="168" width="24.375" bestFit="1" customWidth="1"/>
    <col min="169" max="169" width="13.625" customWidth="1"/>
    <col min="170" max="170" width="19.5" customWidth="1"/>
    <col min="171" max="171" width="13.625" customWidth="1"/>
    <col min="172" max="172" width="19.5" customWidth="1"/>
    <col min="173" max="173" width="13.625" customWidth="1"/>
    <col min="174" max="174" width="19.5" customWidth="1"/>
    <col min="175" max="175" width="13.625" customWidth="1"/>
    <col min="176" max="176" width="19.5" customWidth="1"/>
    <col min="178" max="178" width="15.875" bestFit="1" customWidth="1"/>
    <col min="179" max="179" width="17.625" bestFit="1" customWidth="1"/>
    <col min="180" max="180" width="13.625" customWidth="1"/>
    <col min="181" max="181" width="19.5" customWidth="1"/>
    <col min="182" max="182" width="13.625" customWidth="1"/>
    <col min="183" max="183" width="19.5" customWidth="1"/>
    <col min="184" max="184" width="13.625" customWidth="1"/>
    <col min="185" max="185" width="19.5" customWidth="1"/>
    <col min="186" max="186" width="13.625" customWidth="1"/>
    <col min="187" max="187" width="19.5" customWidth="1"/>
    <col min="189" max="189" width="15.875" bestFit="1" customWidth="1"/>
    <col min="190" max="190" width="24.375" bestFit="1" customWidth="1"/>
    <col min="191" max="191" width="13.625" customWidth="1"/>
    <col min="192" max="192" width="19.5" customWidth="1"/>
    <col min="193" max="193" width="13.625" customWidth="1"/>
    <col min="194" max="194" width="19.5" customWidth="1"/>
    <col min="195" max="195" width="13.625" customWidth="1"/>
    <col min="196" max="196" width="19.5" customWidth="1"/>
    <col min="197" max="197" width="13.625" customWidth="1"/>
    <col min="198" max="198" width="19.5" customWidth="1"/>
    <col min="200" max="200" width="15.875" bestFit="1" customWidth="1"/>
    <col min="201" max="201" width="17.625" bestFit="1" customWidth="1"/>
    <col min="202" max="202" width="13.625" customWidth="1"/>
    <col min="203" max="203" width="19.5" customWidth="1"/>
    <col min="204" max="204" width="13.625" customWidth="1"/>
    <col min="205" max="205" width="19.5" customWidth="1"/>
    <col min="207" max="207" width="15.875" bestFit="1" customWidth="1"/>
    <col min="208" max="208" width="24.375" bestFit="1" customWidth="1"/>
    <col min="209" max="209" width="13.625" customWidth="1"/>
    <col min="210" max="210" width="19.5" customWidth="1"/>
    <col min="211" max="211" width="13.625" customWidth="1"/>
    <col min="212" max="212" width="19.5" customWidth="1"/>
  </cols>
  <sheetData>
    <row r="1" spans="1:212" ht="30.75" customHeight="1">
      <c r="A1" s="583" t="s">
        <v>351</v>
      </c>
      <c r="B1" s="583"/>
      <c r="C1" s="583"/>
      <c r="D1" s="583"/>
      <c r="E1" s="583"/>
      <c r="F1" s="583"/>
      <c r="G1" s="583"/>
      <c r="H1" s="584" t="s">
        <v>352</v>
      </c>
      <c r="I1" s="586"/>
      <c r="J1" s="586"/>
      <c r="K1" s="586"/>
      <c r="L1" s="583" t="s">
        <v>351</v>
      </c>
      <c r="M1" s="583"/>
      <c r="N1" s="583"/>
      <c r="O1" s="583"/>
      <c r="P1" s="583"/>
      <c r="Q1" s="583"/>
      <c r="R1" s="583"/>
      <c r="S1" s="584" t="s">
        <v>352</v>
      </c>
      <c r="T1" s="586"/>
      <c r="U1" s="586"/>
      <c r="V1" s="586"/>
      <c r="W1" s="583" t="s">
        <v>351</v>
      </c>
      <c r="X1" s="583"/>
      <c r="Y1" s="583"/>
      <c r="Z1" s="583"/>
      <c r="AA1" s="583"/>
      <c r="AB1" s="583"/>
      <c r="AC1" s="583"/>
      <c r="AD1" s="584" t="s">
        <v>352</v>
      </c>
      <c r="AE1" s="585"/>
      <c r="AF1" s="585"/>
      <c r="AG1" s="585"/>
      <c r="AH1" s="583" t="s">
        <v>351</v>
      </c>
      <c r="AI1" s="583"/>
      <c r="AJ1" s="583"/>
      <c r="AK1" s="583"/>
      <c r="AL1" s="583"/>
      <c r="AM1" s="583"/>
      <c r="AN1" s="583"/>
      <c r="AO1" s="584" t="s">
        <v>352</v>
      </c>
      <c r="AP1" s="585"/>
      <c r="AQ1" s="585"/>
      <c r="AR1" s="585"/>
      <c r="AS1" s="583" t="s">
        <v>351</v>
      </c>
      <c r="AT1" s="583"/>
      <c r="AU1" s="583"/>
      <c r="AV1" s="583"/>
      <c r="AW1" s="583"/>
      <c r="AX1" s="583"/>
      <c r="AY1" s="583"/>
      <c r="AZ1" s="584" t="s">
        <v>352</v>
      </c>
      <c r="BA1" s="585"/>
      <c r="BB1" s="585"/>
      <c r="BC1" s="585"/>
      <c r="BD1" s="583" t="s">
        <v>351</v>
      </c>
      <c r="BE1" s="583"/>
      <c r="BF1" s="583"/>
      <c r="BG1" s="583"/>
      <c r="BH1" s="583"/>
      <c r="BI1" s="583"/>
      <c r="BJ1" s="583"/>
      <c r="BK1" s="584" t="s">
        <v>352</v>
      </c>
      <c r="BL1" s="585"/>
      <c r="BM1" s="585"/>
      <c r="BN1" s="585"/>
      <c r="BO1" s="583" t="s">
        <v>351</v>
      </c>
      <c r="BP1" s="583"/>
      <c r="BQ1" s="583"/>
      <c r="BR1" s="583"/>
      <c r="BS1" s="583"/>
      <c r="BT1" s="583"/>
      <c r="BU1" s="583"/>
      <c r="BV1" s="584" t="s">
        <v>352</v>
      </c>
      <c r="BW1" s="585"/>
      <c r="BX1" s="585"/>
      <c r="BY1" s="585"/>
      <c r="BZ1" s="583" t="s">
        <v>351</v>
      </c>
      <c r="CA1" s="583"/>
      <c r="CB1" s="583"/>
      <c r="CC1" s="583"/>
      <c r="CD1" s="583"/>
      <c r="CE1" s="583"/>
      <c r="CF1" s="583"/>
      <c r="CG1" s="584" t="s">
        <v>352</v>
      </c>
      <c r="CH1" s="585"/>
      <c r="CI1" s="585"/>
      <c r="CJ1" s="585"/>
      <c r="CK1" s="583" t="s">
        <v>351</v>
      </c>
      <c r="CL1" s="583"/>
      <c r="CM1" s="583"/>
      <c r="CN1" s="583"/>
      <c r="CO1" s="583"/>
      <c r="CP1" s="583"/>
      <c r="CQ1" s="583"/>
      <c r="CR1" s="584" t="s">
        <v>352</v>
      </c>
      <c r="CS1" s="585"/>
      <c r="CT1" s="585"/>
      <c r="CU1" s="585"/>
      <c r="CV1" s="583" t="s">
        <v>351</v>
      </c>
      <c r="CW1" s="583"/>
      <c r="CX1" s="583"/>
      <c r="CY1" s="583"/>
      <c r="CZ1" s="583"/>
      <c r="DA1" s="583"/>
      <c r="DB1" s="583"/>
      <c r="DC1" s="584" t="s">
        <v>352</v>
      </c>
      <c r="DD1" s="585"/>
      <c r="DE1" s="585"/>
      <c r="DF1" s="585"/>
      <c r="DG1" s="583" t="s">
        <v>351</v>
      </c>
      <c r="DH1" s="583"/>
      <c r="DI1" s="583"/>
      <c r="DJ1" s="583"/>
      <c r="DK1" s="583"/>
      <c r="DL1" s="583"/>
      <c r="DM1" s="583"/>
      <c r="DN1" s="584" t="s">
        <v>352</v>
      </c>
      <c r="DO1" s="585"/>
      <c r="DP1" s="585"/>
      <c r="DQ1" s="585"/>
      <c r="DR1" s="583" t="s">
        <v>351</v>
      </c>
      <c r="DS1" s="583"/>
      <c r="DT1" s="583"/>
      <c r="DU1" s="583"/>
      <c r="DV1" s="583"/>
      <c r="DW1" s="583"/>
      <c r="DX1" s="583"/>
      <c r="DY1" s="584" t="s">
        <v>352</v>
      </c>
      <c r="DZ1" s="585"/>
      <c r="EA1" s="585"/>
      <c r="EB1" s="585"/>
      <c r="EC1" s="583" t="s">
        <v>351</v>
      </c>
      <c r="ED1" s="583"/>
      <c r="EE1" s="583"/>
      <c r="EF1" s="583"/>
      <c r="EG1" s="583"/>
      <c r="EH1" s="583"/>
      <c r="EI1" s="583"/>
      <c r="EJ1" s="584" t="s">
        <v>352</v>
      </c>
      <c r="EK1" s="585"/>
      <c r="EL1" s="585"/>
      <c r="EM1" s="585"/>
      <c r="EN1" s="583" t="s">
        <v>351</v>
      </c>
      <c r="EO1" s="583"/>
      <c r="EP1" s="583"/>
      <c r="EQ1" s="583"/>
      <c r="ER1" s="583"/>
      <c r="ES1" s="583"/>
      <c r="ET1" s="583"/>
      <c r="EU1" s="584" t="s">
        <v>352</v>
      </c>
      <c r="EV1" s="585"/>
      <c r="EW1" s="585"/>
      <c r="EX1" s="585"/>
      <c r="EY1" s="583" t="s">
        <v>351</v>
      </c>
      <c r="EZ1" s="583"/>
      <c r="FA1" s="583"/>
      <c r="FB1" s="583"/>
      <c r="FC1" s="583"/>
      <c r="FD1" s="583"/>
      <c r="FE1" s="583"/>
      <c r="FF1" s="584" t="s">
        <v>352</v>
      </c>
      <c r="FG1" s="585"/>
      <c r="FH1" s="585"/>
      <c r="FI1" s="585"/>
      <c r="FJ1" s="583" t="s">
        <v>351</v>
      </c>
      <c r="FK1" s="583"/>
      <c r="FL1" s="583"/>
      <c r="FM1" s="583"/>
      <c r="FN1" s="583"/>
      <c r="FO1" s="583"/>
      <c r="FP1" s="583"/>
      <c r="FQ1" s="584" t="s">
        <v>352</v>
      </c>
      <c r="FR1" s="585"/>
      <c r="FS1" s="585"/>
      <c r="FT1" s="585"/>
      <c r="FU1" s="583" t="s">
        <v>351</v>
      </c>
      <c r="FV1" s="583"/>
      <c r="FW1" s="583"/>
      <c r="FX1" s="583"/>
      <c r="FY1" s="583"/>
      <c r="FZ1" s="583"/>
      <c r="GA1" s="583"/>
      <c r="GB1" s="584" t="s">
        <v>352</v>
      </c>
      <c r="GC1" s="585"/>
      <c r="GD1" s="585"/>
      <c r="GE1" s="585"/>
      <c r="GF1" s="583" t="s">
        <v>351</v>
      </c>
      <c r="GG1" s="583"/>
      <c r="GH1" s="583"/>
      <c r="GI1" s="583"/>
      <c r="GJ1" s="583"/>
      <c r="GK1" s="583"/>
      <c r="GL1" s="583"/>
      <c r="GM1" s="584" t="s">
        <v>352</v>
      </c>
      <c r="GN1" s="585"/>
      <c r="GO1" s="585"/>
      <c r="GP1" s="585"/>
      <c r="GQ1" s="583" t="s">
        <v>351</v>
      </c>
      <c r="GR1" s="583"/>
      <c r="GS1" s="583"/>
      <c r="GT1" s="583"/>
      <c r="GU1" s="583"/>
      <c r="GV1" s="583"/>
      <c r="GW1" s="583"/>
      <c r="GX1" s="584" t="s">
        <v>352</v>
      </c>
      <c r="GY1" s="584"/>
      <c r="GZ1" s="584"/>
      <c r="HA1" s="584"/>
      <c r="HB1" s="584"/>
      <c r="HC1" s="584"/>
      <c r="HD1" s="584"/>
    </row>
    <row r="2" spans="1:212" ht="23.25" customHeight="1">
      <c r="A2" s="583" t="s">
        <v>353</v>
      </c>
      <c r="B2" s="583"/>
      <c r="C2" s="583"/>
      <c r="D2" s="583"/>
      <c r="E2" s="583"/>
      <c r="F2" s="583"/>
      <c r="G2" s="583"/>
      <c r="H2" s="584" t="s">
        <v>354</v>
      </c>
      <c r="I2" s="586"/>
      <c r="J2" s="586"/>
      <c r="K2" s="586"/>
      <c r="L2" s="583" t="s">
        <v>355</v>
      </c>
      <c r="M2" s="583"/>
      <c r="N2" s="583"/>
      <c r="O2" s="583"/>
      <c r="P2" s="583"/>
      <c r="Q2" s="583"/>
      <c r="R2" s="583"/>
      <c r="S2" s="584" t="s">
        <v>356</v>
      </c>
      <c r="T2" s="586"/>
      <c r="U2" s="586"/>
      <c r="V2" s="586"/>
      <c r="W2" s="583" t="s">
        <v>357</v>
      </c>
      <c r="X2" s="583"/>
      <c r="Y2" s="583"/>
      <c r="Z2" s="583"/>
      <c r="AA2" s="583"/>
      <c r="AB2" s="583"/>
      <c r="AC2" s="583"/>
      <c r="AD2" s="584" t="s">
        <v>358</v>
      </c>
      <c r="AE2" s="585"/>
      <c r="AF2" s="585"/>
      <c r="AG2" s="585"/>
      <c r="AH2" s="583" t="s">
        <v>359</v>
      </c>
      <c r="AI2" s="583"/>
      <c r="AJ2" s="583"/>
      <c r="AK2" s="583"/>
      <c r="AL2" s="583"/>
      <c r="AM2" s="583"/>
      <c r="AN2" s="583"/>
      <c r="AO2" s="584" t="s">
        <v>360</v>
      </c>
      <c r="AP2" s="585"/>
      <c r="AQ2" s="585"/>
      <c r="AR2" s="585"/>
      <c r="AS2" s="583" t="s">
        <v>361</v>
      </c>
      <c r="AT2" s="583"/>
      <c r="AU2" s="583"/>
      <c r="AV2" s="583"/>
      <c r="AW2" s="583"/>
      <c r="AX2" s="583"/>
      <c r="AY2" s="583"/>
      <c r="AZ2" s="584" t="s">
        <v>362</v>
      </c>
      <c r="BA2" s="585"/>
      <c r="BB2" s="585"/>
      <c r="BC2" s="585"/>
      <c r="BD2" s="583" t="s">
        <v>363</v>
      </c>
      <c r="BE2" s="583"/>
      <c r="BF2" s="583"/>
      <c r="BG2" s="583"/>
      <c r="BH2" s="583"/>
      <c r="BI2" s="583"/>
      <c r="BJ2" s="583"/>
      <c r="BK2" s="584" t="s">
        <v>364</v>
      </c>
      <c r="BL2" s="585"/>
      <c r="BM2" s="585"/>
      <c r="BN2" s="585"/>
      <c r="BO2" s="583" t="s">
        <v>365</v>
      </c>
      <c r="BP2" s="583"/>
      <c r="BQ2" s="583"/>
      <c r="BR2" s="583"/>
      <c r="BS2" s="583"/>
      <c r="BT2" s="583"/>
      <c r="BU2" s="583"/>
      <c r="BV2" s="584" t="s">
        <v>366</v>
      </c>
      <c r="BW2" s="585"/>
      <c r="BX2" s="585"/>
      <c r="BY2" s="585"/>
      <c r="BZ2" s="583" t="s">
        <v>367</v>
      </c>
      <c r="CA2" s="583"/>
      <c r="CB2" s="583"/>
      <c r="CC2" s="583"/>
      <c r="CD2" s="583"/>
      <c r="CE2" s="583"/>
      <c r="CF2" s="583"/>
      <c r="CG2" s="584" t="s">
        <v>368</v>
      </c>
      <c r="CH2" s="585"/>
      <c r="CI2" s="585"/>
      <c r="CJ2" s="585"/>
      <c r="CK2" s="583" t="s">
        <v>369</v>
      </c>
      <c r="CL2" s="583"/>
      <c r="CM2" s="583"/>
      <c r="CN2" s="583"/>
      <c r="CO2" s="583"/>
      <c r="CP2" s="583"/>
      <c r="CQ2" s="583"/>
      <c r="CR2" s="584" t="s">
        <v>370</v>
      </c>
      <c r="CS2" s="585"/>
      <c r="CT2" s="585"/>
      <c r="CU2" s="585"/>
      <c r="CV2" s="583" t="s">
        <v>371</v>
      </c>
      <c r="CW2" s="583"/>
      <c r="CX2" s="583"/>
      <c r="CY2" s="583"/>
      <c r="CZ2" s="583"/>
      <c r="DA2" s="583"/>
      <c r="DB2" s="583"/>
      <c r="DC2" s="584" t="s">
        <v>372</v>
      </c>
      <c r="DD2" s="585"/>
      <c r="DE2" s="585"/>
      <c r="DF2" s="585"/>
      <c r="DG2" s="583" t="s">
        <v>373</v>
      </c>
      <c r="DH2" s="583"/>
      <c r="DI2" s="583"/>
      <c r="DJ2" s="583"/>
      <c r="DK2" s="583"/>
      <c r="DL2" s="583"/>
      <c r="DM2" s="583"/>
      <c r="DN2" s="584" t="s">
        <v>374</v>
      </c>
      <c r="DO2" s="585"/>
      <c r="DP2" s="585"/>
      <c r="DQ2" s="585"/>
      <c r="DR2" s="583" t="s">
        <v>375</v>
      </c>
      <c r="DS2" s="583"/>
      <c r="DT2" s="583"/>
      <c r="DU2" s="583"/>
      <c r="DV2" s="583"/>
      <c r="DW2" s="583"/>
      <c r="DX2" s="583"/>
      <c r="DY2" s="584" t="s">
        <v>376</v>
      </c>
      <c r="DZ2" s="585"/>
      <c r="EA2" s="585"/>
      <c r="EB2" s="585"/>
      <c r="EC2" s="583" t="s">
        <v>377</v>
      </c>
      <c r="ED2" s="583"/>
      <c r="EE2" s="583"/>
      <c r="EF2" s="583"/>
      <c r="EG2" s="583"/>
      <c r="EH2" s="583"/>
      <c r="EI2" s="583"/>
      <c r="EJ2" s="584" t="s">
        <v>378</v>
      </c>
      <c r="EK2" s="585"/>
      <c r="EL2" s="585"/>
      <c r="EM2" s="585"/>
      <c r="EN2" s="583" t="s">
        <v>379</v>
      </c>
      <c r="EO2" s="583"/>
      <c r="EP2" s="583"/>
      <c r="EQ2" s="583"/>
      <c r="ER2" s="583"/>
      <c r="ES2" s="583"/>
      <c r="ET2" s="583"/>
      <c r="EU2" s="584" t="s">
        <v>380</v>
      </c>
      <c r="EV2" s="585"/>
      <c r="EW2" s="585"/>
      <c r="EX2" s="585"/>
      <c r="EY2" s="583" t="s">
        <v>381</v>
      </c>
      <c r="EZ2" s="583"/>
      <c r="FA2" s="583"/>
      <c r="FB2" s="583"/>
      <c r="FC2" s="583"/>
      <c r="FD2" s="583"/>
      <c r="FE2" s="583"/>
      <c r="FF2" s="584" t="s">
        <v>382</v>
      </c>
      <c r="FG2" s="585"/>
      <c r="FH2" s="585"/>
      <c r="FI2" s="585"/>
      <c r="FJ2" s="583" t="s">
        <v>383</v>
      </c>
      <c r="FK2" s="583"/>
      <c r="FL2" s="583"/>
      <c r="FM2" s="583"/>
      <c r="FN2" s="583"/>
      <c r="FO2" s="583"/>
      <c r="FP2" s="583"/>
      <c r="FQ2" s="584" t="s">
        <v>384</v>
      </c>
      <c r="FR2" s="585"/>
      <c r="FS2" s="585"/>
      <c r="FT2" s="585"/>
      <c r="FU2" s="583" t="s">
        <v>385</v>
      </c>
      <c r="FV2" s="583"/>
      <c r="FW2" s="583"/>
      <c r="FX2" s="583"/>
      <c r="FY2" s="583"/>
      <c r="FZ2" s="583"/>
      <c r="GA2" s="583"/>
      <c r="GB2" s="584" t="s">
        <v>386</v>
      </c>
      <c r="GC2" s="585"/>
      <c r="GD2" s="585"/>
      <c r="GE2" s="585"/>
      <c r="GF2" s="583" t="s">
        <v>387</v>
      </c>
      <c r="GG2" s="583"/>
      <c r="GH2" s="583"/>
      <c r="GI2" s="583"/>
      <c r="GJ2" s="583"/>
      <c r="GK2" s="583"/>
      <c r="GL2" s="583"/>
      <c r="GM2" s="584" t="s">
        <v>388</v>
      </c>
      <c r="GN2" s="585"/>
      <c r="GO2" s="585"/>
      <c r="GP2" s="585"/>
      <c r="GQ2" s="583" t="s">
        <v>389</v>
      </c>
      <c r="GR2" s="583"/>
      <c r="GS2" s="583"/>
      <c r="GT2" s="583"/>
      <c r="GU2" s="583"/>
      <c r="GV2" s="583"/>
      <c r="GW2" s="583"/>
      <c r="GX2" s="584" t="s">
        <v>390</v>
      </c>
      <c r="GY2" s="584"/>
      <c r="GZ2" s="584"/>
      <c r="HA2" s="584"/>
      <c r="HB2" s="584"/>
      <c r="HC2" s="584"/>
      <c r="HD2" s="584"/>
    </row>
    <row r="3" spans="1:212" ht="26.85" customHeight="1" thickBot="1">
      <c r="B3" s="32"/>
      <c r="C3" s="32"/>
      <c r="D3" s="82" t="s">
        <v>391</v>
      </c>
      <c r="E3" s="32"/>
      <c r="F3" s="32"/>
      <c r="G3" s="83" t="s">
        <v>221</v>
      </c>
      <c r="H3" s="35"/>
      <c r="I3" s="587">
        <v>2006</v>
      </c>
      <c r="J3" s="588"/>
      <c r="K3" s="59" t="s">
        <v>222</v>
      </c>
      <c r="L3"/>
      <c r="M3" s="32"/>
      <c r="N3" s="32"/>
      <c r="O3" s="82" t="s">
        <v>440</v>
      </c>
      <c r="P3" s="32"/>
      <c r="Q3" s="32"/>
      <c r="R3" s="83" t="s">
        <v>221</v>
      </c>
      <c r="S3" s="35"/>
      <c r="T3" s="587">
        <v>2006</v>
      </c>
      <c r="U3" s="588"/>
      <c r="V3" s="59" t="s">
        <v>222</v>
      </c>
      <c r="X3" s="32"/>
      <c r="Y3" s="32"/>
      <c r="Z3" s="82" t="s">
        <v>440</v>
      </c>
      <c r="AA3" s="32"/>
      <c r="AB3" s="32"/>
      <c r="AC3" s="83" t="s">
        <v>221</v>
      </c>
      <c r="AD3" s="31"/>
      <c r="AE3" s="587">
        <v>2006</v>
      </c>
      <c r="AF3" s="588"/>
      <c r="AG3" s="57" t="s">
        <v>237</v>
      </c>
      <c r="AI3" s="32"/>
      <c r="AJ3" s="32"/>
      <c r="AK3" s="120" t="s">
        <v>440</v>
      </c>
      <c r="AL3" s="32"/>
      <c r="AM3" s="32"/>
      <c r="AN3" s="83" t="s">
        <v>221</v>
      </c>
      <c r="AO3" s="31"/>
      <c r="AP3" s="587">
        <v>2006</v>
      </c>
      <c r="AQ3" s="588"/>
      <c r="AR3" s="57" t="s">
        <v>237</v>
      </c>
      <c r="AT3" s="32"/>
      <c r="AU3" s="32"/>
      <c r="AV3" s="120" t="s">
        <v>440</v>
      </c>
      <c r="AW3" s="32"/>
      <c r="AX3" s="32"/>
      <c r="AY3" s="83" t="s">
        <v>221</v>
      </c>
      <c r="AZ3" s="31"/>
      <c r="BA3" s="587">
        <v>2006</v>
      </c>
      <c r="BB3" s="588"/>
      <c r="BC3" s="57" t="s">
        <v>237</v>
      </c>
      <c r="BE3" s="32"/>
      <c r="BF3" s="32"/>
      <c r="BG3" s="120" t="s">
        <v>440</v>
      </c>
      <c r="BH3" s="32"/>
      <c r="BI3" s="32"/>
      <c r="BJ3" s="83" t="s">
        <v>221</v>
      </c>
      <c r="BK3" s="31"/>
      <c r="BL3" s="587">
        <v>2006</v>
      </c>
      <c r="BM3" s="588"/>
      <c r="BN3" s="57" t="s">
        <v>237</v>
      </c>
      <c r="BP3" s="32"/>
      <c r="BQ3" s="32"/>
      <c r="BR3" s="120" t="s">
        <v>440</v>
      </c>
      <c r="BS3" s="32"/>
      <c r="BT3" s="32"/>
      <c r="BU3" s="83" t="s">
        <v>221</v>
      </c>
      <c r="BV3" s="31"/>
      <c r="BW3" s="587">
        <v>2006</v>
      </c>
      <c r="BX3" s="588"/>
      <c r="BY3" s="57" t="s">
        <v>237</v>
      </c>
      <c r="CA3" s="32"/>
      <c r="CB3" s="32"/>
      <c r="CC3" s="120" t="s">
        <v>440</v>
      </c>
      <c r="CD3" s="32"/>
      <c r="CE3" s="32"/>
      <c r="CF3" s="83" t="s">
        <v>221</v>
      </c>
      <c r="CG3" s="31"/>
      <c r="CH3" s="587">
        <v>2006</v>
      </c>
      <c r="CI3" s="588"/>
      <c r="CJ3" s="57" t="s">
        <v>237</v>
      </c>
      <c r="CL3" s="32"/>
      <c r="CM3" s="32"/>
      <c r="CN3" s="120" t="s">
        <v>440</v>
      </c>
      <c r="CO3" s="32"/>
      <c r="CP3" s="32"/>
      <c r="CQ3" s="83" t="s">
        <v>221</v>
      </c>
      <c r="CR3" s="31"/>
      <c r="CS3" s="587">
        <v>2006</v>
      </c>
      <c r="CT3" s="588"/>
      <c r="CU3" s="57" t="s">
        <v>237</v>
      </c>
      <c r="CW3" s="32"/>
      <c r="CX3" s="32"/>
      <c r="CY3" s="120" t="s">
        <v>440</v>
      </c>
      <c r="CZ3" s="32"/>
      <c r="DA3" s="32"/>
      <c r="DB3" s="83" t="s">
        <v>221</v>
      </c>
      <c r="DC3" s="31"/>
      <c r="DD3" s="587">
        <v>2006</v>
      </c>
      <c r="DE3" s="588"/>
      <c r="DF3" s="57" t="s">
        <v>237</v>
      </c>
      <c r="DH3" s="32"/>
      <c r="DI3" s="32"/>
      <c r="DJ3" s="120" t="s">
        <v>440</v>
      </c>
      <c r="DK3" s="32"/>
      <c r="DL3" s="32"/>
      <c r="DM3" s="83" t="s">
        <v>221</v>
      </c>
      <c r="DN3" s="31"/>
      <c r="DO3" s="587">
        <v>2006</v>
      </c>
      <c r="DP3" s="588"/>
      <c r="DQ3" s="57" t="s">
        <v>237</v>
      </c>
      <c r="DS3" s="32"/>
      <c r="DT3" s="32"/>
      <c r="DU3" s="120" t="s">
        <v>440</v>
      </c>
      <c r="DV3" s="32"/>
      <c r="DW3" s="32"/>
      <c r="DX3" s="83" t="s">
        <v>221</v>
      </c>
      <c r="DY3" s="31"/>
      <c r="DZ3" s="587">
        <v>2006</v>
      </c>
      <c r="EA3" s="588"/>
      <c r="EB3" s="57" t="s">
        <v>237</v>
      </c>
      <c r="ED3" s="32"/>
      <c r="EE3" s="32"/>
      <c r="EF3" s="120" t="s">
        <v>440</v>
      </c>
      <c r="EG3" s="32"/>
      <c r="EH3" s="32"/>
      <c r="EI3" s="83" t="s">
        <v>221</v>
      </c>
      <c r="EJ3" s="31"/>
      <c r="EK3" s="587">
        <v>2006</v>
      </c>
      <c r="EL3" s="588"/>
      <c r="EM3" s="57" t="s">
        <v>237</v>
      </c>
      <c r="EO3" s="32"/>
      <c r="EP3" s="32"/>
      <c r="EQ3" s="120" t="s">
        <v>440</v>
      </c>
      <c r="ER3" s="32"/>
      <c r="ES3" s="32"/>
      <c r="ET3" s="83" t="s">
        <v>221</v>
      </c>
      <c r="EU3" s="31"/>
      <c r="EV3" s="587">
        <v>2006</v>
      </c>
      <c r="EW3" s="588"/>
      <c r="EX3" s="57" t="s">
        <v>237</v>
      </c>
      <c r="EZ3" s="32"/>
      <c r="FA3" s="32"/>
      <c r="FB3" s="120" t="s">
        <v>440</v>
      </c>
      <c r="FC3" s="32"/>
      <c r="FD3" s="32"/>
      <c r="FE3" s="83" t="s">
        <v>221</v>
      </c>
      <c r="FF3" s="31"/>
      <c r="FG3" s="587">
        <v>2006</v>
      </c>
      <c r="FH3" s="588"/>
      <c r="FI3" s="57" t="s">
        <v>237</v>
      </c>
      <c r="FK3" s="32"/>
      <c r="FL3" s="32"/>
      <c r="FM3" s="120" t="s">
        <v>440</v>
      </c>
      <c r="FN3" s="32"/>
      <c r="FO3" s="32"/>
      <c r="FP3" s="83" t="s">
        <v>221</v>
      </c>
      <c r="FQ3" s="31"/>
      <c r="FR3" s="587">
        <v>2006</v>
      </c>
      <c r="FS3" s="588"/>
      <c r="FT3" s="57" t="s">
        <v>237</v>
      </c>
      <c r="FV3" s="32"/>
      <c r="FW3" s="32"/>
      <c r="FX3" s="120" t="s">
        <v>440</v>
      </c>
      <c r="FY3" s="32"/>
      <c r="FZ3" s="32"/>
      <c r="GA3" s="83" t="s">
        <v>221</v>
      </c>
      <c r="GB3" s="31"/>
      <c r="GC3" s="587">
        <v>2006</v>
      </c>
      <c r="GD3" s="588"/>
      <c r="GE3" s="57" t="s">
        <v>237</v>
      </c>
      <c r="GG3" s="32"/>
      <c r="GH3" s="32"/>
      <c r="GI3" s="120" t="s">
        <v>440</v>
      </c>
      <c r="GJ3" s="32"/>
      <c r="GK3" s="32"/>
      <c r="GL3" s="83" t="s">
        <v>221</v>
      </c>
      <c r="GM3" s="31"/>
      <c r="GN3" s="587">
        <v>2006</v>
      </c>
      <c r="GO3" s="588"/>
      <c r="GP3" s="57" t="s">
        <v>237</v>
      </c>
      <c r="GR3" s="32"/>
      <c r="GS3" s="32"/>
      <c r="GT3" s="120" t="s">
        <v>440</v>
      </c>
      <c r="GU3" s="32"/>
      <c r="GV3" s="32"/>
      <c r="GW3" s="83" t="s">
        <v>221</v>
      </c>
      <c r="GX3" s="31"/>
      <c r="GY3" s="32" t="s">
        <v>392</v>
      </c>
      <c r="GZ3" s="81"/>
      <c r="HA3" s="32">
        <v>2006</v>
      </c>
      <c r="HB3" s="32"/>
      <c r="HC3" s="32"/>
      <c r="HD3" s="57" t="s">
        <v>237</v>
      </c>
    </row>
    <row r="4" spans="1:212" ht="56.25" customHeight="1">
      <c r="A4" s="592" t="s">
        <v>393</v>
      </c>
      <c r="B4" s="428"/>
      <c r="C4" s="429"/>
      <c r="D4" s="610" t="s">
        <v>394</v>
      </c>
      <c r="E4" s="611"/>
      <c r="F4" s="611"/>
      <c r="G4" s="612"/>
      <c r="H4" s="545" t="s">
        <v>395</v>
      </c>
      <c r="I4" s="545"/>
      <c r="J4" s="545"/>
      <c r="K4" s="546"/>
      <c r="L4" s="592" t="s">
        <v>393</v>
      </c>
      <c r="M4" s="428"/>
      <c r="N4" s="429"/>
      <c r="O4" s="610" t="s">
        <v>394</v>
      </c>
      <c r="P4" s="611"/>
      <c r="Q4" s="611"/>
      <c r="R4" s="612"/>
      <c r="S4" s="545" t="s">
        <v>395</v>
      </c>
      <c r="T4" s="545"/>
      <c r="U4" s="545"/>
      <c r="V4" s="546"/>
      <c r="W4" s="592" t="s">
        <v>393</v>
      </c>
      <c r="X4" s="593"/>
      <c r="Y4" s="594"/>
      <c r="Z4" s="607" t="s">
        <v>396</v>
      </c>
      <c r="AA4" s="608"/>
      <c r="AB4" s="608"/>
      <c r="AC4" s="609"/>
      <c r="AD4" s="545" t="s">
        <v>397</v>
      </c>
      <c r="AE4" s="545"/>
      <c r="AF4" s="545"/>
      <c r="AG4" s="546"/>
      <c r="AH4" s="592" t="s">
        <v>393</v>
      </c>
      <c r="AI4" s="593"/>
      <c r="AJ4" s="594"/>
      <c r="AK4" s="607" t="s">
        <v>396</v>
      </c>
      <c r="AL4" s="608"/>
      <c r="AM4" s="608"/>
      <c r="AN4" s="609"/>
      <c r="AO4" s="545" t="s">
        <v>397</v>
      </c>
      <c r="AP4" s="545"/>
      <c r="AQ4" s="545"/>
      <c r="AR4" s="546"/>
      <c r="AS4" s="592" t="s">
        <v>393</v>
      </c>
      <c r="AT4" s="593"/>
      <c r="AU4" s="594"/>
      <c r="AV4" s="607" t="s">
        <v>398</v>
      </c>
      <c r="AW4" s="608"/>
      <c r="AX4" s="608"/>
      <c r="AY4" s="609"/>
      <c r="AZ4" s="544" t="s">
        <v>399</v>
      </c>
      <c r="BA4" s="545"/>
      <c r="BB4" s="545"/>
      <c r="BC4" s="546"/>
      <c r="BD4" s="592" t="s">
        <v>393</v>
      </c>
      <c r="BE4" s="593"/>
      <c r="BF4" s="594"/>
      <c r="BG4" s="607" t="s">
        <v>398</v>
      </c>
      <c r="BH4" s="608"/>
      <c r="BI4" s="608"/>
      <c r="BJ4" s="609"/>
      <c r="BK4" s="544" t="s">
        <v>399</v>
      </c>
      <c r="BL4" s="545"/>
      <c r="BM4" s="545"/>
      <c r="BN4" s="546"/>
      <c r="BO4" s="592" t="s">
        <v>393</v>
      </c>
      <c r="BP4" s="593"/>
      <c r="BQ4" s="594"/>
      <c r="BR4" s="607" t="s">
        <v>400</v>
      </c>
      <c r="BS4" s="608"/>
      <c r="BT4" s="608"/>
      <c r="BU4" s="609"/>
      <c r="BV4" s="544" t="s">
        <v>401</v>
      </c>
      <c r="BW4" s="545"/>
      <c r="BX4" s="545"/>
      <c r="BY4" s="546"/>
      <c r="BZ4" s="592" t="s">
        <v>393</v>
      </c>
      <c r="CA4" s="593"/>
      <c r="CB4" s="594"/>
      <c r="CC4" s="607" t="s">
        <v>400</v>
      </c>
      <c r="CD4" s="608"/>
      <c r="CE4" s="608"/>
      <c r="CF4" s="609"/>
      <c r="CG4" s="544" t="s">
        <v>401</v>
      </c>
      <c r="CH4" s="545"/>
      <c r="CI4" s="545"/>
      <c r="CJ4" s="546"/>
      <c r="CK4" s="592" t="s">
        <v>393</v>
      </c>
      <c r="CL4" s="593"/>
      <c r="CM4" s="594"/>
      <c r="CN4" s="607" t="s">
        <v>402</v>
      </c>
      <c r="CO4" s="608"/>
      <c r="CP4" s="608"/>
      <c r="CQ4" s="609"/>
      <c r="CR4" s="544" t="s">
        <v>403</v>
      </c>
      <c r="CS4" s="545"/>
      <c r="CT4" s="545"/>
      <c r="CU4" s="546"/>
      <c r="CV4" s="592" t="s">
        <v>393</v>
      </c>
      <c r="CW4" s="593"/>
      <c r="CX4" s="594"/>
      <c r="CY4" s="607" t="s">
        <v>402</v>
      </c>
      <c r="CZ4" s="608"/>
      <c r="DA4" s="608"/>
      <c r="DB4" s="609"/>
      <c r="DC4" s="544" t="s">
        <v>403</v>
      </c>
      <c r="DD4" s="545"/>
      <c r="DE4" s="545"/>
      <c r="DF4" s="546"/>
      <c r="DG4" s="592" t="s">
        <v>393</v>
      </c>
      <c r="DH4" s="593"/>
      <c r="DI4" s="594"/>
      <c r="DJ4" s="607" t="s">
        <v>404</v>
      </c>
      <c r="DK4" s="608"/>
      <c r="DL4" s="608"/>
      <c r="DM4" s="609"/>
      <c r="DN4" s="544" t="s">
        <v>405</v>
      </c>
      <c r="DO4" s="545"/>
      <c r="DP4" s="545"/>
      <c r="DQ4" s="546"/>
      <c r="DR4" s="592" t="s">
        <v>393</v>
      </c>
      <c r="DS4" s="593"/>
      <c r="DT4" s="594"/>
      <c r="DU4" s="607" t="s">
        <v>404</v>
      </c>
      <c r="DV4" s="608"/>
      <c r="DW4" s="608"/>
      <c r="DX4" s="609"/>
      <c r="DY4" s="544" t="s">
        <v>405</v>
      </c>
      <c r="DZ4" s="545"/>
      <c r="EA4" s="545"/>
      <c r="EB4" s="546"/>
      <c r="EC4" s="592" t="s">
        <v>393</v>
      </c>
      <c r="ED4" s="593"/>
      <c r="EE4" s="594"/>
      <c r="EF4" s="607" t="s">
        <v>406</v>
      </c>
      <c r="EG4" s="608"/>
      <c r="EH4" s="608"/>
      <c r="EI4" s="609"/>
      <c r="EJ4" s="544" t="s">
        <v>407</v>
      </c>
      <c r="EK4" s="545"/>
      <c r="EL4" s="545"/>
      <c r="EM4" s="546"/>
      <c r="EN4" s="592" t="s">
        <v>393</v>
      </c>
      <c r="EO4" s="593"/>
      <c r="EP4" s="594"/>
      <c r="EQ4" s="607" t="s">
        <v>406</v>
      </c>
      <c r="ER4" s="608"/>
      <c r="ES4" s="608"/>
      <c r="ET4" s="609"/>
      <c r="EU4" s="544" t="s">
        <v>407</v>
      </c>
      <c r="EV4" s="545"/>
      <c r="EW4" s="545"/>
      <c r="EX4" s="546"/>
      <c r="EY4" s="592" t="s">
        <v>393</v>
      </c>
      <c r="EZ4" s="593"/>
      <c r="FA4" s="594"/>
      <c r="FB4" s="607" t="s">
        <v>408</v>
      </c>
      <c r="FC4" s="608"/>
      <c r="FD4" s="608"/>
      <c r="FE4" s="609"/>
      <c r="FF4" s="544" t="s">
        <v>409</v>
      </c>
      <c r="FG4" s="545"/>
      <c r="FH4" s="545"/>
      <c r="FI4" s="546"/>
      <c r="FJ4" s="592" t="s">
        <v>393</v>
      </c>
      <c r="FK4" s="593"/>
      <c r="FL4" s="594"/>
      <c r="FM4" s="607" t="s">
        <v>408</v>
      </c>
      <c r="FN4" s="608"/>
      <c r="FO4" s="608"/>
      <c r="FP4" s="609"/>
      <c r="FQ4" s="544" t="s">
        <v>409</v>
      </c>
      <c r="FR4" s="545"/>
      <c r="FS4" s="545"/>
      <c r="FT4" s="546"/>
      <c r="FU4" s="592" t="s">
        <v>393</v>
      </c>
      <c r="FV4" s="593"/>
      <c r="FW4" s="594"/>
      <c r="FX4" s="607" t="s">
        <v>410</v>
      </c>
      <c r="FY4" s="608"/>
      <c r="FZ4" s="608"/>
      <c r="GA4" s="609"/>
      <c r="GB4" s="544" t="s">
        <v>411</v>
      </c>
      <c r="GC4" s="545"/>
      <c r="GD4" s="545"/>
      <c r="GE4" s="546"/>
      <c r="GF4" s="592" t="s">
        <v>393</v>
      </c>
      <c r="GG4" s="593"/>
      <c r="GH4" s="594"/>
      <c r="GI4" s="607" t="s">
        <v>410</v>
      </c>
      <c r="GJ4" s="608"/>
      <c r="GK4" s="608"/>
      <c r="GL4" s="609"/>
      <c r="GM4" s="544" t="s">
        <v>411</v>
      </c>
      <c r="GN4" s="545"/>
      <c r="GO4" s="545"/>
      <c r="GP4" s="546"/>
      <c r="GQ4" s="592" t="s">
        <v>393</v>
      </c>
      <c r="GR4" s="593"/>
      <c r="GS4" s="594"/>
      <c r="GT4" s="607" t="s">
        <v>412</v>
      </c>
      <c r="GU4" s="608"/>
      <c r="GV4" s="608"/>
      <c r="GW4" s="609"/>
      <c r="GX4" s="592" t="s">
        <v>393</v>
      </c>
      <c r="GY4" s="593"/>
      <c r="GZ4" s="594"/>
      <c r="HA4" s="607" t="s">
        <v>412</v>
      </c>
      <c r="HB4" s="608"/>
      <c r="HC4" s="608"/>
      <c r="HD4" s="608"/>
    </row>
    <row r="5" spans="1:212" ht="33.75" customHeight="1">
      <c r="A5" s="599"/>
      <c r="B5" s="599"/>
      <c r="C5" s="600"/>
      <c r="D5" s="591" t="s">
        <v>413</v>
      </c>
      <c r="E5" s="590"/>
      <c r="F5" s="591" t="s">
        <v>414</v>
      </c>
      <c r="G5" s="590"/>
      <c r="H5" s="589" t="s">
        <v>413</v>
      </c>
      <c r="I5" s="590"/>
      <c r="J5" s="591" t="s">
        <v>414</v>
      </c>
      <c r="K5" s="590"/>
      <c r="L5" s="599"/>
      <c r="M5" s="599"/>
      <c r="N5" s="600"/>
      <c r="O5" s="591" t="s">
        <v>413</v>
      </c>
      <c r="P5" s="590"/>
      <c r="Q5" s="591" t="s">
        <v>414</v>
      </c>
      <c r="R5" s="590"/>
      <c r="S5" s="589" t="s">
        <v>413</v>
      </c>
      <c r="T5" s="590"/>
      <c r="U5" s="591" t="s">
        <v>414</v>
      </c>
      <c r="V5" s="590"/>
      <c r="W5" s="595"/>
      <c r="X5" s="595"/>
      <c r="Y5" s="596"/>
      <c r="Z5" s="591" t="s">
        <v>413</v>
      </c>
      <c r="AA5" s="590"/>
      <c r="AB5" s="591" t="s">
        <v>414</v>
      </c>
      <c r="AC5" s="590"/>
      <c r="AD5" s="589" t="s">
        <v>413</v>
      </c>
      <c r="AE5" s="590"/>
      <c r="AF5" s="591" t="s">
        <v>414</v>
      </c>
      <c r="AG5" s="590"/>
      <c r="AH5" s="595"/>
      <c r="AI5" s="595"/>
      <c r="AJ5" s="596"/>
      <c r="AK5" s="591" t="s">
        <v>413</v>
      </c>
      <c r="AL5" s="590"/>
      <c r="AM5" s="591" t="s">
        <v>414</v>
      </c>
      <c r="AN5" s="590"/>
      <c r="AO5" s="589" t="s">
        <v>413</v>
      </c>
      <c r="AP5" s="590"/>
      <c r="AQ5" s="591" t="s">
        <v>414</v>
      </c>
      <c r="AR5" s="590"/>
      <c r="AS5" s="595"/>
      <c r="AT5" s="595"/>
      <c r="AU5" s="596"/>
      <c r="AV5" s="591" t="s">
        <v>413</v>
      </c>
      <c r="AW5" s="590"/>
      <c r="AX5" s="591" t="s">
        <v>414</v>
      </c>
      <c r="AY5" s="590"/>
      <c r="AZ5" s="589" t="s">
        <v>413</v>
      </c>
      <c r="BA5" s="590"/>
      <c r="BB5" s="591" t="s">
        <v>414</v>
      </c>
      <c r="BC5" s="590"/>
      <c r="BD5" s="595"/>
      <c r="BE5" s="595"/>
      <c r="BF5" s="596"/>
      <c r="BG5" s="591" t="s">
        <v>413</v>
      </c>
      <c r="BH5" s="590"/>
      <c r="BI5" s="591" t="s">
        <v>414</v>
      </c>
      <c r="BJ5" s="590"/>
      <c r="BK5" s="589" t="s">
        <v>413</v>
      </c>
      <c r="BL5" s="590"/>
      <c r="BM5" s="591" t="s">
        <v>414</v>
      </c>
      <c r="BN5" s="590"/>
      <c r="BO5" s="595"/>
      <c r="BP5" s="595"/>
      <c r="BQ5" s="596"/>
      <c r="BR5" s="591" t="s">
        <v>413</v>
      </c>
      <c r="BS5" s="590"/>
      <c r="BT5" s="591" t="s">
        <v>414</v>
      </c>
      <c r="BU5" s="590"/>
      <c r="BV5" s="589" t="s">
        <v>413</v>
      </c>
      <c r="BW5" s="590"/>
      <c r="BX5" s="591" t="s">
        <v>414</v>
      </c>
      <c r="BY5" s="590"/>
      <c r="BZ5" s="595"/>
      <c r="CA5" s="595"/>
      <c r="CB5" s="596"/>
      <c r="CC5" s="591" t="s">
        <v>413</v>
      </c>
      <c r="CD5" s="590"/>
      <c r="CE5" s="591" t="s">
        <v>414</v>
      </c>
      <c r="CF5" s="590"/>
      <c r="CG5" s="589" t="s">
        <v>413</v>
      </c>
      <c r="CH5" s="590"/>
      <c r="CI5" s="591" t="s">
        <v>414</v>
      </c>
      <c r="CJ5" s="590"/>
      <c r="CK5" s="595"/>
      <c r="CL5" s="595"/>
      <c r="CM5" s="596"/>
      <c r="CN5" s="591" t="s">
        <v>413</v>
      </c>
      <c r="CO5" s="590"/>
      <c r="CP5" s="591" t="s">
        <v>414</v>
      </c>
      <c r="CQ5" s="590"/>
      <c r="CR5" s="589" t="s">
        <v>413</v>
      </c>
      <c r="CS5" s="590"/>
      <c r="CT5" s="591" t="s">
        <v>414</v>
      </c>
      <c r="CU5" s="590"/>
      <c r="CV5" s="595"/>
      <c r="CW5" s="595"/>
      <c r="CX5" s="596"/>
      <c r="CY5" s="591" t="s">
        <v>413</v>
      </c>
      <c r="CZ5" s="590"/>
      <c r="DA5" s="591" t="s">
        <v>414</v>
      </c>
      <c r="DB5" s="590"/>
      <c r="DC5" s="589" t="s">
        <v>413</v>
      </c>
      <c r="DD5" s="590"/>
      <c r="DE5" s="591" t="s">
        <v>414</v>
      </c>
      <c r="DF5" s="590"/>
      <c r="DG5" s="595"/>
      <c r="DH5" s="595"/>
      <c r="DI5" s="596"/>
      <c r="DJ5" s="591" t="s">
        <v>413</v>
      </c>
      <c r="DK5" s="590"/>
      <c r="DL5" s="591" t="s">
        <v>414</v>
      </c>
      <c r="DM5" s="590"/>
      <c r="DN5" s="589" t="s">
        <v>413</v>
      </c>
      <c r="DO5" s="590"/>
      <c r="DP5" s="591" t="s">
        <v>414</v>
      </c>
      <c r="DQ5" s="590"/>
      <c r="DR5" s="595"/>
      <c r="DS5" s="595"/>
      <c r="DT5" s="596"/>
      <c r="DU5" s="591" t="s">
        <v>413</v>
      </c>
      <c r="DV5" s="590"/>
      <c r="DW5" s="591" t="s">
        <v>414</v>
      </c>
      <c r="DX5" s="590"/>
      <c r="DY5" s="589" t="s">
        <v>413</v>
      </c>
      <c r="DZ5" s="590"/>
      <c r="EA5" s="591" t="s">
        <v>414</v>
      </c>
      <c r="EB5" s="590"/>
      <c r="EC5" s="595"/>
      <c r="ED5" s="595"/>
      <c r="EE5" s="596"/>
      <c r="EF5" s="591" t="s">
        <v>413</v>
      </c>
      <c r="EG5" s="590"/>
      <c r="EH5" s="591" t="s">
        <v>414</v>
      </c>
      <c r="EI5" s="590"/>
      <c r="EJ5" s="589" t="s">
        <v>413</v>
      </c>
      <c r="EK5" s="590"/>
      <c r="EL5" s="591" t="s">
        <v>414</v>
      </c>
      <c r="EM5" s="590"/>
      <c r="EN5" s="595"/>
      <c r="EO5" s="595"/>
      <c r="EP5" s="596"/>
      <c r="EQ5" s="591" t="s">
        <v>413</v>
      </c>
      <c r="ER5" s="590"/>
      <c r="ES5" s="591" t="s">
        <v>414</v>
      </c>
      <c r="ET5" s="590"/>
      <c r="EU5" s="589" t="s">
        <v>413</v>
      </c>
      <c r="EV5" s="590"/>
      <c r="EW5" s="591" t="s">
        <v>414</v>
      </c>
      <c r="EX5" s="590"/>
      <c r="EY5" s="595"/>
      <c r="EZ5" s="595"/>
      <c r="FA5" s="596"/>
      <c r="FB5" s="591" t="s">
        <v>413</v>
      </c>
      <c r="FC5" s="590"/>
      <c r="FD5" s="591" t="s">
        <v>414</v>
      </c>
      <c r="FE5" s="590"/>
      <c r="FF5" s="589" t="s">
        <v>413</v>
      </c>
      <c r="FG5" s="590"/>
      <c r="FH5" s="591" t="s">
        <v>414</v>
      </c>
      <c r="FI5" s="590"/>
      <c r="FJ5" s="595"/>
      <c r="FK5" s="595"/>
      <c r="FL5" s="596"/>
      <c r="FM5" s="591" t="s">
        <v>413</v>
      </c>
      <c r="FN5" s="590"/>
      <c r="FO5" s="591" t="s">
        <v>414</v>
      </c>
      <c r="FP5" s="590"/>
      <c r="FQ5" s="589" t="s">
        <v>413</v>
      </c>
      <c r="FR5" s="590"/>
      <c r="FS5" s="591" t="s">
        <v>414</v>
      </c>
      <c r="FT5" s="590"/>
      <c r="FU5" s="595"/>
      <c r="FV5" s="595"/>
      <c r="FW5" s="596"/>
      <c r="FX5" s="591" t="s">
        <v>413</v>
      </c>
      <c r="FY5" s="590"/>
      <c r="FZ5" s="591" t="s">
        <v>414</v>
      </c>
      <c r="GA5" s="590"/>
      <c r="GB5" s="589" t="s">
        <v>413</v>
      </c>
      <c r="GC5" s="590"/>
      <c r="GD5" s="591" t="s">
        <v>414</v>
      </c>
      <c r="GE5" s="590"/>
      <c r="GF5" s="595"/>
      <c r="GG5" s="595"/>
      <c r="GH5" s="596"/>
      <c r="GI5" s="591" t="s">
        <v>413</v>
      </c>
      <c r="GJ5" s="590"/>
      <c r="GK5" s="591" t="s">
        <v>414</v>
      </c>
      <c r="GL5" s="590"/>
      <c r="GM5" s="589" t="s">
        <v>413</v>
      </c>
      <c r="GN5" s="590"/>
      <c r="GO5" s="591" t="s">
        <v>414</v>
      </c>
      <c r="GP5" s="590"/>
      <c r="GQ5" s="595"/>
      <c r="GR5" s="595"/>
      <c r="GS5" s="596"/>
      <c r="GT5" s="591" t="s">
        <v>413</v>
      </c>
      <c r="GU5" s="590"/>
      <c r="GV5" s="591" t="s">
        <v>414</v>
      </c>
      <c r="GW5" s="590"/>
      <c r="GX5" s="595"/>
      <c r="GY5" s="595"/>
      <c r="GZ5" s="596"/>
      <c r="HA5" s="591" t="s">
        <v>413</v>
      </c>
      <c r="HB5" s="590"/>
      <c r="HC5" s="591" t="s">
        <v>414</v>
      </c>
      <c r="HD5" s="604"/>
    </row>
    <row r="6" spans="1:212" ht="48.75" customHeight="1">
      <c r="A6" s="430"/>
      <c r="B6" s="430"/>
      <c r="C6" s="431"/>
      <c r="D6" s="84" t="s">
        <v>415</v>
      </c>
      <c r="E6" s="85" t="s">
        <v>416</v>
      </c>
      <c r="F6" s="84" t="s">
        <v>225</v>
      </c>
      <c r="G6" s="85" t="s">
        <v>416</v>
      </c>
      <c r="H6" s="86" t="s">
        <v>225</v>
      </c>
      <c r="I6" s="85" t="s">
        <v>416</v>
      </c>
      <c r="J6" s="84" t="s">
        <v>225</v>
      </c>
      <c r="K6" s="85" t="s">
        <v>416</v>
      </c>
      <c r="L6" s="430"/>
      <c r="M6" s="430"/>
      <c r="N6" s="431"/>
      <c r="O6" s="84" t="s">
        <v>415</v>
      </c>
      <c r="P6" s="85" t="s">
        <v>416</v>
      </c>
      <c r="Q6" s="84" t="s">
        <v>225</v>
      </c>
      <c r="R6" s="85" t="s">
        <v>416</v>
      </c>
      <c r="S6" s="86" t="s">
        <v>225</v>
      </c>
      <c r="T6" s="85" t="s">
        <v>416</v>
      </c>
      <c r="U6" s="84" t="s">
        <v>225</v>
      </c>
      <c r="V6" s="85" t="s">
        <v>416</v>
      </c>
      <c r="W6" s="597"/>
      <c r="X6" s="597"/>
      <c r="Y6" s="598"/>
      <c r="Z6" s="84" t="s">
        <v>225</v>
      </c>
      <c r="AA6" s="85" t="s">
        <v>416</v>
      </c>
      <c r="AB6" s="84" t="s">
        <v>225</v>
      </c>
      <c r="AC6" s="85" t="s">
        <v>416</v>
      </c>
      <c r="AD6" s="117" t="s">
        <v>225</v>
      </c>
      <c r="AE6" s="85" t="s">
        <v>416</v>
      </c>
      <c r="AF6" s="84" t="s">
        <v>225</v>
      </c>
      <c r="AG6" s="85" t="s">
        <v>416</v>
      </c>
      <c r="AH6" s="597"/>
      <c r="AI6" s="597"/>
      <c r="AJ6" s="598"/>
      <c r="AK6" s="84" t="s">
        <v>225</v>
      </c>
      <c r="AL6" s="85" t="s">
        <v>416</v>
      </c>
      <c r="AM6" s="84" t="s">
        <v>225</v>
      </c>
      <c r="AN6" s="85" t="s">
        <v>416</v>
      </c>
      <c r="AO6" s="117" t="s">
        <v>225</v>
      </c>
      <c r="AP6" s="85" t="s">
        <v>416</v>
      </c>
      <c r="AQ6" s="84" t="s">
        <v>225</v>
      </c>
      <c r="AR6" s="85" t="s">
        <v>416</v>
      </c>
      <c r="AS6" s="597"/>
      <c r="AT6" s="597"/>
      <c r="AU6" s="598"/>
      <c r="AV6" s="84" t="s">
        <v>225</v>
      </c>
      <c r="AW6" s="85" t="s">
        <v>416</v>
      </c>
      <c r="AX6" s="84" t="s">
        <v>225</v>
      </c>
      <c r="AY6" s="85" t="s">
        <v>416</v>
      </c>
      <c r="AZ6" s="117" t="s">
        <v>225</v>
      </c>
      <c r="BA6" s="85" t="s">
        <v>416</v>
      </c>
      <c r="BB6" s="84" t="s">
        <v>225</v>
      </c>
      <c r="BC6" s="85" t="s">
        <v>416</v>
      </c>
      <c r="BD6" s="597"/>
      <c r="BE6" s="597"/>
      <c r="BF6" s="598"/>
      <c r="BG6" s="84" t="s">
        <v>225</v>
      </c>
      <c r="BH6" s="85" t="s">
        <v>416</v>
      </c>
      <c r="BI6" s="84" t="s">
        <v>225</v>
      </c>
      <c r="BJ6" s="85" t="s">
        <v>416</v>
      </c>
      <c r="BK6" s="117" t="s">
        <v>225</v>
      </c>
      <c r="BL6" s="85" t="s">
        <v>416</v>
      </c>
      <c r="BM6" s="84" t="s">
        <v>225</v>
      </c>
      <c r="BN6" s="85" t="s">
        <v>416</v>
      </c>
      <c r="BO6" s="597"/>
      <c r="BP6" s="597"/>
      <c r="BQ6" s="598"/>
      <c r="BR6" s="84" t="s">
        <v>225</v>
      </c>
      <c r="BS6" s="85" t="s">
        <v>416</v>
      </c>
      <c r="BT6" s="84" t="s">
        <v>225</v>
      </c>
      <c r="BU6" s="85" t="s">
        <v>416</v>
      </c>
      <c r="BV6" s="117" t="s">
        <v>225</v>
      </c>
      <c r="BW6" s="85" t="s">
        <v>416</v>
      </c>
      <c r="BX6" s="84" t="s">
        <v>225</v>
      </c>
      <c r="BY6" s="85" t="s">
        <v>416</v>
      </c>
      <c r="BZ6" s="597"/>
      <c r="CA6" s="597"/>
      <c r="CB6" s="598"/>
      <c r="CC6" s="84" t="s">
        <v>225</v>
      </c>
      <c r="CD6" s="85" t="s">
        <v>416</v>
      </c>
      <c r="CE6" s="84" t="s">
        <v>225</v>
      </c>
      <c r="CF6" s="85" t="s">
        <v>416</v>
      </c>
      <c r="CG6" s="117" t="s">
        <v>225</v>
      </c>
      <c r="CH6" s="85" t="s">
        <v>416</v>
      </c>
      <c r="CI6" s="84" t="s">
        <v>225</v>
      </c>
      <c r="CJ6" s="85" t="s">
        <v>416</v>
      </c>
      <c r="CK6" s="597"/>
      <c r="CL6" s="597"/>
      <c r="CM6" s="598"/>
      <c r="CN6" s="84" t="s">
        <v>225</v>
      </c>
      <c r="CO6" s="85" t="s">
        <v>416</v>
      </c>
      <c r="CP6" s="84" t="s">
        <v>225</v>
      </c>
      <c r="CQ6" s="85" t="s">
        <v>416</v>
      </c>
      <c r="CR6" s="117" t="s">
        <v>225</v>
      </c>
      <c r="CS6" s="85" t="s">
        <v>416</v>
      </c>
      <c r="CT6" s="84" t="s">
        <v>225</v>
      </c>
      <c r="CU6" s="85" t="s">
        <v>416</v>
      </c>
      <c r="CV6" s="597"/>
      <c r="CW6" s="597"/>
      <c r="CX6" s="598"/>
      <c r="CY6" s="84" t="s">
        <v>225</v>
      </c>
      <c r="CZ6" s="85" t="s">
        <v>416</v>
      </c>
      <c r="DA6" s="84" t="s">
        <v>225</v>
      </c>
      <c r="DB6" s="85" t="s">
        <v>416</v>
      </c>
      <c r="DC6" s="117" t="s">
        <v>225</v>
      </c>
      <c r="DD6" s="85" t="s">
        <v>416</v>
      </c>
      <c r="DE6" s="84" t="s">
        <v>225</v>
      </c>
      <c r="DF6" s="85" t="s">
        <v>416</v>
      </c>
      <c r="DG6" s="597"/>
      <c r="DH6" s="597"/>
      <c r="DI6" s="598"/>
      <c r="DJ6" s="84" t="s">
        <v>225</v>
      </c>
      <c r="DK6" s="85" t="s">
        <v>416</v>
      </c>
      <c r="DL6" s="84" t="s">
        <v>225</v>
      </c>
      <c r="DM6" s="85" t="s">
        <v>416</v>
      </c>
      <c r="DN6" s="117" t="s">
        <v>225</v>
      </c>
      <c r="DO6" s="85" t="s">
        <v>416</v>
      </c>
      <c r="DP6" s="84" t="s">
        <v>225</v>
      </c>
      <c r="DQ6" s="85" t="s">
        <v>416</v>
      </c>
      <c r="DR6" s="597"/>
      <c r="DS6" s="597"/>
      <c r="DT6" s="598"/>
      <c r="DU6" s="84" t="s">
        <v>225</v>
      </c>
      <c r="DV6" s="85" t="s">
        <v>416</v>
      </c>
      <c r="DW6" s="84" t="s">
        <v>225</v>
      </c>
      <c r="DX6" s="85" t="s">
        <v>416</v>
      </c>
      <c r="DY6" s="117" t="s">
        <v>225</v>
      </c>
      <c r="DZ6" s="85" t="s">
        <v>416</v>
      </c>
      <c r="EA6" s="84" t="s">
        <v>225</v>
      </c>
      <c r="EB6" s="85" t="s">
        <v>416</v>
      </c>
      <c r="EC6" s="597"/>
      <c r="ED6" s="597"/>
      <c r="EE6" s="598"/>
      <c r="EF6" s="84" t="s">
        <v>225</v>
      </c>
      <c r="EG6" s="85" t="s">
        <v>416</v>
      </c>
      <c r="EH6" s="84" t="s">
        <v>225</v>
      </c>
      <c r="EI6" s="85" t="s">
        <v>416</v>
      </c>
      <c r="EJ6" s="117" t="s">
        <v>225</v>
      </c>
      <c r="EK6" s="85" t="s">
        <v>416</v>
      </c>
      <c r="EL6" s="84" t="s">
        <v>225</v>
      </c>
      <c r="EM6" s="85" t="s">
        <v>416</v>
      </c>
      <c r="EN6" s="597"/>
      <c r="EO6" s="597"/>
      <c r="EP6" s="598"/>
      <c r="EQ6" s="84" t="s">
        <v>225</v>
      </c>
      <c r="ER6" s="85" t="s">
        <v>416</v>
      </c>
      <c r="ES6" s="84" t="s">
        <v>225</v>
      </c>
      <c r="ET6" s="85" t="s">
        <v>416</v>
      </c>
      <c r="EU6" s="117" t="s">
        <v>225</v>
      </c>
      <c r="EV6" s="85" t="s">
        <v>416</v>
      </c>
      <c r="EW6" s="84" t="s">
        <v>225</v>
      </c>
      <c r="EX6" s="85" t="s">
        <v>416</v>
      </c>
      <c r="EY6" s="597"/>
      <c r="EZ6" s="597"/>
      <c r="FA6" s="598"/>
      <c r="FB6" s="84" t="s">
        <v>225</v>
      </c>
      <c r="FC6" s="85" t="s">
        <v>416</v>
      </c>
      <c r="FD6" s="84" t="s">
        <v>225</v>
      </c>
      <c r="FE6" s="85" t="s">
        <v>416</v>
      </c>
      <c r="FF6" s="117" t="s">
        <v>225</v>
      </c>
      <c r="FG6" s="85" t="s">
        <v>416</v>
      </c>
      <c r="FH6" s="84" t="s">
        <v>225</v>
      </c>
      <c r="FI6" s="85" t="s">
        <v>416</v>
      </c>
      <c r="FJ6" s="597"/>
      <c r="FK6" s="597"/>
      <c r="FL6" s="598"/>
      <c r="FM6" s="84" t="s">
        <v>225</v>
      </c>
      <c r="FN6" s="85" t="s">
        <v>416</v>
      </c>
      <c r="FO6" s="84" t="s">
        <v>225</v>
      </c>
      <c r="FP6" s="85" t="s">
        <v>416</v>
      </c>
      <c r="FQ6" s="117" t="s">
        <v>225</v>
      </c>
      <c r="FR6" s="85" t="s">
        <v>416</v>
      </c>
      <c r="FS6" s="84" t="s">
        <v>225</v>
      </c>
      <c r="FT6" s="85" t="s">
        <v>416</v>
      </c>
      <c r="FU6" s="597"/>
      <c r="FV6" s="597"/>
      <c r="FW6" s="598"/>
      <c r="FX6" s="84" t="s">
        <v>225</v>
      </c>
      <c r="FY6" s="85" t="s">
        <v>416</v>
      </c>
      <c r="FZ6" s="84" t="s">
        <v>225</v>
      </c>
      <c r="GA6" s="85" t="s">
        <v>416</v>
      </c>
      <c r="GB6" s="117" t="s">
        <v>225</v>
      </c>
      <c r="GC6" s="85" t="s">
        <v>416</v>
      </c>
      <c r="GD6" s="84" t="s">
        <v>225</v>
      </c>
      <c r="GE6" s="85" t="s">
        <v>416</v>
      </c>
      <c r="GF6" s="597"/>
      <c r="GG6" s="597"/>
      <c r="GH6" s="598"/>
      <c r="GI6" s="84" t="s">
        <v>225</v>
      </c>
      <c r="GJ6" s="85" t="s">
        <v>416</v>
      </c>
      <c r="GK6" s="84" t="s">
        <v>225</v>
      </c>
      <c r="GL6" s="85" t="s">
        <v>416</v>
      </c>
      <c r="GM6" s="117" t="s">
        <v>225</v>
      </c>
      <c r="GN6" s="85" t="s">
        <v>416</v>
      </c>
      <c r="GO6" s="84" t="s">
        <v>225</v>
      </c>
      <c r="GP6" s="85" t="s">
        <v>416</v>
      </c>
      <c r="GQ6" s="597"/>
      <c r="GR6" s="597"/>
      <c r="GS6" s="598"/>
      <c r="GT6" s="84" t="s">
        <v>225</v>
      </c>
      <c r="GU6" s="85" t="s">
        <v>416</v>
      </c>
      <c r="GV6" s="84" t="s">
        <v>225</v>
      </c>
      <c r="GW6" s="85" t="s">
        <v>416</v>
      </c>
      <c r="GX6" s="597"/>
      <c r="GY6" s="597"/>
      <c r="GZ6" s="598"/>
      <c r="HA6" s="84" t="s">
        <v>225</v>
      </c>
      <c r="HB6" s="85" t="s">
        <v>416</v>
      </c>
      <c r="HC6" s="84" t="s">
        <v>225</v>
      </c>
      <c r="HD6" s="123" t="s">
        <v>416</v>
      </c>
    </row>
    <row r="7" spans="1:212" s="89" customFormat="1" ht="39" customHeight="1">
      <c r="A7" s="87" t="s">
        <v>0</v>
      </c>
      <c r="B7" s="88"/>
      <c r="C7" s="12" t="s">
        <v>1</v>
      </c>
      <c r="D7" s="13">
        <v>147948363</v>
      </c>
      <c r="E7" s="13">
        <v>145491344667</v>
      </c>
      <c r="F7" s="13">
        <v>182094359</v>
      </c>
      <c r="G7" s="13">
        <v>158227328266</v>
      </c>
      <c r="H7" s="13">
        <v>14062735</v>
      </c>
      <c r="I7" s="13">
        <v>7064719181</v>
      </c>
      <c r="J7" s="13">
        <v>11756316</v>
      </c>
      <c r="K7" s="13">
        <v>5626809602</v>
      </c>
      <c r="L7" s="93" t="s">
        <v>417</v>
      </c>
      <c r="M7" s="104"/>
      <c r="N7" s="94" t="s">
        <v>418</v>
      </c>
      <c r="O7" s="13">
        <v>13030953</v>
      </c>
      <c r="P7" s="13">
        <v>7168493380</v>
      </c>
      <c r="Q7" s="13">
        <v>19952191</v>
      </c>
      <c r="R7" s="13">
        <v>10668395385</v>
      </c>
      <c r="S7" s="13">
        <v>381178</v>
      </c>
      <c r="T7" s="13">
        <v>177856402</v>
      </c>
      <c r="U7" s="13">
        <v>297753</v>
      </c>
      <c r="V7" s="13">
        <v>136595436</v>
      </c>
      <c r="W7" s="87" t="s">
        <v>0</v>
      </c>
      <c r="X7" s="88"/>
      <c r="Y7" s="12" t="s">
        <v>1</v>
      </c>
      <c r="Z7" s="13">
        <v>12926727</v>
      </c>
      <c r="AA7" s="13">
        <v>7573601928</v>
      </c>
      <c r="AB7" s="13">
        <v>11181226</v>
      </c>
      <c r="AC7" s="13">
        <v>6167848222</v>
      </c>
      <c r="AD7" s="13">
        <v>7585919</v>
      </c>
      <c r="AE7" s="13">
        <v>4622330571</v>
      </c>
      <c r="AF7" s="13">
        <v>6759581</v>
      </c>
      <c r="AG7" s="13">
        <v>3901170455</v>
      </c>
      <c r="AH7" s="93" t="s">
        <v>417</v>
      </c>
      <c r="AI7" s="104"/>
      <c r="AJ7" s="94" t="s">
        <v>418</v>
      </c>
      <c r="AK7" s="13">
        <v>848083</v>
      </c>
      <c r="AL7" s="13">
        <v>409357202</v>
      </c>
      <c r="AM7" s="13">
        <v>676996</v>
      </c>
      <c r="AN7" s="13">
        <v>322759347</v>
      </c>
      <c r="AO7" s="13">
        <v>817586</v>
      </c>
      <c r="AP7" s="13">
        <v>429877071</v>
      </c>
      <c r="AQ7" s="13">
        <v>722859</v>
      </c>
      <c r="AR7" s="13">
        <v>361025399</v>
      </c>
      <c r="AS7" s="87" t="s">
        <v>0</v>
      </c>
      <c r="AT7" s="88"/>
      <c r="AU7" s="12" t="s">
        <v>1</v>
      </c>
      <c r="AV7" s="13">
        <v>6210161</v>
      </c>
      <c r="AW7" s="13">
        <v>4440655830</v>
      </c>
      <c r="AX7" s="13">
        <v>6974698</v>
      </c>
      <c r="AY7" s="13">
        <v>4580665765</v>
      </c>
      <c r="AZ7" s="13">
        <v>6613989</v>
      </c>
      <c r="BA7" s="13">
        <v>5495456725</v>
      </c>
      <c r="BB7" s="13">
        <v>10379649</v>
      </c>
      <c r="BC7" s="13">
        <v>6874767663</v>
      </c>
      <c r="BD7" s="93" t="s">
        <v>417</v>
      </c>
      <c r="BE7" s="104"/>
      <c r="BF7" s="94" t="s">
        <v>418</v>
      </c>
      <c r="BG7" s="13">
        <v>755714</v>
      </c>
      <c r="BH7" s="13">
        <v>415555553</v>
      </c>
      <c r="BI7" s="13">
        <v>934499</v>
      </c>
      <c r="BJ7" s="13">
        <v>473622465</v>
      </c>
      <c r="BK7" s="13">
        <v>836259</v>
      </c>
      <c r="BL7" s="13">
        <v>460901633</v>
      </c>
      <c r="BM7" s="13">
        <v>1469013</v>
      </c>
      <c r="BN7" s="13">
        <v>747257018</v>
      </c>
      <c r="BO7" s="87" t="s">
        <v>0</v>
      </c>
      <c r="BP7" s="88"/>
      <c r="BQ7" s="12" t="s">
        <v>1</v>
      </c>
      <c r="BR7" s="13">
        <v>7116073</v>
      </c>
      <c r="BS7" s="13">
        <v>6196475279</v>
      </c>
      <c r="BT7" s="13">
        <v>13219624</v>
      </c>
      <c r="BU7" s="13">
        <v>8625826643</v>
      </c>
      <c r="BV7" s="13">
        <v>6984569</v>
      </c>
      <c r="BW7" s="13">
        <v>6381360344</v>
      </c>
      <c r="BX7" s="13">
        <v>12615798</v>
      </c>
      <c r="BY7" s="13">
        <v>8397318719</v>
      </c>
      <c r="BZ7" s="93" t="s">
        <v>417</v>
      </c>
      <c r="CA7" s="104"/>
      <c r="CB7" s="94" t="s">
        <v>418</v>
      </c>
      <c r="CC7" s="13">
        <v>988229</v>
      </c>
      <c r="CD7" s="13">
        <v>547569953</v>
      </c>
      <c r="CE7" s="13">
        <v>1861496</v>
      </c>
      <c r="CF7" s="13">
        <v>952695953</v>
      </c>
      <c r="CG7" s="13">
        <v>952623</v>
      </c>
      <c r="CH7" s="13">
        <v>523675973</v>
      </c>
      <c r="CI7" s="13">
        <v>1864533</v>
      </c>
      <c r="CJ7" s="13">
        <v>958047255</v>
      </c>
      <c r="CK7" s="87" t="s">
        <v>0</v>
      </c>
      <c r="CL7" s="88"/>
      <c r="CM7" s="12" t="s">
        <v>1</v>
      </c>
      <c r="CN7" s="13">
        <v>8181567</v>
      </c>
      <c r="CO7" s="13">
        <v>7764862634</v>
      </c>
      <c r="CP7" s="13">
        <v>12458486</v>
      </c>
      <c r="CQ7" s="13">
        <v>9143915366</v>
      </c>
      <c r="CR7" s="13">
        <v>9689406</v>
      </c>
      <c r="CS7" s="13">
        <v>9733058499</v>
      </c>
      <c r="CT7" s="13">
        <v>13403125</v>
      </c>
      <c r="CU7" s="13">
        <v>10892319375</v>
      </c>
      <c r="CV7" s="93" t="s">
        <v>417</v>
      </c>
      <c r="CW7" s="104"/>
      <c r="CX7" s="94" t="s">
        <v>418</v>
      </c>
      <c r="CY7" s="13">
        <v>1102319</v>
      </c>
      <c r="CZ7" s="13">
        <v>603399390</v>
      </c>
      <c r="DA7" s="13">
        <v>2074537</v>
      </c>
      <c r="DB7" s="13">
        <v>1078621399</v>
      </c>
      <c r="DC7" s="13">
        <v>1215231</v>
      </c>
      <c r="DD7" s="13">
        <v>672234680</v>
      </c>
      <c r="DE7" s="13">
        <v>2180985</v>
      </c>
      <c r="DF7" s="13">
        <v>1159223417</v>
      </c>
      <c r="DG7" s="87" t="s">
        <v>0</v>
      </c>
      <c r="DH7" s="88"/>
      <c r="DI7" s="12" t="s">
        <v>1</v>
      </c>
      <c r="DJ7" s="13">
        <v>10147466</v>
      </c>
      <c r="DK7" s="13">
        <v>11082131321</v>
      </c>
      <c r="DL7" s="13">
        <v>13925579</v>
      </c>
      <c r="DM7" s="13">
        <v>12693071233</v>
      </c>
      <c r="DN7" s="13">
        <v>10597601</v>
      </c>
      <c r="DO7" s="13">
        <v>12762751740</v>
      </c>
      <c r="DP7" s="13">
        <v>14590975</v>
      </c>
      <c r="DQ7" s="13">
        <v>14691673224</v>
      </c>
      <c r="DR7" s="93" t="s">
        <v>417</v>
      </c>
      <c r="DS7" s="104"/>
      <c r="DT7" s="94" t="s">
        <v>418</v>
      </c>
      <c r="DU7" s="13">
        <v>1147705</v>
      </c>
      <c r="DV7" s="13">
        <v>640469110</v>
      </c>
      <c r="DW7" s="13">
        <v>2008584</v>
      </c>
      <c r="DX7" s="13">
        <v>1097192567</v>
      </c>
      <c r="DY7" s="13">
        <v>1057354</v>
      </c>
      <c r="DZ7" s="13">
        <v>592301609</v>
      </c>
      <c r="EA7" s="13">
        <v>1799655</v>
      </c>
      <c r="EB7" s="13">
        <v>1010920814</v>
      </c>
      <c r="EC7" s="87" t="s">
        <v>0</v>
      </c>
      <c r="ED7" s="88"/>
      <c r="EE7" s="12" t="s">
        <v>1</v>
      </c>
      <c r="EF7" s="13">
        <v>9014883</v>
      </c>
      <c r="EG7" s="13">
        <v>11620105240</v>
      </c>
      <c r="EH7" s="13">
        <v>12006979</v>
      </c>
      <c r="EI7" s="13">
        <v>13294966911</v>
      </c>
      <c r="EJ7" s="13">
        <v>7148365</v>
      </c>
      <c r="EK7" s="13">
        <v>9668829801</v>
      </c>
      <c r="EL7" s="13">
        <v>9365752</v>
      </c>
      <c r="EM7" s="13">
        <v>11202084659</v>
      </c>
      <c r="EN7" s="93" t="s">
        <v>417</v>
      </c>
      <c r="EO7" s="104"/>
      <c r="EP7" s="94" t="s">
        <v>418</v>
      </c>
      <c r="EQ7" s="13">
        <v>763580</v>
      </c>
      <c r="ER7" s="13">
        <v>432409261</v>
      </c>
      <c r="ES7" s="13">
        <v>1224428</v>
      </c>
      <c r="ET7" s="13">
        <v>700060740</v>
      </c>
      <c r="EU7" s="13">
        <v>527459</v>
      </c>
      <c r="EV7" s="13">
        <v>299608115</v>
      </c>
      <c r="EW7" s="13">
        <v>798447</v>
      </c>
      <c r="EX7" s="13">
        <v>461568207</v>
      </c>
      <c r="EY7" s="87" t="s">
        <v>0</v>
      </c>
      <c r="EZ7" s="88"/>
      <c r="FA7" s="12" t="s">
        <v>1</v>
      </c>
      <c r="FB7" s="13">
        <v>8280858</v>
      </c>
      <c r="FC7" s="13">
        <v>10887378828</v>
      </c>
      <c r="FD7" s="13">
        <v>10657637</v>
      </c>
      <c r="FE7" s="13">
        <v>13039167260</v>
      </c>
      <c r="FF7" s="13">
        <v>8179577</v>
      </c>
      <c r="FG7" s="13">
        <v>10642175502</v>
      </c>
      <c r="FH7" s="13">
        <v>9278976</v>
      </c>
      <c r="FI7" s="13">
        <v>11821209368</v>
      </c>
      <c r="FJ7" s="93" t="s">
        <v>417</v>
      </c>
      <c r="FK7" s="104"/>
      <c r="FL7" s="94" t="s">
        <v>418</v>
      </c>
      <c r="FM7" s="13">
        <v>545618</v>
      </c>
      <c r="FN7" s="13">
        <v>311111007</v>
      </c>
      <c r="FO7" s="13">
        <v>798310</v>
      </c>
      <c r="FP7" s="13">
        <v>469540798</v>
      </c>
      <c r="FQ7" s="13">
        <v>456789</v>
      </c>
      <c r="FR7" s="13">
        <v>266950705</v>
      </c>
      <c r="FS7" s="13">
        <v>598430</v>
      </c>
      <c r="FT7" s="13">
        <v>357304450</v>
      </c>
      <c r="FU7" s="87" t="s">
        <v>0</v>
      </c>
      <c r="FV7" s="88"/>
      <c r="FW7" s="12" t="s">
        <v>1</v>
      </c>
      <c r="FX7" s="13">
        <v>8366536</v>
      </c>
      <c r="FY7" s="13">
        <v>10778314297</v>
      </c>
      <c r="FZ7" s="13">
        <v>7105915</v>
      </c>
      <c r="GA7" s="13">
        <v>9191896662</v>
      </c>
      <c r="GB7" s="13">
        <v>4729648</v>
      </c>
      <c r="GC7" s="13">
        <v>6101347580</v>
      </c>
      <c r="GD7" s="13">
        <v>4096614</v>
      </c>
      <c r="GE7" s="13">
        <v>5263001956</v>
      </c>
      <c r="GF7" s="93" t="s">
        <v>417</v>
      </c>
      <c r="GG7" s="104"/>
      <c r="GH7" s="94" t="s">
        <v>418</v>
      </c>
      <c r="GI7" s="13">
        <v>381973</v>
      </c>
      <c r="GJ7" s="13">
        <v>231038083</v>
      </c>
      <c r="GK7" s="13">
        <v>383877</v>
      </c>
      <c r="GL7" s="13">
        <v>231118384</v>
      </c>
      <c r="GM7" s="13">
        <v>185327</v>
      </c>
      <c r="GN7" s="13">
        <v>113576122</v>
      </c>
      <c r="GO7" s="13">
        <v>179236</v>
      </c>
      <c r="GP7" s="13">
        <v>106192296</v>
      </c>
      <c r="GQ7" s="87" t="s">
        <v>0</v>
      </c>
      <c r="GR7" s="88"/>
      <c r="GS7" s="12" t="s">
        <v>1</v>
      </c>
      <c r="GT7" s="13">
        <v>2112283</v>
      </c>
      <c r="GU7" s="13">
        <v>2675789367</v>
      </c>
      <c r="GV7" s="13">
        <v>2317429</v>
      </c>
      <c r="GW7" s="13">
        <v>2819615183</v>
      </c>
      <c r="GX7" s="93" t="s">
        <v>417</v>
      </c>
      <c r="GY7" s="104"/>
      <c r="GZ7" s="94" t="s">
        <v>418</v>
      </c>
      <c r="HA7" s="13">
        <v>67926</v>
      </c>
      <c r="HB7" s="13">
        <v>40601511</v>
      </c>
      <c r="HC7" s="13">
        <v>78553</v>
      </c>
      <c r="HD7" s="13">
        <v>44649440</v>
      </c>
    </row>
    <row r="8" spans="1:212" ht="27" customHeight="1">
      <c r="A8" s="90"/>
      <c r="B8" s="91" t="s">
        <v>4</v>
      </c>
      <c r="C8" s="29" t="s">
        <v>419</v>
      </c>
      <c r="D8" s="15">
        <v>92676540</v>
      </c>
      <c r="E8" s="15">
        <v>46625235442</v>
      </c>
      <c r="F8" s="15">
        <v>111939861</v>
      </c>
      <c r="G8" s="15">
        <v>45508774756</v>
      </c>
      <c r="H8" s="15">
        <v>8098135</v>
      </c>
      <c r="I8" s="15">
        <v>1255177669</v>
      </c>
      <c r="J8" s="15">
        <v>6718699</v>
      </c>
      <c r="K8" s="15">
        <v>991000657</v>
      </c>
      <c r="L8" s="105"/>
      <c r="M8" s="106" t="s">
        <v>4</v>
      </c>
      <c r="N8" s="107" t="s">
        <v>419</v>
      </c>
      <c r="O8" s="15">
        <v>9822897</v>
      </c>
      <c r="P8" s="15">
        <v>1950778214</v>
      </c>
      <c r="Q8" s="15">
        <v>15787753</v>
      </c>
      <c r="R8" s="15">
        <v>3050273503</v>
      </c>
      <c r="S8" s="15">
        <v>359034</v>
      </c>
      <c r="T8" s="15">
        <v>62950500</v>
      </c>
      <c r="U8" s="15">
        <v>281911</v>
      </c>
      <c r="V8" s="15">
        <v>48807780</v>
      </c>
      <c r="W8" s="90"/>
      <c r="X8" s="91" t="s">
        <v>4</v>
      </c>
      <c r="Y8" s="29" t="s">
        <v>419</v>
      </c>
      <c r="Z8" s="15">
        <v>7101225</v>
      </c>
      <c r="AA8" s="15">
        <v>1403508156</v>
      </c>
      <c r="AB8" s="15">
        <v>6069087</v>
      </c>
      <c r="AC8" s="15">
        <v>1032904192</v>
      </c>
      <c r="AD8" s="15">
        <v>4514436</v>
      </c>
      <c r="AE8" s="15">
        <v>1160561486</v>
      </c>
      <c r="AF8" s="15">
        <v>3998280</v>
      </c>
      <c r="AG8" s="15">
        <v>829415713</v>
      </c>
      <c r="AH8" s="105"/>
      <c r="AI8" s="106" t="s">
        <v>4</v>
      </c>
      <c r="AJ8" s="107" t="s">
        <v>419</v>
      </c>
      <c r="AK8" s="15">
        <v>767096</v>
      </c>
      <c r="AL8" s="15">
        <v>140689890</v>
      </c>
      <c r="AM8" s="15">
        <v>610932</v>
      </c>
      <c r="AN8" s="15">
        <v>109530655</v>
      </c>
      <c r="AO8" s="15">
        <v>617359</v>
      </c>
      <c r="AP8" s="15">
        <v>114806760</v>
      </c>
      <c r="AQ8" s="15">
        <v>594465</v>
      </c>
      <c r="AR8" s="15">
        <v>108931858</v>
      </c>
      <c r="AS8" s="90"/>
      <c r="AT8" s="91" t="s">
        <v>4</v>
      </c>
      <c r="AU8" s="29" t="s">
        <v>419</v>
      </c>
      <c r="AV8" s="15">
        <v>3620016</v>
      </c>
      <c r="AW8" s="15">
        <v>956808812</v>
      </c>
      <c r="AX8" s="15">
        <v>4042738</v>
      </c>
      <c r="AY8" s="15">
        <v>799799211</v>
      </c>
      <c r="AZ8" s="15">
        <v>3747465</v>
      </c>
      <c r="BA8" s="15">
        <v>1252355857</v>
      </c>
      <c r="BB8" s="15">
        <v>5922612</v>
      </c>
      <c r="BC8" s="15">
        <v>1200359875</v>
      </c>
      <c r="BD8" s="105"/>
      <c r="BE8" s="106" t="s">
        <v>4</v>
      </c>
      <c r="BF8" s="107" t="s">
        <v>419</v>
      </c>
      <c r="BG8" s="15">
        <v>500316</v>
      </c>
      <c r="BH8" s="15">
        <v>93624390</v>
      </c>
      <c r="BI8" s="15">
        <v>728710</v>
      </c>
      <c r="BJ8" s="15">
        <v>135893163</v>
      </c>
      <c r="BK8" s="15">
        <v>512014</v>
      </c>
      <c r="BL8" s="15">
        <v>96875940</v>
      </c>
      <c r="BM8" s="15">
        <v>1140150</v>
      </c>
      <c r="BN8" s="15">
        <v>216751170</v>
      </c>
      <c r="BO8" s="90"/>
      <c r="BP8" s="91" t="s">
        <v>4</v>
      </c>
      <c r="BQ8" s="29" t="s">
        <v>419</v>
      </c>
      <c r="BR8" s="15">
        <v>4033840</v>
      </c>
      <c r="BS8" s="15">
        <v>1535067811</v>
      </c>
      <c r="BT8" s="15">
        <v>7494203</v>
      </c>
      <c r="BU8" s="15">
        <v>1648428862</v>
      </c>
      <c r="BV8" s="15">
        <v>4105971</v>
      </c>
      <c r="BW8" s="15">
        <v>1798587787</v>
      </c>
      <c r="BX8" s="15">
        <v>7175596</v>
      </c>
      <c r="BY8" s="15">
        <v>1752342663</v>
      </c>
      <c r="BZ8" s="105"/>
      <c r="CA8" s="106" t="s">
        <v>4</v>
      </c>
      <c r="CB8" s="107" t="s">
        <v>419</v>
      </c>
      <c r="CC8" s="15">
        <v>630869</v>
      </c>
      <c r="CD8" s="15">
        <v>120356763</v>
      </c>
      <c r="CE8" s="15">
        <v>1470088</v>
      </c>
      <c r="CF8" s="15">
        <v>280431239</v>
      </c>
      <c r="CG8" s="15">
        <v>659217</v>
      </c>
      <c r="CH8" s="15">
        <v>127714667</v>
      </c>
      <c r="CI8" s="15">
        <v>1504836</v>
      </c>
      <c r="CJ8" s="15">
        <v>286000709</v>
      </c>
      <c r="CK8" s="90"/>
      <c r="CL8" s="91" t="s">
        <v>4</v>
      </c>
      <c r="CM8" s="29" t="s">
        <v>419</v>
      </c>
      <c r="CN8" s="15">
        <v>4975541</v>
      </c>
      <c r="CO8" s="15">
        <v>2258455109</v>
      </c>
      <c r="CP8" s="15">
        <v>7486125</v>
      </c>
      <c r="CQ8" s="15">
        <v>2197672715</v>
      </c>
      <c r="CR8" s="15">
        <v>5988064</v>
      </c>
      <c r="CS8" s="15">
        <v>2962573636</v>
      </c>
      <c r="CT8" s="15">
        <v>8207272</v>
      </c>
      <c r="CU8" s="15">
        <v>2775564482</v>
      </c>
      <c r="CV8" s="105"/>
      <c r="CW8" s="106" t="s">
        <v>4</v>
      </c>
      <c r="CX8" s="107" t="s">
        <v>419</v>
      </c>
      <c r="CY8" s="15">
        <v>814480</v>
      </c>
      <c r="CZ8" s="15">
        <v>159359216</v>
      </c>
      <c r="DA8" s="15">
        <v>1687478</v>
      </c>
      <c r="DB8" s="15">
        <v>320111880</v>
      </c>
      <c r="DC8" s="15">
        <v>915686</v>
      </c>
      <c r="DD8" s="15">
        <v>181928131</v>
      </c>
      <c r="DE8" s="15">
        <v>1747785</v>
      </c>
      <c r="DF8" s="15">
        <v>334544689</v>
      </c>
      <c r="DG8" s="90"/>
      <c r="DH8" s="91" t="s">
        <v>4</v>
      </c>
      <c r="DI8" s="29" t="s">
        <v>419</v>
      </c>
      <c r="DJ8" s="15">
        <v>6426384</v>
      </c>
      <c r="DK8" s="15">
        <v>3495773792</v>
      </c>
      <c r="DL8" s="15">
        <v>8664568</v>
      </c>
      <c r="DM8" s="15">
        <v>3449090639</v>
      </c>
      <c r="DN8" s="15">
        <v>6912399</v>
      </c>
      <c r="DO8" s="15">
        <v>4286932929</v>
      </c>
      <c r="DP8" s="15">
        <v>9247136</v>
      </c>
      <c r="DQ8" s="15">
        <v>4443326839</v>
      </c>
      <c r="DR8" s="105"/>
      <c r="DS8" s="106" t="s">
        <v>4</v>
      </c>
      <c r="DT8" s="107" t="s">
        <v>419</v>
      </c>
      <c r="DU8" s="15">
        <v>881558</v>
      </c>
      <c r="DV8" s="15">
        <v>178481275</v>
      </c>
      <c r="DW8" s="15">
        <v>1577068</v>
      </c>
      <c r="DX8" s="15">
        <v>308346942</v>
      </c>
      <c r="DY8" s="15">
        <v>833847</v>
      </c>
      <c r="DZ8" s="15">
        <v>172941292</v>
      </c>
      <c r="EA8" s="15">
        <v>1376054</v>
      </c>
      <c r="EB8" s="15">
        <v>274466233</v>
      </c>
      <c r="EC8" s="90"/>
      <c r="ED8" s="91" t="s">
        <v>4</v>
      </c>
      <c r="EE8" s="29" t="s">
        <v>419</v>
      </c>
      <c r="EF8" s="15">
        <v>6022765</v>
      </c>
      <c r="EG8" s="15">
        <v>4154914425</v>
      </c>
      <c r="EH8" s="15">
        <v>7823932</v>
      </c>
      <c r="EI8" s="15">
        <v>4453373090</v>
      </c>
      <c r="EJ8" s="15">
        <v>4879699</v>
      </c>
      <c r="EK8" s="15">
        <v>3603082397</v>
      </c>
      <c r="EL8" s="15">
        <v>6234132</v>
      </c>
      <c r="EM8" s="15">
        <v>3961220028</v>
      </c>
      <c r="EN8" s="105"/>
      <c r="EO8" s="106" t="s">
        <v>4</v>
      </c>
      <c r="EP8" s="107" t="s">
        <v>419</v>
      </c>
      <c r="EQ8" s="15">
        <v>606709</v>
      </c>
      <c r="ER8" s="15">
        <v>127886333</v>
      </c>
      <c r="ES8" s="15">
        <v>929372</v>
      </c>
      <c r="ET8" s="15">
        <v>187522521</v>
      </c>
      <c r="EU8" s="15">
        <v>427520</v>
      </c>
      <c r="EV8" s="15">
        <v>90941090</v>
      </c>
      <c r="EW8" s="15">
        <v>608017</v>
      </c>
      <c r="EX8" s="15">
        <v>124389044</v>
      </c>
      <c r="EY8" s="90"/>
      <c r="EZ8" s="91" t="s">
        <v>4</v>
      </c>
      <c r="FA8" s="29" t="s">
        <v>419</v>
      </c>
      <c r="FB8" s="15">
        <v>5611551</v>
      </c>
      <c r="FC8" s="15">
        <v>4164651518</v>
      </c>
      <c r="FD8" s="15">
        <v>7066213</v>
      </c>
      <c r="FE8" s="15">
        <v>4734785631</v>
      </c>
      <c r="FF8" s="15">
        <v>5674191</v>
      </c>
      <c r="FG8" s="15">
        <v>4210071969</v>
      </c>
      <c r="FH8" s="15">
        <v>6310786</v>
      </c>
      <c r="FI8" s="15">
        <v>4427495209</v>
      </c>
      <c r="FJ8" s="105"/>
      <c r="FK8" s="106" t="s">
        <v>4</v>
      </c>
      <c r="FL8" s="107" t="s">
        <v>419</v>
      </c>
      <c r="FM8" s="15">
        <v>445861</v>
      </c>
      <c r="FN8" s="15">
        <v>95029633</v>
      </c>
      <c r="FO8" s="15">
        <v>601846</v>
      </c>
      <c r="FP8" s="15">
        <v>123276093</v>
      </c>
      <c r="FQ8" s="15">
        <v>364523</v>
      </c>
      <c r="FR8" s="15">
        <v>78459170</v>
      </c>
      <c r="FS8" s="15">
        <v>445885</v>
      </c>
      <c r="FT8" s="15">
        <v>91652309</v>
      </c>
      <c r="FU8" s="90"/>
      <c r="FV8" s="91" t="s">
        <v>4</v>
      </c>
      <c r="FW8" s="29" t="s">
        <v>419</v>
      </c>
      <c r="FX8" s="15">
        <v>5974640</v>
      </c>
      <c r="FY8" s="15">
        <v>4441594351</v>
      </c>
      <c r="FZ8" s="15">
        <v>4931218</v>
      </c>
      <c r="GA8" s="15">
        <v>3582237624</v>
      </c>
      <c r="GB8" s="15">
        <v>3439697</v>
      </c>
      <c r="GC8" s="15">
        <v>2556849386</v>
      </c>
      <c r="GD8" s="15">
        <v>2895736</v>
      </c>
      <c r="GE8" s="15">
        <v>2111365037</v>
      </c>
      <c r="GF8" s="105"/>
      <c r="GG8" s="106" t="s">
        <v>4</v>
      </c>
      <c r="GH8" s="107" t="s">
        <v>419</v>
      </c>
      <c r="GI8" s="15">
        <v>294081</v>
      </c>
      <c r="GJ8" s="15">
        <v>65434700</v>
      </c>
      <c r="GK8" s="15">
        <v>285279</v>
      </c>
      <c r="GL8" s="15">
        <v>59212933</v>
      </c>
      <c r="GM8" s="15">
        <v>140495</v>
      </c>
      <c r="GN8" s="15">
        <v>31666123</v>
      </c>
      <c r="GO8" s="15">
        <v>135706</v>
      </c>
      <c r="GP8" s="15">
        <v>27941730</v>
      </c>
      <c r="GQ8" s="90"/>
      <c r="GR8" s="91" t="s">
        <v>4</v>
      </c>
      <c r="GS8" s="29" t="s">
        <v>419</v>
      </c>
      <c r="GT8" s="15">
        <v>1550521</v>
      </c>
      <c r="GU8" s="15">
        <v>1128268352</v>
      </c>
      <c r="GV8" s="15">
        <v>1651528</v>
      </c>
      <c r="GW8" s="15">
        <v>1118392289</v>
      </c>
      <c r="GX8" s="105"/>
      <c r="GY8" s="106" t="s">
        <v>4</v>
      </c>
      <c r="GZ8" s="107" t="s">
        <v>419</v>
      </c>
      <c r="HA8" s="15">
        <v>52232</v>
      </c>
      <c r="HB8" s="15">
        <v>11632341</v>
      </c>
      <c r="HC8" s="15">
        <v>62171</v>
      </c>
      <c r="HD8" s="15">
        <v>12462555</v>
      </c>
    </row>
    <row r="9" spans="1:212" ht="42" customHeight="1">
      <c r="A9" s="90"/>
      <c r="B9" s="91" t="s">
        <v>5</v>
      </c>
      <c r="C9" s="28" t="s">
        <v>420</v>
      </c>
      <c r="D9" s="15">
        <v>50862163</v>
      </c>
      <c r="E9" s="15">
        <v>58524191380</v>
      </c>
      <c r="F9" s="15">
        <v>66286489</v>
      </c>
      <c r="G9" s="15">
        <v>64191719099</v>
      </c>
      <c r="H9" s="15">
        <v>2467844</v>
      </c>
      <c r="I9" s="15">
        <v>1928929195</v>
      </c>
      <c r="J9" s="15">
        <v>2026112</v>
      </c>
      <c r="K9" s="15">
        <v>1406815376</v>
      </c>
      <c r="L9" s="105"/>
      <c r="M9" s="106" t="s">
        <v>5</v>
      </c>
      <c r="N9" s="108" t="s">
        <v>421</v>
      </c>
      <c r="O9" s="15">
        <v>3825547</v>
      </c>
      <c r="P9" s="15">
        <v>1930924336</v>
      </c>
      <c r="Q9" s="15">
        <v>4904735</v>
      </c>
      <c r="R9" s="15">
        <v>2545539692</v>
      </c>
      <c r="S9" s="15">
        <v>22841</v>
      </c>
      <c r="T9" s="15">
        <v>15578756</v>
      </c>
      <c r="U9" s="15">
        <v>16594</v>
      </c>
      <c r="V9" s="15">
        <v>10108975</v>
      </c>
      <c r="W9" s="90"/>
      <c r="X9" s="91" t="s">
        <v>5</v>
      </c>
      <c r="Y9" s="28" t="s">
        <v>420</v>
      </c>
      <c r="Z9" s="15">
        <v>3284579</v>
      </c>
      <c r="AA9" s="15">
        <v>2576472082</v>
      </c>
      <c r="AB9" s="15">
        <v>2782755</v>
      </c>
      <c r="AC9" s="15">
        <v>2024761798</v>
      </c>
      <c r="AD9" s="15">
        <v>2059116</v>
      </c>
      <c r="AE9" s="15">
        <v>1346156075</v>
      </c>
      <c r="AF9" s="15">
        <v>1730253</v>
      </c>
      <c r="AG9" s="15">
        <v>1190622613</v>
      </c>
      <c r="AH9" s="105"/>
      <c r="AI9" s="106" t="s">
        <v>5</v>
      </c>
      <c r="AJ9" s="108" t="s">
        <v>421</v>
      </c>
      <c r="AK9" s="15">
        <v>87373</v>
      </c>
      <c r="AL9" s="15">
        <v>45616350</v>
      </c>
      <c r="AM9" s="15">
        <v>70486</v>
      </c>
      <c r="AN9" s="15">
        <v>35363959</v>
      </c>
      <c r="AO9" s="15">
        <v>221954</v>
      </c>
      <c r="AP9" s="15">
        <v>107794661</v>
      </c>
      <c r="AQ9" s="15">
        <v>140656</v>
      </c>
      <c r="AR9" s="15">
        <v>65988431</v>
      </c>
      <c r="AS9" s="90"/>
      <c r="AT9" s="91" t="s">
        <v>5</v>
      </c>
      <c r="AU9" s="28" t="s">
        <v>420</v>
      </c>
      <c r="AV9" s="15">
        <v>2337751</v>
      </c>
      <c r="AW9" s="15">
        <v>1757621075</v>
      </c>
      <c r="AX9" s="15">
        <v>2537278</v>
      </c>
      <c r="AY9" s="15">
        <v>1850223902</v>
      </c>
      <c r="AZ9" s="15">
        <v>3019223</v>
      </c>
      <c r="BA9" s="15">
        <v>2410785432</v>
      </c>
      <c r="BB9" s="15">
        <v>4470536</v>
      </c>
      <c r="BC9" s="15">
        <v>2872897148</v>
      </c>
      <c r="BD9" s="105"/>
      <c r="BE9" s="106" t="s">
        <v>5</v>
      </c>
      <c r="BF9" s="108" t="s">
        <v>421</v>
      </c>
      <c r="BG9" s="15">
        <v>291449</v>
      </c>
      <c r="BH9" s="15">
        <v>136869353</v>
      </c>
      <c r="BI9" s="15">
        <v>233306</v>
      </c>
      <c r="BJ9" s="15">
        <v>102129261</v>
      </c>
      <c r="BK9" s="15">
        <v>378374</v>
      </c>
      <c r="BL9" s="15">
        <v>163296492</v>
      </c>
      <c r="BM9" s="15">
        <v>375632</v>
      </c>
      <c r="BN9" s="15">
        <v>161981545</v>
      </c>
      <c r="BO9" s="90"/>
      <c r="BP9" s="91" t="s">
        <v>5</v>
      </c>
      <c r="BQ9" s="28" t="s">
        <v>420</v>
      </c>
      <c r="BR9" s="15">
        <v>3211975</v>
      </c>
      <c r="BS9" s="15">
        <v>2698187993</v>
      </c>
      <c r="BT9" s="15">
        <v>5815954</v>
      </c>
      <c r="BU9" s="15">
        <v>3527414036</v>
      </c>
      <c r="BV9" s="15">
        <v>2942928</v>
      </c>
      <c r="BW9" s="15">
        <v>2658295381</v>
      </c>
      <c r="BX9" s="15">
        <v>5520332</v>
      </c>
      <c r="BY9" s="15">
        <v>3415194906</v>
      </c>
      <c r="BZ9" s="105"/>
      <c r="CA9" s="106" t="s">
        <v>5</v>
      </c>
      <c r="CB9" s="108" t="s">
        <v>421</v>
      </c>
      <c r="CC9" s="15">
        <v>421067</v>
      </c>
      <c r="CD9" s="15">
        <v>189443009</v>
      </c>
      <c r="CE9" s="15">
        <v>448350</v>
      </c>
      <c r="CF9" s="15">
        <v>203785279</v>
      </c>
      <c r="CG9" s="15">
        <v>349911</v>
      </c>
      <c r="CH9" s="15">
        <v>162311842</v>
      </c>
      <c r="CI9" s="15">
        <v>414359</v>
      </c>
      <c r="CJ9" s="15">
        <v>197496392</v>
      </c>
      <c r="CK9" s="90"/>
      <c r="CL9" s="91" t="s">
        <v>5</v>
      </c>
      <c r="CM9" s="28" t="s">
        <v>420</v>
      </c>
      <c r="CN9" s="15">
        <v>3247627</v>
      </c>
      <c r="CO9" s="15">
        <v>3256299368</v>
      </c>
      <c r="CP9" s="15">
        <v>5078292</v>
      </c>
      <c r="CQ9" s="15">
        <v>3660380117</v>
      </c>
      <c r="CR9" s="15">
        <v>3785931</v>
      </c>
      <c r="CS9" s="15">
        <v>4136424162</v>
      </c>
      <c r="CT9" s="15">
        <v>5421147</v>
      </c>
      <c r="CU9" s="15">
        <v>4578290341</v>
      </c>
      <c r="CV9" s="105"/>
      <c r="CW9" s="106" t="s">
        <v>5</v>
      </c>
      <c r="CX9" s="108" t="s">
        <v>421</v>
      </c>
      <c r="CY9" s="15">
        <v>347700</v>
      </c>
      <c r="CZ9" s="15">
        <v>168020549</v>
      </c>
      <c r="DA9" s="15">
        <v>453065</v>
      </c>
      <c r="DB9" s="15">
        <v>225797790</v>
      </c>
      <c r="DC9" s="15">
        <v>364412</v>
      </c>
      <c r="DD9" s="15">
        <v>183501036</v>
      </c>
      <c r="DE9" s="15">
        <v>513154</v>
      </c>
      <c r="DF9" s="15">
        <v>265361727</v>
      </c>
      <c r="DG9" s="90"/>
      <c r="DH9" s="91" t="s">
        <v>5</v>
      </c>
      <c r="DI9" s="28" t="s">
        <v>420</v>
      </c>
      <c r="DJ9" s="15">
        <v>3917142</v>
      </c>
      <c r="DK9" s="15">
        <v>4832420844</v>
      </c>
      <c r="DL9" s="15">
        <v>5619077</v>
      </c>
      <c r="DM9" s="15">
        <v>5558650693</v>
      </c>
      <c r="DN9" s="15">
        <v>4017212</v>
      </c>
      <c r="DO9" s="15">
        <v>5607184302</v>
      </c>
      <c r="DP9" s="15">
        <v>5757626</v>
      </c>
      <c r="DQ9" s="15">
        <v>6392870986</v>
      </c>
      <c r="DR9" s="105"/>
      <c r="DS9" s="106" t="s">
        <v>5</v>
      </c>
      <c r="DT9" s="108" t="s">
        <v>421</v>
      </c>
      <c r="DU9" s="15">
        <v>326617</v>
      </c>
      <c r="DV9" s="15">
        <v>169906609</v>
      </c>
      <c r="DW9" s="15">
        <v>519713</v>
      </c>
      <c r="DX9" s="15">
        <v>276077794</v>
      </c>
      <c r="DY9" s="15">
        <v>277276</v>
      </c>
      <c r="DZ9" s="15">
        <v>148123905</v>
      </c>
      <c r="EA9" s="15">
        <v>513535</v>
      </c>
      <c r="EB9" s="15">
        <v>281080618</v>
      </c>
      <c r="EC9" s="90"/>
      <c r="ED9" s="91" t="s">
        <v>5</v>
      </c>
      <c r="EE9" s="28" t="s">
        <v>420</v>
      </c>
      <c r="EF9" s="15">
        <v>3351900</v>
      </c>
      <c r="EG9" s="15">
        <v>5028597645</v>
      </c>
      <c r="EH9" s="15">
        <v>4594038</v>
      </c>
      <c r="EI9" s="15">
        <v>5658622010</v>
      </c>
      <c r="EJ9" s="15">
        <v>2568966</v>
      </c>
      <c r="EK9" s="15">
        <v>4136924044</v>
      </c>
      <c r="EL9" s="15">
        <v>3514783</v>
      </c>
      <c r="EM9" s="15">
        <v>4756561033</v>
      </c>
      <c r="EN9" s="105"/>
      <c r="EO9" s="106" t="s">
        <v>5</v>
      </c>
      <c r="EP9" s="108" t="s">
        <v>421</v>
      </c>
      <c r="EQ9" s="15">
        <v>195257</v>
      </c>
      <c r="ER9" s="15">
        <v>108053289</v>
      </c>
      <c r="ES9" s="15">
        <v>359856</v>
      </c>
      <c r="ET9" s="15">
        <v>203627556</v>
      </c>
      <c r="EU9" s="15">
        <v>125904</v>
      </c>
      <c r="EV9" s="15">
        <v>72324462</v>
      </c>
      <c r="EW9" s="15">
        <v>233300</v>
      </c>
      <c r="EX9" s="15">
        <v>135483881</v>
      </c>
      <c r="EY9" s="90"/>
      <c r="EZ9" s="91" t="s">
        <v>5</v>
      </c>
      <c r="FA9" s="28" t="s">
        <v>420</v>
      </c>
      <c r="FB9" s="15">
        <v>2827745</v>
      </c>
      <c r="FC9" s="15">
        <v>4518745787</v>
      </c>
      <c r="FD9" s="15">
        <v>3836803</v>
      </c>
      <c r="FE9" s="15">
        <v>5512094949</v>
      </c>
      <c r="FF9" s="15">
        <v>2728090</v>
      </c>
      <c r="FG9" s="15">
        <v>4257015091</v>
      </c>
      <c r="FH9" s="15">
        <v>3195354</v>
      </c>
      <c r="FI9" s="15">
        <v>4943116832</v>
      </c>
      <c r="FJ9" s="105"/>
      <c r="FK9" s="106" t="s">
        <v>5</v>
      </c>
      <c r="FL9" s="108" t="s">
        <v>421</v>
      </c>
      <c r="FM9" s="15">
        <v>124032</v>
      </c>
      <c r="FN9" s="15">
        <v>74922500</v>
      </c>
      <c r="FO9" s="15">
        <v>239254</v>
      </c>
      <c r="FP9" s="15">
        <v>145573444</v>
      </c>
      <c r="FQ9" s="15">
        <v>112625</v>
      </c>
      <c r="FR9" s="15">
        <v>70825712</v>
      </c>
      <c r="FS9" s="15">
        <v>184160</v>
      </c>
      <c r="FT9" s="15">
        <v>115352585</v>
      </c>
      <c r="FU9" s="90"/>
      <c r="FV9" s="91" t="s">
        <v>5</v>
      </c>
      <c r="FW9" s="28" t="s">
        <v>420</v>
      </c>
      <c r="FX9" s="15">
        <v>2829303</v>
      </c>
      <c r="FY9" s="15">
        <v>4115497809</v>
      </c>
      <c r="FZ9" s="15">
        <v>2375249</v>
      </c>
      <c r="GA9" s="15">
        <v>3719522562</v>
      </c>
      <c r="GB9" s="15">
        <v>1575832</v>
      </c>
      <c r="GC9" s="15">
        <v>2281728149</v>
      </c>
      <c r="GD9" s="15">
        <v>1307353</v>
      </c>
      <c r="GE9" s="15">
        <v>2050812221</v>
      </c>
      <c r="GF9" s="105"/>
      <c r="GG9" s="106" t="s">
        <v>5</v>
      </c>
      <c r="GH9" s="108" t="s">
        <v>421</v>
      </c>
      <c r="GI9" s="15">
        <v>106602</v>
      </c>
      <c r="GJ9" s="15">
        <v>68071673</v>
      </c>
      <c r="GK9" s="15">
        <v>118640</v>
      </c>
      <c r="GL9" s="15">
        <v>75515622</v>
      </c>
      <c r="GM9" s="15">
        <v>53840</v>
      </c>
      <c r="GN9" s="15">
        <v>34657314</v>
      </c>
      <c r="GO9" s="15">
        <v>51664</v>
      </c>
      <c r="GP9" s="15">
        <v>32832543</v>
      </c>
      <c r="GQ9" s="90"/>
      <c r="GR9" s="91" t="s">
        <v>5</v>
      </c>
      <c r="GS9" s="28" t="s">
        <v>420</v>
      </c>
      <c r="GT9" s="15">
        <v>688999</v>
      </c>
      <c r="GU9" s="15">
        <v>976906946</v>
      </c>
      <c r="GV9" s="15">
        <v>703547</v>
      </c>
      <c r="GW9" s="15">
        <v>1072867576</v>
      </c>
      <c r="GX9" s="105"/>
      <c r="GY9" s="106" t="s">
        <v>5</v>
      </c>
      <c r="GZ9" s="108" t="s">
        <v>421</v>
      </c>
      <c r="HA9" s="15">
        <v>18313</v>
      </c>
      <c r="HB9" s="15">
        <v>11606824</v>
      </c>
      <c r="HC9" s="15">
        <v>19011</v>
      </c>
      <c r="HD9" s="15">
        <v>11982290</v>
      </c>
    </row>
    <row r="10" spans="1:212" ht="27" customHeight="1">
      <c r="A10" s="90"/>
      <c r="B10" s="91" t="s">
        <v>6</v>
      </c>
      <c r="C10" s="29" t="s">
        <v>422</v>
      </c>
      <c r="D10" s="15">
        <v>136670133</v>
      </c>
      <c r="E10" s="15">
        <v>35779195303</v>
      </c>
      <c r="F10" s="15">
        <v>165959593</v>
      </c>
      <c r="G10" s="15">
        <v>43364959548</v>
      </c>
      <c r="H10" s="15">
        <v>13145052</v>
      </c>
      <c r="I10" s="15">
        <v>3421479729</v>
      </c>
      <c r="J10" s="15">
        <v>10963937</v>
      </c>
      <c r="K10" s="15">
        <v>2848988278</v>
      </c>
      <c r="L10" s="105"/>
      <c r="M10" s="106" t="s">
        <v>6</v>
      </c>
      <c r="N10" s="107" t="s">
        <v>422</v>
      </c>
      <c r="O10" s="15">
        <v>12249311</v>
      </c>
      <c r="P10" s="15">
        <v>3174596489</v>
      </c>
      <c r="Q10" s="15">
        <v>18900438</v>
      </c>
      <c r="R10" s="15">
        <v>4891354349</v>
      </c>
      <c r="S10" s="15">
        <v>377352</v>
      </c>
      <c r="T10" s="15">
        <v>95312913</v>
      </c>
      <c r="U10" s="15">
        <v>295142</v>
      </c>
      <c r="V10" s="15">
        <v>74550080</v>
      </c>
      <c r="W10" s="90"/>
      <c r="X10" s="91" t="s">
        <v>6</v>
      </c>
      <c r="Y10" s="29" t="s">
        <v>422</v>
      </c>
      <c r="Z10" s="15">
        <v>12635662</v>
      </c>
      <c r="AA10" s="15">
        <v>3251942495</v>
      </c>
      <c r="AB10" s="15">
        <v>10989625</v>
      </c>
      <c r="AC10" s="15">
        <v>2819915030</v>
      </c>
      <c r="AD10" s="15">
        <v>7458353</v>
      </c>
      <c r="AE10" s="15">
        <v>1924868697</v>
      </c>
      <c r="AF10" s="15">
        <v>6670372</v>
      </c>
      <c r="AG10" s="15">
        <v>1716266652</v>
      </c>
      <c r="AH10" s="105"/>
      <c r="AI10" s="106" t="s">
        <v>6</v>
      </c>
      <c r="AJ10" s="107" t="s">
        <v>422</v>
      </c>
      <c r="AK10" s="15">
        <v>833807</v>
      </c>
      <c r="AL10" s="15">
        <v>214409480</v>
      </c>
      <c r="AM10" s="15">
        <v>665600</v>
      </c>
      <c r="AN10" s="15">
        <v>171013070</v>
      </c>
      <c r="AO10" s="15">
        <v>781060</v>
      </c>
      <c r="AP10" s="15">
        <v>200364350</v>
      </c>
      <c r="AQ10" s="15">
        <v>698999</v>
      </c>
      <c r="AR10" s="15">
        <v>179443270</v>
      </c>
      <c r="AS10" s="90"/>
      <c r="AT10" s="91" t="s">
        <v>6</v>
      </c>
      <c r="AU10" s="29" t="s">
        <v>422</v>
      </c>
      <c r="AV10" s="15">
        <v>6068447</v>
      </c>
      <c r="AW10" s="15">
        <v>1576241394</v>
      </c>
      <c r="AX10" s="15">
        <v>6800745</v>
      </c>
      <c r="AY10" s="15">
        <v>1768863334</v>
      </c>
      <c r="AZ10" s="15">
        <v>6403241</v>
      </c>
      <c r="BA10" s="15">
        <v>1672135916</v>
      </c>
      <c r="BB10" s="15">
        <v>9801038</v>
      </c>
      <c r="BC10" s="15">
        <v>2566483331</v>
      </c>
      <c r="BD10" s="105"/>
      <c r="BE10" s="106" t="s">
        <v>6</v>
      </c>
      <c r="BF10" s="107" t="s">
        <v>422</v>
      </c>
      <c r="BG10" s="15">
        <v>702902</v>
      </c>
      <c r="BH10" s="15">
        <v>179477433</v>
      </c>
      <c r="BI10" s="15">
        <v>892615</v>
      </c>
      <c r="BJ10" s="15">
        <v>227380180</v>
      </c>
      <c r="BK10" s="15">
        <v>767000</v>
      </c>
      <c r="BL10" s="15">
        <v>194989760</v>
      </c>
      <c r="BM10" s="15">
        <v>1398347</v>
      </c>
      <c r="BN10" s="15">
        <v>355513600</v>
      </c>
      <c r="BO10" s="90"/>
      <c r="BP10" s="91" t="s">
        <v>6</v>
      </c>
      <c r="BQ10" s="29" t="s">
        <v>422</v>
      </c>
      <c r="BR10" s="15">
        <v>6838669</v>
      </c>
      <c r="BS10" s="15">
        <v>1787438706</v>
      </c>
      <c r="BT10" s="15">
        <v>12104438</v>
      </c>
      <c r="BU10" s="15">
        <v>3150318600</v>
      </c>
      <c r="BV10" s="15">
        <v>6672135</v>
      </c>
      <c r="BW10" s="15">
        <v>1740842847</v>
      </c>
      <c r="BX10" s="15">
        <v>11352491</v>
      </c>
      <c r="BY10" s="15">
        <v>2941836215</v>
      </c>
      <c r="BZ10" s="105"/>
      <c r="CA10" s="106" t="s">
        <v>6</v>
      </c>
      <c r="CB10" s="107" t="s">
        <v>422</v>
      </c>
      <c r="CC10" s="15">
        <v>906527</v>
      </c>
      <c r="CD10" s="15">
        <v>230680583</v>
      </c>
      <c r="CE10" s="15">
        <v>1771376</v>
      </c>
      <c r="CF10" s="15">
        <v>451577110</v>
      </c>
      <c r="CG10" s="15">
        <v>882477</v>
      </c>
      <c r="CH10" s="15">
        <v>226190060</v>
      </c>
      <c r="CI10" s="15">
        <v>1777629</v>
      </c>
      <c r="CJ10" s="15">
        <v>457208413</v>
      </c>
      <c r="CK10" s="90"/>
      <c r="CL10" s="91" t="s">
        <v>6</v>
      </c>
      <c r="CM10" s="29" t="s">
        <v>422</v>
      </c>
      <c r="CN10" s="15">
        <v>7753705</v>
      </c>
      <c r="CO10" s="15">
        <v>2024735454</v>
      </c>
      <c r="CP10" s="15">
        <v>11505815</v>
      </c>
      <c r="CQ10" s="15">
        <v>2986054258</v>
      </c>
      <c r="CR10" s="15">
        <v>8981728</v>
      </c>
      <c r="CS10" s="15">
        <v>2356406414</v>
      </c>
      <c r="CT10" s="15">
        <v>12282897</v>
      </c>
      <c r="CU10" s="15">
        <v>3199707357</v>
      </c>
      <c r="CV10" s="105"/>
      <c r="CW10" s="106" t="s">
        <v>6</v>
      </c>
      <c r="CX10" s="107" t="s">
        <v>422</v>
      </c>
      <c r="CY10" s="15">
        <v>1030089</v>
      </c>
      <c r="CZ10" s="15">
        <v>266787550</v>
      </c>
      <c r="DA10" s="15">
        <v>1975929</v>
      </c>
      <c r="DB10" s="15">
        <v>513441420</v>
      </c>
      <c r="DC10" s="15">
        <v>1137599</v>
      </c>
      <c r="DD10" s="15">
        <v>296435650</v>
      </c>
      <c r="DE10" s="15">
        <v>2066846</v>
      </c>
      <c r="DF10" s="15">
        <v>539361860</v>
      </c>
      <c r="DG10" s="90"/>
      <c r="DH10" s="91" t="s">
        <v>6</v>
      </c>
      <c r="DI10" s="29" t="s">
        <v>422</v>
      </c>
      <c r="DJ10" s="15">
        <v>9273028</v>
      </c>
      <c r="DK10" s="15">
        <v>2447412153</v>
      </c>
      <c r="DL10" s="15">
        <v>12634844</v>
      </c>
      <c r="DM10" s="15">
        <v>3307870027</v>
      </c>
      <c r="DN10" s="15">
        <v>9534649</v>
      </c>
      <c r="DO10" s="15">
        <v>2529342015</v>
      </c>
      <c r="DP10" s="15">
        <v>13028921</v>
      </c>
      <c r="DQ10" s="15">
        <v>3425963469</v>
      </c>
      <c r="DR10" s="105"/>
      <c r="DS10" s="106" t="s">
        <v>6</v>
      </c>
      <c r="DT10" s="107" t="s">
        <v>422</v>
      </c>
      <c r="DU10" s="15">
        <v>1077275</v>
      </c>
      <c r="DV10" s="15">
        <v>282060330</v>
      </c>
      <c r="DW10" s="15">
        <v>1893361</v>
      </c>
      <c r="DX10" s="15">
        <v>494641500</v>
      </c>
      <c r="DY10" s="15">
        <v>996949</v>
      </c>
      <c r="DZ10" s="15">
        <v>261651450</v>
      </c>
      <c r="EA10" s="15">
        <v>1684133</v>
      </c>
      <c r="EB10" s="15">
        <v>439426230</v>
      </c>
      <c r="EC10" s="90"/>
      <c r="ED10" s="91" t="s">
        <v>6</v>
      </c>
      <c r="EE10" s="29" t="s">
        <v>422</v>
      </c>
      <c r="EF10" s="15">
        <v>7992319</v>
      </c>
      <c r="EG10" s="15">
        <v>2130130308</v>
      </c>
      <c r="EH10" s="15">
        <v>10600156</v>
      </c>
      <c r="EI10" s="15">
        <v>2799701708</v>
      </c>
      <c r="EJ10" s="15">
        <v>6274459</v>
      </c>
      <c r="EK10" s="15">
        <v>1674098897</v>
      </c>
      <c r="EL10" s="15">
        <v>8187774</v>
      </c>
      <c r="EM10" s="15">
        <v>2167025132</v>
      </c>
      <c r="EN10" s="105"/>
      <c r="EO10" s="106" t="s">
        <v>6</v>
      </c>
      <c r="EP10" s="107" t="s">
        <v>422</v>
      </c>
      <c r="EQ10" s="15">
        <v>720481</v>
      </c>
      <c r="ER10" s="15">
        <v>189418520</v>
      </c>
      <c r="ES10" s="15">
        <v>1142551</v>
      </c>
      <c r="ET10" s="15">
        <v>298082950</v>
      </c>
      <c r="EU10" s="15">
        <v>499240</v>
      </c>
      <c r="EV10" s="15">
        <v>131337870</v>
      </c>
      <c r="EW10" s="15">
        <v>745555</v>
      </c>
      <c r="EX10" s="15">
        <v>194589543</v>
      </c>
      <c r="EY10" s="90"/>
      <c r="EZ10" s="91" t="s">
        <v>6</v>
      </c>
      <c r="FA10" s="29" t="s">
        <v>422</v>
      </c>
      <c r="FB10" s="15">
        <v>7232272</v>
      </c>
      <c r="FC10" s="15">
        <v>1909401395</v>
      </c>
      <c r="FD10" s="15">
        <v>9242381</v>
      </c>
      <c r="FE10" s="15">
        <v>2428127077</v>
      </c>
      <c r="FF10" s="15">
        <v>7130606</v>
      </c>
      <c r="FG10" s="15">
        <v>1872842386</v>
      </c>
      <c r="FH10" s="15">
        <v>8053183</v>
      </c>
      <c r="FI10" s="15">
        <v>2121420204</v>
      </c>
      <c r="FJ10" s="105"/>
      <c r="FK10" s="106" t="s">
        <v>6</v>
      </c>
      <c r="FL10" s="107" t="s">
        <v>422</v>
      </c>
      <c r="FM10" s="15">
        <v>516742</v>
      </c>
      <c r="FN10" s="15">
        <v>135929470</v>
      </c>
      <c r="FO10" s="15">
        <v>742119</v>
      </c>
      <c r="FP10" s="15">
        <v>193670840</v>
      </c>
      <c r="FQ10" s="15">
        <v>429377</v>
      </c>
      <c r="FR10" s="15">
        <v>113336270</v>
      </c>
      <c r="FS10" s="15">
        <v>554250</v>
      </c>
      <c r="FT10" s="15">
        <v>145089630</v>
      </c>
      <c r="FU10" s="90"/>
      <c r="FV10" s="91" t="s">
        <v>6</v>
      </c>
      <c r="FW10" s="29" t="s">
        <v>422</v>
      </c>
      <c r="FX10" s="15">
        <v>7298644</v>
      </c>
      <c r="FY10" s="15">
        <v>1897061533</v>
      </c>
      <c r="FZ10" s="15">
        <v>6165101</v>
      </c>
      <c r="GA10" s="15">
        <v>1629329429</v>
      </c>
      <c r="GB10" s="15">
        <v>4129257</v>
      </c>
      <c r="GC10" s="15">
        <v>1075883517</v>
      </c>
      <c r="GD10" s="15">
        <v>3559051</v>
      </c>
      <c r="GE10" s="15">
        <v>946570620</v>
      </c>
      <c r="GF10" s="105"/>
      <c r="GG10" s="106" t="s">
        <v>6</v>
      </c>
      <c r="GH10" s="107" t="s">
        <v>422</v>
      </c>
      <c r="GI10" s="15">
        <v>355444</v>
      </c>
      <c r="GJ10" s="15">
        <v>93957030</v>
      </c>
      <c r="GK10" s="15">
        <v>355232</v>
      </c>
      <c r="GL10" s="15">
        <v>93040560</v>
      </c>
      <c r="GM10" s="15">
        <v>171814</v>
      </c>
      <c r="GN10" s="15">
        <v>45528050</v>
      </c>
      <c r="GO10" s="15">
        <v>166764</v>
      </c>
      <c r="GP10" s="15">
        <v>43827610</v>
      </c>
      <c r="GQ10" s="90"/>
      <c r="GR10" s="91" t="s">
        <v>6</v>
      </c>
      <c r="GS10" s="29" t="s">
        <v>422</v>
      </c>
      <c r="GT10" s="15">
        <v>1847907</v>
      </c>
      <c r="GU10" s="15">
        <v>486931447</v>
      </c>
      <c r="GV10" s="15">
        <v>2016824</v>
      </c>
      <c r="GW10" s="15">
        <v>540518827</v>
      </c>
      <c r="GX10" s="105"/>
      <c r="GY10" s="106" t="s">
        <v>6</v>
      </c>
      <c r="GZ10" s="107" t="s">
        <v>422</v>
      </c>
      <c r="HA10" s="15">
        <v>63176</v>
      </c>
      <c r="HB10" s="15">
        <v>16729720</v>
      </c>
      <c r="HC10" s="15">
        <v>73990</v>
      </c>
      <c r="HD10" s="15">
        <v>19496483</v>
      </c>
    </row>
    <row r="11" spans="1:212" ht="26.25" customHeight="1">
      <c r="A11" s="90"/>
      <c r="B11" s="91" t="s">
        <v>7</v>
      </c>
      <c r="C11" s="29" t="s">
        <v>423</v>
      </c>
      <c r="D11" s="15">
        <v>91406119</v>
      </c>
      <c r="E11" s="15">
        <v>4531797392</v>
      </c>
      <c r="F11" s="15">
        <v>110191544</v>
      </c>
      <c r="G11" s="15">
        <v>5155946563</v>
      </c>
      <c r="H11" s="15">
        <v>7843996</v>
      </c>
      <c r="I11" s="15">
        <v>459132188</v>
      </c>
      <c r="J11" s="15">
        <v>6505774</v>
      </c>
      <c r="K11" s="15">
        <v>380005041</v>
      </c>
      <c r="L11" s="105"/>
      <c r="M11" s="106" t="s">
        <v>7</v>
      </c>
      <c r="N11" s="107" t="s">
        <v>423</v>
      </c>
      <c r="O11" s="15">
        <v>9814672</v>
      </c>
      <c r="P11" s="15">
        <v>112194341</v>
      </c>
      <c r="Q11" s="15">
        <v>15779177</v>
      </c>
      <c r="R11" s="15">
        <v>181227841</v>
      </c>
      <c r="S11" s="15">
        <v>358863</v>
      </c>
      <c r="T11" s="15">
        <v>4014233</v>
      </c>
      <c r="U11" s="15">
        <v>281760</v>
      </c>
      <c r="V11" s="15">
        <v>3128601</v>
      </c>
      <c r="W11" s="90"/>
      <c r="X11" s="91" t="s">
        <v>7</v>
      </c>
      <c r="Y11" s="29" t="s">
        <v>423</v>
      </c>
      <c r="Z11" s="15">
        <v>6942470</v>
      </c>
      <c r="AA11" s="15">
        <v>341679195</v>
      </c>
      <c r="AB11" s="15">
        <v>5929770</v>
      </c>
      <c r="AC11" s="15">
        <v>290267202</v>
      </c>
      <c r="AD11" s="15">
        <v>4426482</v>
      </c>
      <c r="AE11" s="15">
        <v>190744313</v>
      </c>
      <c r="AF11" s="15">
        <v>3920058</v>
      </c>
      <c r="AG11" s="15">
        <v>164865477</v>
      </c>
      <c r="AH11" s="105"/>
      <c r="AI11" s="106" t="s">
        <v>7</v>
      </c>
      <c r="AJ11" s="107" t="s">
        <v>423</v>
      </c>
      <c r="AK11" s="15">
        <v>766331</v>
      </c>
      <c r="AL11" s="15">
        <v>8641482</v>
      </c>
      <c r="AM11" s="15">
        <v>610420</v>
      </c>
      <c r="AN11" s="15">
        <v>6851663</v>
      </c>
      <c r="AO11" s="15">
        <v>617056</v>
      </c>
      <c r="AP11" s="15">
        <v>6911300</v>
      </c>
      <c r="AQ11" s="15">
        <v>594219</v>
      </c>
      <c r="AR11" s="15">
        <v>6661840</v>
      </c>
      <c r="AS11" s="90"/>
      <c r="AT11" s="91" t="s">
        <v>7</v>
      </c>
      <c r="AU11" s="29" t="s">
        <v>423</v>
      </c>
      <c r="AV11" s="15">
        <v>3545336</v>
      </c>
      <c r="AW11" s="15">
        <v>149635249</v>
      </c>
      <c r="AX11" s="15">
        <v>3958285</v>
      </c>
      <c r="AY11" s="15">
        <v>161688068</v>
      </c>
      <c r="AZ11" s="15">
        <v>3674191</v>
      </c>
      <c r="BA11" s="15">
        <v>158548670</v>
      </c>
      <c r="BB11" s="15">
        <v>5795879</v>
      </c>
      <c r="BC11" s="15">
        <v>234428209</v>
      </c>
      <c r="BD11" s="105"/>
      <c r="BE11" s="106" t="s">
        <v>7</v>
      </c>
      <c r="BF11" s="107" t="s">
        <v>423</v>
      </c>
      <c r="BG11" s="15">
        <v>500126</v>
      </c>
      <c r="BH11" s="15">
        <v>5584377</v>
      </c>
      <c r="BI11" s="15">
        <v>728471</v>
      </c>
      <c r="BJ11" s="15">
        <v>8219861</v>
      </c>
      <c r="BK11" s="15">
        <v>511832</v>
      </c>
      <c r="BL11" s="15">
        <v>5739441</v>
      </c>
      <c r="BM11" s="15">
        <v>1139759</v>
      </c>
      <c r="BN11" s="15">
        <v>13010703</v>
      </c>
      <c r="BO11" s="90"/>
      <c r="BP11" s="91" t="s">
        <v>7</v>
      </c>
      <c r="BQ11" s="29" t="s">
        <v>423</v>
      </c>
      <c r="BR11" s="15">
        <v>3969242</v>
      </c>
      <c r="BS11" s="15">
        <v>172533569</v>
      </c>
      <c r="BT11" s="15">
        <v>7355444</v>
      </c>
      <c r="BU11" s="15">
        <v>298726045</v>
      </c>
      <c r="BV11" s="15">
        <v>4054089</v>
      </c>
      <c r="BW11" s="15">
        <v>179685179</v>
      </c>
      <c r="BX11" s="15">
        <v>7058811</v>
      </c>
      <c r="BY11" s="15">
        <v>287055685</v>
      </c>
      <c r="BZ11" s="105"/>
      <c r="CA11" s="106" t="s">
        <v>7</v>
      </c>
      <c r="CB11" s="107" t="s">
        <v>423</v>
      </c>
      <c r="CC11" s="15">
        <v>630700</v>
      </c>
      <c r="CD11" s="15">
        <v>7089598</v>
      </c>
      <c r="CE11" s="15">
        <v>1469674</v>
      </c>
      <c r="CF11" s="15">
        <v>16902325</v>
      </c>
      <c r="CG11" s="15">
        <v>658949</v>
      </c>
      <c r="CH11" s="15">
        <v>7459404</v>
      </c>
      <c r="CI11" s="15">
        <v>1504220</v>
      </c>
      <c r="CJ11" s="15">
        <v>17341741</v>
      </c>
      <c r="CK11" s="90"/>
      <c r="CL11" s="91" t="s">
        <v>7</v>
      </c>
      <c r="CM11" s="29" t="s">
        <v>423</v>
      </c>
      <c r="CN11" s="15">
        <v>4924231</v>
      </c>
      <c r="CO11" s="15">
        <v>220880803</v>
      </c>
      <c r="CP11" s="15">
        <v>7377905</v>
      </c>
      <c r="CQ11" s="15">
        <v>299002026</v>
      </c>
      <c r="CR11" s="15">
        <v>5934313</v>
      </c>
      <c r="CS11" s="15">
        <v>273180837</v>
      </c>
      <c r="CT11" s="15">
        <v>8097851</v>
      </c>
      <c r="CU11" s="15">
        <v>337948345</v>
      </c>
      <c r="CV11" s="105"/>
      <c r="CW11" s="106" t="s">
        <v>7</v>
      </c>
      <c r="CX11" s="107" t="s">
        <v>423</v>
      </c>
      <c r="CY11" s="15">
        <v>814111</v>
      </c>
      <c r="CZ11" s="15">
        <v>9232075</v>
      </c>
      <c r="DA11" s="15">
        <v>1686672</v>
      </c>
      <c r="DB11" s="15">
        <v>19270309</v>
      </c>
      <c r="DC11" s="15">
        <v>915072</v>
      </c>
      <c r="DD11" s="15">
        <v>10369863</v>
      </c>
      <c r="DE11" s="15">
        <v>1746968</v>
      </c>
      <c r="DF11" s="15">
        <v>19955141</v>
      </c>
      <c r="DG11" s="90"/>
      <c r="DH11" s="91" t="s">
        <v>7</v>
      </c>
      <c r="DI11" s="29" t="s">
        <v>423</v>
      </c>
      <c r="DJ11" s="15">
        <v>6370063</v>
      </c>
      <c r="DK11" s="15">
        <v>303031282</v>
      </c>
      <c r="DL11" s="15">
        <v>8552716</v>
      </c>
      <c r="DM11" s="15">
        <v>376860774</v>
      </c>
      <c r="DN11" s="15">
        <v>6850646</v>
      </c>
      <c r="DO11" s="15">
        <v>336471294</v>
      </c>
      <c r="DP11" s="15">
        <v>9133632</v>
      </c>
      <c r="DQ11" s="15">
        <v>429008880</v>
      </c>
      <c r="DR11" s="105"/>
      <c r="DS11" s="106" t="s">
        <v>7</v>
      </c>
      <c r="DT11" s="107" t="s">
        <v>423</v>
      </c>
      <c r="DU11" s="15">
        <v>881060</v>
      </c>
      <c r="DV11" s="15">
        <v>10020896</v>
      </c>
      <c r="DW11" s="15">
        <v>1576214</v>
      </c>
      <c r="DX11" s="15">
        <v>18126331</v>
      </c>
      <c r="DY11" s="15">
        <v>833329</v>
      </c>
      <c r="DZ11" s="15">
        <v>9584962</v>
      </c>
      <c r="EA11" s="15">
        <v>1375303</v>
      </c>
      <c r="EB11" s="15">
        <v>15947733</v>
      </c>
      <c r="EC11" s="90"/>
      <c r="ED11" s="91" t="s">
        <v>7</v>
      </c>
      <c r="EE11" s="29" t="s">
        <v>423</v>
      </c>
      <c r="EF11" s="15">
        <v>5969432</v>
      </c>
      <c r="EG11" s="15">
        <v>304614662</v>
      </c>
      <c r="EH11" s="15">
        <v>7729795</v>
      </c>
      <c r="EI11" s="15">
        <v>383000053</v>
      </c>
      <c r="EJ11" s="15">
        <v>4837396</v>
      </c>
      <c r="EK11" s="15">
        <v>253360213</v>
      </c>
      <c r="EL11" s="15">
        <v>6165410</v>
      </c>
      <c r="EM11" s="15">
        <v>317124316</v>
      </c>
      <c r="EN11" s="105"/>
      <c r="EO11" s="106" t="s">
        <v>7</v>
      </c>
      <c r="EP11" s="107" t="s">
        <v>423</v>
      </c>
      <c r="EQ11" s="15">
        <v>606328</v>
      </c>
      <c r="ER11" s="15">
        <v>7051119</v>
      </c>
      <c r="ES11" s="15">
        <v>928535</v>
      </c>
      <c r="ET11" s="15">
        <v>10827713</v>
      </c>
      <c r="EU11" s="15">
        <v>426963</v>
      </c>
      <c r="EV11" s="15">
        <v>5004693</v>
      </c>
      <c r="EW11" s="15">
        <v>607446</v>
      </c>
      <c r="EX11" s="15">
        <v>7105739</v>
      </c>
      <c r="EY11" s="90"/>
      <c r="EZ11" s="91" t="s">
        <v>7</v>
      </c>
      <c r="FA11" s="29" t="s">
        <v>423</v>
      </c>
      <c r="FB11" s="15">
        <v>5559732</v>
      </c>
      <c r="FC11" s="15">
        <v>293181028</v>
      </c>
      <c r="FD11" s="15">
        <v>6986383</v>
      </c>
      <c r="FE11" s="15">
        <v>364030753</v>
      </c>
      <c r="FF11" s="15">
        <v>5624224</v>
      </c>
      <c r="FG11" s="15">
        <v>301264956</v>
      </c>
      <c r="FH11" s="15">
        <v>6241672</v>
      </c>
      <c r="FI11" s="15">
        <v>329100573</v>
      </c>
      <c r="FJ11" s="105"/>
      <c r="FK11" s="106" t="s">
        <v>7</v>
      </c>
      <c r="FL11" s="107" t="s">
        <v>423</v>
      </c>
      <c r="FM11" s="15">
        <v>445402</v>
      </c>
      <c r="FN11" s="15">
        <v>5229404</v>
      </c>
      <c r="FO11" s="15">
        <v>601261</v>
      </c>
      <c r="FP11" s="15">
        <v>7020421</v>
      </c>
      <c r="FQ11" s="15">
        <v>363708</v>
      </c>
      <c r="FR11" s="15">
        <v>4329553</v>
      </c>
      <c r="FS11" s="15">
        <v>445450</v>
      </c>
      <c r="FT11" s="15">
        <v>5209926</v>
      </c>
      <c r="FU11" s="90"/>
      <c r="FV11" s="91" t="s">
        <v>7</v>
      </c>
      <c r="FW11" s="29" t="s">
        <v>423</v>
      </c>
      <c r="FX11" s="15">
        <v>5928391</v>
      </c>
      <c r="FY11" s="15">
        <v>323540804</v>
      </c>
      <c r="FZ11" s="15">
        <v>4879671</v>
      </c>
      <c r="GA11" s="15">
        <v>260781647</v>
      </c>
      <c r="GB11" s="15">
        <v>3413662</v>
      </c>
      <c r="GC11" s="15">
        <v>186678428</v>
      </c>
      <c r="GD11" s="15">
        <v>2866845</v>
      </c>
      <c r="GE11" s="15">
        <v>154227078</v>
      </c>
      <c r="GF11" s="105"/>
      <c r="GG11" s="106" t="s">
        <v>7</v>
      </c>
      <c r="GH11" s="107" t="s">
        <v>423</v>
      </c>
      <c r="GI11" s="15">
        <v>292912</v>
      </c>
      <c r="GJ11" s="15">
        <v>3574680</v>
      </c>
      <c r="GK11" s="15">
        <v>285049</v>
      </c>
      <c r="GL11" s="15">
        <v>3349269</v>
      </c>
      <c r="GM11" s="15">
        <v>139816</v>
      </c>
      <c r="GN11" s="15">
        <v>1724635</v>
      </c>
      <c r="GO11" s="15">
        <v>135606</v>
      </c>
      <c r="GP11" s="15">
        <v>1590413</v>
      </c>
      <c r="GQ11" s="90"/>
      <c r="GR11" s="91" t="s">
        <v>7</v>
      </c>
      <c r="GS11" s="29" t="s">
        <v>423</v>
      </c>
      <c r="GT11" s="15">
        <v>1538223</v>
      </c>
      <c r="GU11" s="15">
        <v>83634722</v>
      </c>
      <c r="GV11" s="15">
        <v>1635643</v>
      </c>
      <c r="GW11" s="15">
        <v>87826391</v>
      </c>
      <c r="GX11" s="105"/>
      <c r="GY11" s="106" t="s">
        <v>7</v>
      </c>
      <c r="GZ11" s="107" t="s">
        <v>423</v>
      </c>
      <c r="HA11" s="15">
        <v>52114</v>
      </c>
      <c r="HB11" s="15">
        <v>632626</v>
      </c>
      <c r="HC11" s="15">
        <v>62150</v>
      </c>
      <c r="HD11" s="15">
        <v>708112</v>
      </c>
    </row>
    <row r="12" spans="1:212" ht="27" customHeight="1">
      <c r="A12" s="92"/>
      <c r="B12" s="91"/>
      <c r="C12" s="14"/>
      <c r="D12" s="15"/>
      <c r="E12" s="15"/>
      <c r="F12" s="15"/>
      <c r="G12" s="15"/>
      <c r="H12" s="15"/>
      <c r="I12" s="15"/>
      <c r="J12" s="15"/>
      <c r="K12" s="15"/>
      <c r="L12" s="109"/>
      <c r="M12" s="106"/>
      <c r="N12" s="107"/>
      <c r="W12" s="92"/>
      <c r="X12" s="91"/>
      <c r="Y12" s="14"/>
      <c r="Z12" s="15"/>
      <c r="AA12" s="15"/>
      <c r="AB12" s="15"/>
      <c r="AC12" s="15"/>
      <c r="AD12" s="15"/>
      <c r="AE12" s="15"/>
      <c r="AF12" s="15"/>
      <c r="AG12" s="15"/>
      <c r="AH12" s="109"/>
      <c r="AI12" s="106"/>
      <c r="AJ12" s="107"/>
      <c r="AK12" s="15"/>
      <c r="AL12" s="15"/>
      <c r="AM12" s="54"/>
      <c r="AN12" s="16"/>
      <c r="AO12" s="15"/>
      <c r="AP12" s="15"/>
      <c r="AQ12" s="54"/>
      <c r="AR12" s="16"/>
      <c r="AS12" s="92"/>
      <c r="AT12" s="91"/>
      <c r="AU12" s="14"/>
      <c r="AV12" s="15"/>
      <c r="AW12" s="15"/>
      <c r="AX12" s="15"/>
      <c r="AY12" s="15"/>
      <c r="AZ12" s="15"/>
      <c r="BA12" s="15"/>
      <c r="BB12" s="15"/>
      <c r="BC12" s="15"/>
      <c r="BD12" s="109"/>
      <c r="BE12" s="106"/>
      <c r="BF12" s="107"/>
      <c r="BG12" s="15"/>
      <c r="BH12" s="15"/>
      <c r="BI12" s="54"/>
      <c r="BJ12" s="16"/>
      <c r="BK12" s="15"/>
      <c r="BL12" s="15"/>
      <c r="BM12" s="54"/>
      <c r="BN12" s="16"/>
      <c r="BO12" s="92"/>
      <c r="BP12" s="91"/>
      <c r="BQ12" s="14"/>
      <c r="BR12" s="15"/>
      <c r="BS12" s="15"/>
      <c r="BT12" s="15"/>
      <c r="BU12" s="15"/>
      <c r="BV12" s="15"/>
      <c r="BW12" s="15"/>
      <c r="BX12" s="15"/>
      <c r="BY12" s="15"/>
      <c r="BZ12" s="109"/>
      <c r="CA12" s="106"/>
      <c r="CB12" s="107"/>
      <c r="CC12" s="15"/>
      <c r="CD12" s="15"/>
      <c r="CE12" s="54"/>
      <c r="CF12" s="16"/>
      <c r="CG12" s="15"/>
      <c r="CH12" s="15"/>
      <c r="CI12" s="54"/>
      <c r="CJ12" s="16"/>
      <c r="CK12" s="92"/>
      <c r="CL12" s="91"/>
      <c r="CM12" s="14"/>
      <c r="CN12" s="15"/>
      <c r="CO12" s="15"/>
      <c r="CP12" s="15"/>
      <c r="CQ12" s="15"/>
      <c r="CR12" s="15"/>
      <c r="CS12" s="15"/>
      <c r="CT12" s="15"/>
      <c r="CU12" s="15"/>
      <c r="CV12" s="109"/>
      <c r="CW12" s="106"/>
      <c r="CX12" s="107"/>
      <c r="CY12" s="15"/>
      <c r="CZ12" s="15"/>
      <c r="DA12" s="54"/>
      <c r="DB12" s="16"/>
      <c r="DC12" s="15"/>
      <c r="DD12" s="15"/>
      <c r="DE12" s="54"/>
      <c r="DF12" s="16"/>
      <c r="DG12" s="92"/>
      <c r="DH12" s="91"/>
      <c r="DI12" s="14"/>
      <c r="DJ12" s="15"/>
      <c r="DK12" s="15"/>
      <c r="DL12" s="15"/>
      <c r="DM12" s="15"/>
      <c r="DN12" s="15"/>
      <c r="DO12" s="15"/>
      <c r="DP12" s="15"/>
      <c r="DQ12" s="15"/>
      <c r="DR12" s="109"/>
      <c r="DS12" s="106"/>
      <c r="DT12" s="107"/>
      <c r="DU12" s="15"/>
      <c r="DV12" s="15"/>
      <c r="DW12" s="54"/>
      <c r="DX12" s="16"/>
      <c r="DY12" s="15"/>
      <c r="DZ12" s="15"/>
      <c r="EA12" s="54"/>
      <c r="EB12" s="16"/>
      <c r="EC12" s="92"/>
      <c r="ED12" s="91"/>
      <c r="EE12" s="14"/>
      <c r="EF12" s="15"/>
      <c r="EG12" s="15"/>
      <c r="EH12" s="15"/>
      <c r="EI12" s="15"/>
      <c r="EJ12" s="15"/>
      <c r="EK12" s="15"/>
      <c r="EL12" s="15"/>
      <c r="EM12" s="15"/>
      <c r="EN12" s="109"/>
      <c r="EO12" s="106"/>
      <c r="EP12" s="107"/>
      <c r="EQ12" s="15"/>
      <c r="ER12" s="15"/>
      <c r="ES12" s="54"/>
      <c r="ET12" s="16"/>
      <c r="EU12" s="15"/>
      <c r="EV12" s="15"/>
      <c r="EW12" s="54"/>
      <c r="EX12" s="16"/>
      <c r="EY12" s="92"/>
      <c r="EZ12" s="91"/>
      <c r="FA12" s="14"/>
      <c r="FB12" s="15"/>
      <c r="FC12" s="15"/>
      <c r="FD12" s="15"/>
      <c r="FE12" s="15"/>
      <c r="FF12" s="15"/>
      <c r="FG12" s="15"/>
      <c r="FH12" s="15"/>
      <c r="FI12" s="15"/>
      <c r="FJ12" s="109"/>
      <c r="FK12" s="106"/>
      <c r="FL12" s="107"/>
      <c r="FM12" s="15"/>
      <c r="FN12" s="15"/>
      <c r="FO12" s="54"/>
      <c r="FP12" s="16"/>
      <c r="FQ12" s="15"/>
      <c r="FR12" s="15"/>
      <c r="FS12" s="54"/>
      <c r="FT12" s="16"/>
      <c r="FU12" s="92"/>
      <c r="FV12" s="91"/>
      <c r="FW12" s="14"/>
      <c r="FX12" s="15"/>
      <c r="FY12" s="15"/>
      <c r="FZ12" s="15"/>
      <c r="GA12" s="15"/>
      <c r="GB12" s="15"/>
      <c r="GC12" s="15"/>
      <c r="GD12" s="15"/>
      <c r="GE12" s="15"/>
      <c r="GF12" s="109"/>
      <c r="GG12" s="106"/>
      <c r="GH12" s="107"/>
      <c r="GI12" s="15"/>
      <c r="GJ12" s="15"/>
      <c r="GK12" s="54"/>
      <c r="GL12" s="16"/>
      <c r="GM12" s="15"/>
      <c r="GN12" s="15"/>
      <c r="GO12" s="54"/>
      <c r="GP12" s="16"/>
      <c r="GQ12" s="92"/>
      <c r="GR12" s="91"/>
      <c r="GS12" s="14"/>
      <c r="GT12" s="15"/>
      <c r="GU12" s="15"/>
      <c r="GV12" s="15"/>
      <c r="GW12" s="15"/>
      <c r="GX12" s="109"/>
      <c r="GY12" s="106"/>
      <c r="GZ12" s="107"/>
      <c r="HA12" s="15"/>
      <c r="HB12" s="15"/>
      <c r="HC12" s="54"/>
      <c r="HD12" s="16"/>
    </row>
    <row r="13" spans="1:212" s="89" customFormat="1" ht="30" customHeight="1">
      <c r="A13" s="93" t="s">
        <v>424</v>
      </c>
      <c r="B13" s="93"/>
      <c r="C13" s="94" t="s">
        <v>425</v>
      </c>
      <c r="D13" s="13">
        <v>42758077</v>
      </c>
      <c r="E13" s="13">
        <v>78687935866</v>
      </c>
      <c r="F13" s="13">
        <v>47302709</v>
      </c>
      <c r="G13" s="13">
        <v>75677541953</v>
      </c>
      <c r="H13" s="13">
        <v>2439967</v>
      </c>
      <c r="I13" s="13">
        <v>2102354321</v>
      </c>
      <c r="J13" s="13">
        <v>1906978</v>
      </c>
      <c r="K13" s="13">
        <v>1445857142</v>
      </c>
      <c r="L13" s="93" t="s">
        <v>9</v>
      </c>
      <c r="M13" s="93"/>
      <c r="N13" s="110" t="s">
        <v>426</v>
      </c>
      <c r="O13" s="13">
        <v>13109363</v>
      </c>
      <c r="P13" s="13">
        <v>14770990157</v>
      </c>
      <c r="Q13" s="13">
        <v>15238408</v>
      </c>
      <c r="R13" s="13">
        <v>17359066147</v>
      </c>
      <c r="S13" s="13">
        <v>516239</v>
      </c>
      <c r="T13" s="13">
        <v>607736141</v>
      </c>
      <c r="U13" s="13">
        <v>483964</v>
      </c>
      <c r="V13" s="13">
        <v>564951160</v>
      </c>
      <c r="W13" s="93" t="s">
        <v>424</v>
      </c>
      <c r="X13" s="93"/>
      <c r="Y13" s="94" t="s">
        <v>425</v>
      </c>
      <c r="Z13" s="13">
        <v>1382773</v>
      </c>
      <c r="AA13" s="13">
        <v>1751691194</v>
      </c>
      <c r="AB13" s="13">
        <v>985338</v>
      </c>
      <c r="AC13" s="13">
        <v>1061643843</v>
      </c>
      <c r="AD13" s="13">
        <v>888824</v>
      </c>
      <c r="AE13" s="13">
        <v>1326452126</v>
      </c>
      <c r="AF13" s="13">
        <v>635708</v>
      </c>
      <c r="AG13" s="13">
        <v>824900614</v>
      </c>
      <c r="AH13" s="93" t="s">
        <v>9</v>
      </c>
      <c r="AI13" s="93"/>
      <c r="AJ13" s="110" t="s">
        <v>426</v>
      </c>
      <c r="AK13" s="13">
        <v>1757661</v>
      </c>
      <c r="AL13" s="13">
        <v>1750667720</v>
      </c>
      <c r="AM13" s="13">
        <v>1721094</v>
      </c>
      <c r="AN13" s="13">
        <v>1696743953</v>
      </c>
      <c r="AO13" s="13">
        <v>730573</v>
      </c>
      <c r="AP13" s="13">
        <v>774056819</v>
      </c>
      <c r="AQ13" s="13">
        <v>798777</v>
      </c>
      <c r="AR13" s="13">
        <v>898361893</v>
      </c>
      <c r="AS13" s="93" t="s">
        <v>424</v>
      </c>
      <c r="AT13" s="93"/>
      <c r="AU13" s="94" t="s">
        <v>427</v>
      </c>
      <c r="AV13" s="13">
        <v>1045976</v>
      </c>
      <c r="AW13" s="13">
        <v>1479904473</v>
      </c>
      <c r="AX13" s="13">
        <v>955723</v>
      </c>
      <c r="AY13" s="13">
        <v>1087149418</v>
      </c>
      <c r="AZ13" s="13">
        <v>1525415</v>
      </c>
      <c r="BA13" s="13">
        <v>2240084013</v>
      </c>
      <c r="BB13" s="13">
        <v>1833872</v>
      </c>
      <c r="BC13" s="13">
        <v>1871039964</v>
      </c>
      <c r="BD13" s="93" t="s">
        <v>9</v>
      </c>
      <c r="BE13" s="93"/>
      <c r="BF13" s="110" t="s">
        <v>426</v>
      </c>
      <c r="BG13" s="13">
        <v>748738</v>
      </c>
      <c r="BH13" s="13">
        <v>1002756309</v>
      </c>
      <c r="BI13" s="13">
        <v>1008633</v>
      </c>
      <c r="BJ13" s="13">
        <v>1331646071</v>
      </c>
      <c r="BK13" s="13">
        <v>1015274</v>
      </c>
      <c r="BL13" s="13">
        <v>1323929578</v>
      </c>
      <c r="BM13" s="13">
        <v>1400844</v>
      </c>
      <c r="BN13" s="13">
        <v>1776319239</v>
      </c>
      <c r="BO13" s="93" t="s">
        <v>424</v>
      </c>
      <c r="BP13" s="93"/>
      <c r="BQ13" s="94" t="s">
        <v>427</v>
      </c>
      <c r="BR13" s="13">
        <v>1580974</v>
      </c>
      <c r="BS13" s="13">
        <v>2627156828</v>
      </c>
      <c r="BT13" s="13">
        <v>2801638</v>
      </c>
      <c r="BU13" s="13">
        <v>2756352071</v>
      </c>
      <c r="BV13" s="13">
        <v>1607311</v>
      </c>
      <c r="BW13" s="13">
        <v>2987362528</v>
      </c>
      <c r="BX13" s="13">
        <v>2805392</v>
      </c>
      <c r="BY13" s="13">
        <v>2955745134</v>
      </c>
      <c r="BZ13" s="93" t="s">
        <v>9</v>
      </c>
      <c r="CA13" s="93"/>
      <c r="CB13" s="110" t="s">
        <v>426</v>
      </c>
      <c r="CC13" s="13">
        <v>1048129</v>
      </c>
      <c r="CD13" s="13">
        <v>1310176587</v>
      </c>
      <c r="CE13" s="13">
        <v>1401953</v>
      </c>
      <c r="CF13" s="13">
        <v>1708302438</v>
      </c>
      <c r="CG13" s="13">
        <v>867812</v>
      </c>
      <c r="CH13" s="13">
        <v>1039419049</v>
      </c>
      <c r="CI13" s="13">
        <v>1148843</v>
      </c>
      <c r="CJ13" s="13">
        <v>1373466648</v>
      </c>
      <c r="CK13" s="93" t="s">
        <v>424</v>
      </c>
      <c r="CL13" s="93"/>
      <c r="CM13" s="94" t="s">
        <v>427</v>
      </c>
      <c r="CN13" s="13">
        <v>1955520</v>
      </c>
      <c r="CO13" s="13">
        <v>3812616554</v>
      </c>
      <c r="CP13" s="13">
        <v>2636439</v>
      </c>
      <c r="CQ13" s="13">
        <v>3542454892</v>
      </c>
      <c r="CR13" s="13">
        <v>2528646</v>
      </c>
      <c r="CS13" s="13">
        <v>5024579840</v>
      </c>
      <c r="CT13" s="13">
        <v>3093882</v>
      </c>
      <c r="CU13" s="13">
        <v>4738678324</v>
      </c>
      <c r="CV13" s="93" t="s">
        <v>9</v>
      </c>
      <c r="CW13" s="93"/>
      <c r="CX13" s="110" t="s">
        <v>426</v>
      </c>
      <c r="CY13" s="13">
        <v>904630</v>
      </c>
      <c r="CZ13" s="13">
        <v>1045404141</v>
      </c>
      <c r="DA13" s="13">
        <v>1133448</v>
      </c>
      <c r="DB13" s="13">
        <v>1334985545</v>
      </c>
      <c r="DC13" s="13">
        <v>1002277</v>
      </c>
      <c r="DD13" s="13">
        <v>1120556691</v>
      </c>
      <c r="DE13" s="13">
        <v>1186871</v>
      </c>
      <c r="DF13" s="13">
        <v>1371939461</v>
      </c>
      <c r="DG13" s="93" t="s">
        <v>424</v>
      </c>
      <c r="DH13" s="93"/>
      <c r="DI13" s="94" t="s">
        <v>427</v>
      </c>
      <c r="DJ13" s="13">
        <v>2996065</v>
      </c>
      <c r="DK13" s="13">
        <v>6080232340</v>
      </c>
      <c r="DL13" s="13">
        <v>3703852</v>
      </c>
      <c r="DM13" s="13">
        <v>6181372536</v>
      </c>
      <c r="DN13" s="13">
        <v>3525849</v>
      </c>
      <c r="DO13" s="13">
        <v>7491993646</v>
      </c>
      <c r="DP13" s="13">
        <v>4468684</v>
      </c>
      <c r="DQ13" s="13">
        <v>7862039832</v>
      </c>
      <c r="DR13" s="93" t="s">
        <v>9</v>
      </c>
      <c r="DS13" s="93"/>
      <c r="DT13" s="110" t="s">
        <v>426</v>
      </c>
      <c r="DU13" s="13">
        <v>1021809</v>
      </c>
      <c r="DV13" s="13">
        <v>1121850272</v>
      </c>
      <c r="DW13" s="13">
        <v>1194772</v>
      </c>
      <c r="DX13" s="13">
        <v>1358497222</v>
      </c>
      <c r="DY13" s="13">
        <v>977101</v>
      </c>
      <c r="DZ13" s="13">
        <v>1064130896</v>
      </c>
      <c r="EA13" s="13">
        <v>1134428</v>
      </c>
      <c r="EB13" s="13">
        <v>1256323035</v>
      </c>
      <c r="EC13" s="93" t="s">
        <v>424</v>
      </c>
      <c r="ED13" s="93"/>
      <c r="EE13" s="94" t="s">
        <v>427</v>
      </c>
      <c r="EF13" s="13">
        <v>3337927</v>
      </c>
      <c r="EG13" s="13">
        <v>7212763834</v>
      </c>
      <c r="EH13" s="13">
        <v>4096198</v>
      </c>
      <c r="EI13" s="13">
        <v>7637945548</v>
      </c>
      <c r="EJ13" s="13">
        <v>2847777</v>
      </c>
      <c r="EK13" s="13">
        <v>6245030410</v>
      </c>
      <c r="EL13" s="13">
        <v>3481373</v>
      </c>
      <c r="EM13" s="13">
        <v>6740006276</v>
      </c>
      <c r="EN13" s="93" t="s">
        <v>9</v>
      </c>
      <c r="EO13" s="93"/>
      <c r="EP13" s="110" t="s">
        <v>426</v>
      </c>
      <c r="EQ13" s="13">
        <v>725087</v>
      </c>
      <c r="ER13" s="13">
        <v>781156101</v>
      </c>
      <c r="ES13" s="13">
        <v>817515</v>
      </c>
      <c r="ET13" s="13">
        <v>883104787</v>
      </c>
      <c r="EU13" s="13">
        <v>473482</v>
      </c>
      <c r="EV13" s="13">
        <v>509324679</v>
      </c>
      <c r="EW13" s="13">
        <v>550845</v>
      </c>
      <c r="EX13" s="13">
        <v>584761684</v>
      </c>
      <c r="EY13" s="93" t="s">
        <v>424</v>
      </c>
      <c r="EZ13" s="93"/>
      <c r="FA13" s="94" t="s">
        <v>425</v>
      </c>
      <c r="FB13" s="13">
        <v>3321833</v>
      </c>
      <c r="FC13" s="13">
        <v>7049661226</v>
      </c>
      <c r="FD13" s="13">
        <v>4034330</v>
      </c>
      <c r="FE13" s="13">
        <v>7980148243</v>
      </c>
      <c r="FF13" s="13">
        <v>3643662</v>
      </c>
      <c r="FG13" s="13">
        <v>7153047045</v>
      </c>
      <c r="FH13" s="13">
        <v>3721402</v>
      </c>
      <c r="FI13" s="13">
        <v>7461789776</v>
      </c>
      <c r="FJ13" s="93" t="s">
        <v>9</v>
      </c>
      <c r="FK13" s="93"/>
      <c r="FL13" s="110" t="s">
        <v>426</v>
      </c>
      <c r="FM13" s="13">
        <v>442024</v>
      </c>
      <c r="FN13" s="13">
        <v>465509505</v>
      </c>
      <c r="FO13" s="13">
        <v>522090</v>
      </c>
      <c r="FP13" s="13">
        <v>534684820</v>
      </c>
      <c r="FQ13" s="13">
        <v>350768</v>
      </c>
      <c r="FR13" s="13">
        <v>353644417</v>
      </c>
      <c r="FS13" s="13">
        <v>364818</v>
      </c>
      <c r="FT13" s="13">
        <v>353989872</v>
      </c>
      <c r="FU13" s="93" t="s">
        <v>424</v>
      </c>
      <c r="FV13" s="93"/>
      <c r="FW13" s="94" t="s">
        <v>425</v>
      </c>
      <c r="FX13" s="13">
        <v>4335412</v>
      </c>
      <c r="FY13" s="13">
        <v>7665370161</v>
      </c>
      <c r="FZ13" s="13">
        <v>3087655</v>
      </c>
      <c r="GA13" s="13">
        <v>6022781956</v>
      </c>
      <c r="GB13" s="13">
        <v>2597704</v>
      </c>
      <c r="GC13" s="13">
        <v>4446315009</v>
      </c>
      <c r="GD13" s="13">
        <v>1906103</v>
      </c>
      <c r="GE13" s="13">
        <v>3572215812</v>
      </c>
      <c r="GF13" s="93" t="s">
        <v>9</v>
      </c>
      <c r="GG13" s="93"/>
      <c r="GH13" s="110" t="s">
        <v>426</v>
      </c>
      <c r="GI13" s="13">
        <v>318723</v>
      </c>
      <c r="GJ13" s="13">
        <v>308636681</v>
      </c>
      <c r="GK13" s="13">
        <v>227062</v>
      </c>
      <c r="GL13" s="13">
        <v>209224088</v>
      </c>
      <c r="GM13" s="13">
        <v>154483</v>
      </c>
      <c r="GN13" s="13">
        <v>144074954</v>
      </c>
      <c r="GO13" s="13">
        <v>103771</v>
      </c>
      <c r="GP13" s="13">
        <v>90620360</v>
      </c>
      <c r="GQ13" s="93" t="s">
        <v>424</v>
      </c>
      <c r="GR13" s="93"/>
      <c r="GS13" s="94" t="s">
        <v>427</v>
      </c>
      <c r="GT13" s="13">
        <v>1196442</v>
      </c>
      <c r="GU13" s="13">
        <v>1991320318</v>
      </c>
      <c r="GV13" s="13">
        <v>1148142</v>
      </c>
      <c r="GW13" s="13">
        <v>1935420572</v>
      </c>
      <c r="GX13" s="93" t="s">
        <v>9</v>
      </c>
      <c r="GY13" s="93"/>
      <c r="GZ13" s="110" t="s">
        <v>426</v>
      </c>
      <c r="HA13" s="13">
        <v>54553</v>
      </c>
      <c r="HB13" s="13">
        <v>47959617</v>
      </c>
      <c r="HC13" s="13">
        <v>38680</v>
      </c>
      <c r="HD13" s="13">
        <v>31143871</v>
      </c>
    </row>
    <row r="14" spans="1:212" ht="27" customHeight="1">
      <c r="A14" s="90"/>
      <c r="B14" s="91" t="s">
        <v>4</v>
      </c>
      <c r="C14" s="29" t="s">
        <v>419</v>
      </c>
      <c r="D14" s="15">
        <v>34244587</v>
      </c>
      <c r="E14" s="15">
        <v>33343156617</v>
      </c>
      <c r="F14" s="15">
        <v>35474727</v>
      </c>
      <c r="G14" s="15">
        <v>29427807716</v>
      </c>
      <c r="H14" s="15">
        <v>1772048</v>
      </c>
      <c r="I14" s="15">
        <v>297706365</v>
      </c>
      <c r="J14" s="15">
        <v>1388952</v>
      </c>
      <c r="K14" s="15">
        <v>195290736</v>
      </c>
      <c r="L14" s="105"/>
      <c r="M14" s="106" t="s">
        <v>4</v>
      </c>
      <c r="N14" s="107" t="s">
        <v>419</v>
      </c>
      <c r="O14" s="15">
        <v>469428</v>
      </c>
      <c r="P14" s="15">
        <v>130640323</v>
      </c>
      <c r="Q14" s="15">
        <v>393584</v>
      </c>
      <c r="R14" s="15">
        <v>119845249</v>
      </c>
      <c r="S14" s="15">
        <v>8075</v>
      </c>
      <c r="T14" s="15">
        <v>1782120</v>
      </c>
      <c r="U14" s="15">
        <v>6053</v>
      </c>
      <c r="V14" s="15">
        <v>1467426</v>
      </c>
      <c r="W14" s="90"/>
      <c r="X14" s="91" t="s">
        <v>4</v>
      </c>
      <c r="Y14" s="29" t="s">
        <v>419</v>
      </c>
      <c r="Z14" s="15">
        <v>1003613</v>
      </c>
      <c r="AA14" s="15">
        <v>467128828</v>
      </c>
      <c r="AB14" s="15">
        <v>763144</v>
      </c>
      <c r="AC14" s="15">
        <v>254107343</v>
      </c>
      <c r="AD14" s="15">
        <v>671812</v>
      </c>
      <c r="AE14" s="15">
        <v>601669836</v>
      </c>
      <c r="AF14" s="15">
        <v>494408</v>
      </c>
      <c r="AG14" s="15">
        <v>341485623</v>
      </c>
      <c r="AH14" s="105"/>
      <c r="AI14" s="106" t="s">
        <v>4</v>
      </c>
      <c r="AJ14" s="107" t="s">
        <v>419</v>
      </c>
      <c r="AK14" s="15">
        <v>16808</v>
      </c>
      <c r="AL14" s="15">
        <v>5089485</v>
      </c>
      <c r="AM14" s="15">
        <v>14562</v>
      </c>
      <c r="AN14" s="15">
        <v>4675506</v>
      </c>
      <c r="AO14" s="15">
        <v>7154</v>
      </c>
      <c r="AP14" s="15">
        <v>2037726</v>
      </c>
      <c r="AQ14" s="15">
        <v>7709</v>
      </c>
      <c r="AR14" s="15">
        <v>2354534</v>
      </c>
      <c r="AS14" s="90"/>
      <c r="AT14" s="91" t="s">
        <v>4</v>
      </c>
      <c r="AU14" s="29" t="s">
        <v>419</v>
      </c>
      <c r="AV14" s="15">
        <v>792155</v>
      </c>
      <c r="AW14" s="15">
        <v>539822106</v>
      </c>
      <c r="AX14" s="15">
        <v>736124</v>
      </c>
      <c r="AY14" s="15">
        <v>316302727</v>
      </c>
      <c r="AZ14" s="15">
        <v>1173678</v>
      </c>
      <c r="BA14" s="15">
        <v>848632757</v>
      </c>
      <c r="BB14" s="15">
        <v>1299141</v>
      </c>
      <c r="BC14" s="15">
        <v>500129804</v>
      </c>
      <c r="BD14" s="105"/>
      <c r="BE14" s="106" t="s">
        <v>4</v>
      </c>
      <c r="BF14" s="107" t="s">
        <v>419</v>
      </c>
      <c r="BG14" s="15">
        <v>15703</v>
      </c>
      <c r="BH14" s="15">
        <v>5112232</v>
      </c>
      <c r="BI14" s="15">
        <v>17194</v>
      </c>
      <c r="BJ14" s="15">
        <v>6443545</v>
      </c>
      <c r="BK14" s="15">
        <v>31763</v>
      </c>
      <c r="BL14" s="15">
        <v>9831976</v>
      </c>
      <c r="BM14" s="15">
        <v>32897</v>
      </c>
      <c r="BN14" s="15">
        <v>12987504</v>
      </c>
      <c r="BO14" s="90"/>
      <c r="BP14" s="91" t="s">
        <v>4</v>
      </c>
      <c r="BQ14" s="29" t="s">
        <v>419</v>
      </c>
      <c r="BR14" s="15">
        <v>1225976</v>
      </c>
      <c r="BS14" s="15">
        <v>1059003438</v>
      </c>
      <c r="BT14" s="15">
        <v>1779121</v>
      </c>
      <c r="BU14" s="15">
        <v>751635327</v>
      </c>
      <c r="BV14" s="15">
        <v>1262234</v>
      </c>
      <c r="BW14" s="15">
        <v>1270833251</v>
      </c>
      <c r="BX14" s="15">
        <v>1699786</v>
      </c>
      <c r="BY14" s="15">
        <v>856910922</v>
      </c>
      <c r="BZ14" s="105"/>
      <c r="CA14" s="106" t="s">
        <v>4</v>
      </c>
      <c r="CB14" s="107" t="s">
        <v>419</v>
      </c>
      <c r="CC14" s="15">
        <v>25814</v>
      </c>
      <c r="CD14" s="15">
        <v>9666230</v>
      </c>
      <c r="CE14" s="15">
        <v>31903</v>
      </c>
      <c r="CF14" s="15">
        <v>11830553</v>
      </c>
      <c r="CG14" s="15">
        <v>23221</v>
      </c>
      <c r="CH14" s="15">
        <v>8078292</v>
      </c>
      <c r="CI14" s="15">
        <v>24633</v>
      </c>
      <c r="CJ14" s="15">
        <v>8898107</v>
      </c>
      <c r="CK14" s="90"/>
      <c r="CL14" s="91" t="s">
        <v>4</v>
      </c>
      <c r="CM14" s="29" t="s">
        <v>419</v>
      </c>
      <c r="CN14" s="15">
        <v>1550828</v>
      </c>
      <c r="CO14" s="15">
        <v>1562881851</v>
      </c>
      <c r="CP14" s="15">
        <v>1781177</v>
      </c>
      <c r="CQ14" s="15">
        <v>1211749146</v>
      </c>
      <c r="CR14" s="15">
        <v>1995449</v>
      </c>
      <c r="CS14" s="15">
        <v>2044928891</v>
      </c>
      <c r="CT14" s="15">
        <v>2194350</v>
      </c>
      <c r="CU14" s="15">
        <v>1649250558</v>
      </c>
      <c r="CV14" s="105"/>
      <c r="CW14" s="106" t="s">
        <v>4</v>
      </c>
      <c r="CX14" s="107" t="s">
        <v>419</v>
      </c>
      <c r="CY14" s="15">
        <v>27995</v>
      </c>
      <c r="CZ14" s="15">
        <v>9628293</v>
      </c>
      <c r="DA14" s="15">
        <v>24935</v>
      </c>
      <c r="DB14" s="15">
        <v>8421821</v>
      </c>
      <c r="DC14" s="15">
        <v>36752</v>
      </c>
      <c r="DD14" s="15">
        <v>12129716</v>
      </c>
      <c r="DE14" s="15">
        <v>28836</v>
      </c>
      <c r="DF14" s="15">
        <v>9345674</v>
      </c>
      <c r="DG14" s="90"/>
      <c r="DH14" s="91" t="s">
        <v>4</v>
      </c>
      <c r="DI14" s="29" t="s">
        <v>419</v>
      </c>
      <c r="DJ14" s="15">
        <v>2378950</v>
      </c>
      <c r="DK14" s="15">
        <v>2448664751</v>
      </c>
      <c r="DL14" s="15">
        <v>2707033</v>
      </c>
      <c r="DM14" s="15">
        <v>2202855491</v>
      </c>
      <c r="DN14" s="15">
        <v>2826433</v>
      </c>
      <c r="DO14" s="15">
        <v>3104951049</v>
      </c>
      <c r="DP14" s="15">
        <v>3344913</v>
      </c>
      <c r="DQ14" s="15">
        <v>3006575747</v>
      </c>
      <c r="DR14" s="105"/>
      <c r="DS14" s="106" t="s">
        <v>4</v>
      </c>
      <c r="DT14" s="107" t="s">
        <v>419</v>
      </c>
      <c r="DU14" s="15">
        <v>43687</v>
      </c>
      <c r="DV14" s="15">
        <v>13930401</v>
      </c>
      <c r="DW14" s="15">
        <v>34123</v>
      </c>
      <c r="DX14" s="15">
        <v>10270188</v>
      </c>
      <c r="DY14" s="15">
        <v>45805</v>
      </c>
      <c r="DZ14" s="15">
        <v>14016527</v>
      </c>
      <c r="EA14" s="15">
        <v>37774</v>
      </c>
      <c r="EB14" s="15">
        <v>10828521</v>
      </c>
      <c r="EC14" s="90"/>
      <c r="ED14" s="91" t="s">
        <v>4</v>
      </c>
      <c r="EE14" s="29" t="s">
        <v>419</v>
      </c>
      <c r="EF14" s="15">
        <v>2703127</v>
      </c>
      <c r="EG14" s="15">
        <v>3109415562</v>
      </c>
      <c r="EH14" s="15">
        <v>3169243</v>
      </c>
      <c r="EI14" s="15">
        <v>3156429046</v>
      </c>
      <c r="EJ14" s="15">
        <v>2332837</v>
      </c>
      <c r="EK14" s="15">
        <v>2763936458</v>
      </c>
      <c r="EL14" s="15">
        <v>2759655</v>
      </c>
      <c r="EM14" s="15">
        <v>2870590259</v>
      </c>
      <c r="EN14" s="105"/>
      <c r="EO14" s="106" t="s">
        <v>4</v>
      </c>
      <c r="EP14" s="107" t="s">
        <v>419</v>
      </c>
      <c r="EQ14" s="15">
        <v>36384</v>
      </c>
      <c r="ER14" s="15">
        <v>10376557</v>
      </c>
      <c r="ES14" s="15">
        <v>31832</v>
      </c>
      <c r="ET14" s="15">
        <v>8549036</v>
      </c>
      <c r="EU14" s="15">
        <v>26208</v>
      </c>
      <c r="EV14" s="15">
        <v>7340695</v>
      </c>
      <c r="EW14" s="15">
        <v>24423</v>
      </c>
      <c r="EX14" s="15">
        <v>6447368</v>
      </c>
      <c r="EY14" s="90"/>
      <c r="EZ14" s="91" t="s">
        <v>4</v>
      </c>
      <c r="FA14" s="29" t="s">
        <v>419</v>
      </c>
      <c r="FB14" s="15">
        <v>2713058</v>
      </c>
      <c r="FC14" s="15">
        <v>3196759444</v>
      </c>
      <c r="FD14" s="15">
        <v>3214736</v>
      </c>
      <c r="FE14" s="15">
        <v>3467722060</v>
      </c>
      <c r="FF14" s="15">
        <v>3013851</v>
      </c>
      <c r="FG14" s="15">
        <v>3314996231</v>
      </c>
      <c r="FH14" s="15">
        <v>3032682</v>
      </c>
      <c r="FI14" s="15">
        <v>3311744739</v>
      </c>
      <c r="FJ14" s="105"/>
      <c r="FK14" s="106" t="s">
        <v>4</v>
      </c>
      <c r="FL14" s="107" t="s">
        <v>419</v>
      </c>
      <c r="FM14" s="15">
        <v>26543</v>
      </c>
      <c r="FN14" s="15">
        <v>6543907</v>
      </c>
      <c r="FO14" s="15">
        <v>25837</v>
      </c>
      <c r="FP14" s="15">
        <v>6417383</v>
      </c>
      <c r="FQ14" s="15">
        <v>27986</v>
      </c>
      <c r="FR14" s="15">
        <v>5424162</v>
      </c>
      <c r="FS14" s="15">
        <v>21769</v>
      </c>
      <c r="FT14" s="15">
        <v>4860804</v>
      </c>
      <c r="FU14" s="90"/>
      <c r="FV14" s="91" t="s">
        <v>4</v>
      </c>
      <c r="FW14" s="29" t="s">
        <v>419</v>
      </c>
      <c r="FX14" s="15">
        <v>3629818</v>
      </c>
      <c r="FY14" s="15">
        <v>3633326985</v>
      </c>
      <c r="FZ14" s="15">
        <v>2553909</v>
      </c>
      <c r="GA14" s="15">
        <v>2763610827</v>
      </c>
      <c r="GB14" s="15">
        <v>2189245</v>
      </c>
      <c r="GC14" s="15">
        <v>2127391151</v>
      </c>
      <c r="GD14" s="15">
        <v>1593040</v>
      </c>
      <c r="GE14" s="15">
        <v>1669114536</v>
      </c>
      <c r="GF14" s="105"/>
      <c r="GG14" s="106" t="s">
        <v>4</v>
      </c>
      <c r="GH14" s="107" t="s">
        <v>419</v>
      </c>
      <c r="GI14" s="15">
        <v>39482</v>
      </c>
      <c r="GJ14" s="15">
        <v>5636237</v>
      </c>
      <c r="GK14" s="15">
        <v>16479</v>
      </c>
      <c r="GL14" s="15">
        <v>3561302</v>
      </c>
      <c r="GM14" s="15">
        <v>21717</v>
      </c>
      <c r="GN14" s="15">
        <v>2957025</v>
      </c>
      <c r="GO14" s="15">
        <v>8802</v>
      </c>
      <c r="GP14" s="15">
        <v>1755383</v>
      </c>
      <c r="GQ14" s="90"/>
      <c r="GR14" s="91" t="s">
        <v>4</v>
      </c>
      <c r="GS14" s="29" t="s">
        <v>419</v>
      </c>
      <c r="GT14" s="15">
        <v>1009475</v>
      </c>
      <c r="GU14" s="15">
        <v>951107663</v>
      </c>
      <c r="GV14" s="15">
        <v>963313</v>
      </c>
      <c r="GW14" s="15">
        <v>902302825</v>
      </c>
      <c r="GX14" s="105"/>
      <c r="GY14" s="106" t="s">
        <v>4</v>
      </c>
      <c r="GZ14" s="107" t="s">
        <v>419</v>
      </c>
      <c r="HA14" s="15">
        <v>8331</v>
      </c>
      <c r="HB14" s="15">
        <v>1058742</v>
      </c>
      <c r="HC14" s="15">
        <v>3823</v>
      </c>
      <c r="HD14" s="15">
        <v>730594</v>
      </c>
    </row>
    <row r="15" spans="1:212" ht="42" customHeight="1">
      <c r="A15" s="90"/>
      <c r="B15" s="91" t="s">
        <v>5</v>
      </c>
      <c r="C15" s="28" t="s">
        <v>420</v>
      </c>
      <c r="D15" s="15">
        <v>20680859</v>
      </c>
      <c r="E15" s="15">
        <v>33979487266</v>
      </c>
      <c r="F15" s="15">
        <v>25097091</v>
      </c>
      <c r="G15" s="15">
        <v>34528671713</v>
      </c>
      <c r="H15" s="15">
        <v>998761</v>
      </c>
      <c r="I15" s="15">
        <v>1079663916</v>
      </c>
      <c r="J15" s="15">
        <v>754284</v>
      </c>
      <c r="K15" s="15">
        <v>687451121</v>
      </c>
      <c r="L15" s="105"/>
      <c r="M15" s="106" t="s">
        <v>5</v>
      </c>
      <c r="N15" s="108" t="s">
        <v>421</v>
      </c>
      <c r="O15" s="15">
        <v>12907410</v>
      </c>
      <c r="P15" s="15">
        <v>11268202689</v>
      </c>
      <c r="Q15" s="15">
        <v>15049368</v>
      </c>
      <c r="R15" s="15">
        <v>13328752910</v>
      </c>
      <c r="S15" s="15">
        <v>500131</v>
      </c>
      <c r="T15" s="15">
        <v>496037430</v>
      </c>
      <c r="U15" s="15">
        <v>470121</v>
      </c>
      <c r="V15" s="15">
        <v>461115524</v>
      </c>
      <c r="W15" s="90"/>
      <c r="X15" s="91" t="s">
        <v>5</v>
      </c>
      <c r="Y15" s="28" t="s">
        <v>420</v>
      </c>
      <c r="Z15" s="15">
        <v>703540</v>
      </c>
      <c r="AA15" s="15">
        <v>882575653</v>
      </c>
      <c r="AB15" s="15">
        <v>449438</v>
      </c>
      <c r="AC15" s="15">
        <v>517518501</v>
      </c>
      <c r="AD15" s="15">
        <v>491631</v>
      </c>
      <c r="AE15" s="15">
        <v>466026534</v>
      </c>
      <c r="AF15" s="15">
        <v>318813</v>
      </c>
      <c r="AG15" s="15">
        <v>302547441</v>
      </c>
      <c r="AH15" s="105"/>
      <c r="AI15" s="106" t="s">
        <v>5</v>
      </c>
      <c r="AJ15" s="108" t="s">
        <v>421</v>
      </c>
      <c r="AK15" s="15">
        <v>1729986</v>
      </c>
      <c r="AL15" s="15">
        <v>1305457148</v>
      </c>
      <c r="AM15" s="15">
        <v>1695932</v>
      </c>
      <c r="AN15" s="15">
        <v>1261473602</v>
      </c>
      <c r="AO15" s="15">
        <v>717862</v>
      </c>
      <c r="AP15" s="15">
        <v>585338202</v>
      </c>
      <c r="AQ15" s="15">
        <v>786172</v>
      </c>
      <c r="AR15" s="15">
        <v>692120269</v>
      </c>
      <c r="AS15" s="90"/>
      <c r="AT15" s="91" t="s">
        <v>5</v>
      </c>
      <c r="AU15" s="28" t="s">
        <v>420</v>
      </c>
      <c r="AV15" s="15">
        <v>664200</v>
      </c>
      <c r="AW15" s="15">
        <v>627637406</v>
      </c>
      <c r="AX15" s="15">
        <v>571624</v>
      </c>
      <c r="AY15" s="15">
        <v>494491208</v>
      </c>
      <c r="AZ15" s="15">
        <v>951152</v>
      </c>
      <c r="BA15" s="15">
        <v>941247254</v>
      </c>
      <c r="BB15" s="15">
        <v>1186263</v>
      </c>
      <c r="BC15" s="15">
        <v>886840210</v>
      </c>
      <c r="BD15" s="105"/>
      <c r="BE15" s="106" t="s">
        <v>5</v>
      </c>
      <c r="BF15" s="108" t="s">
        <v>421</v>
      </c>
      <c r="BG15" s="15">
        <v>742475</v>
      </c>
      <c r="BH15" s="15">
        <v>801834706</v>
      </c>
      <c r="BI15" s="15">
        <v>1000317</v>
      </c>
      <c r="BJ15" s="15">
        <v>1061687578</v>
      </c>
      <c r="BK15" s="15">
        <v>1006862</v>
      </c>
      <c r="BL15" s="15">
        <v>1044384223</v>
      </c>
      <c r="BM15" s="15">
        <v>1388794</v>
      </c>
      <c r="BN15" s="15">
        <v>1390909356</v>
      </c>
      <c r="BO15" s="90"/>
      <c r="BP15" s="91" t="s">
        <v>5</v>
      </c>
      <c r="BQ15" s="28" t="s">
        <v>420</v>
      </c>
      <c r="BR15" s="15">
        <v>965175</v>
      </c>
      <c r="BS15" s="15">
        <v>1111862700</v>
      </c>
      <c r="BT15" s="15">
        <v>1853260</v>
      </c>
      <c r="BU15" s="15">
        <v>1353727390</v>
      </c>
      <c r="BV15" s="15">
        <v>942900</v>
      </c>
      <c r="BW15" s="15">
        <v>1263670779</v>
      </c>
      <c r="BX15" s="15">
        <v>1886292</v>
      </c>
      <c r="BY15" s="15">
        <v>1487082398</v>
      </c>
      <c r="BZ15" s="105"/>
      <c r="CA15" s="106" t="s">
        <v>5</v>
      </c>
      <c r="CB15" s="108" t="s">
        <v>421</v>
      </c>
      <c r="CC15" s="15">
        <v>1039822</v>
      </c>
      <c r="CD15" s="15">
        <v>1022497691</v>
      </c>
      <c r="CE15" s="15">
        <v>1389195</v>
      </c>
      <c r="CF15" s="15">
        <v>1325152034</v>
      </c>
      <c r="CG15" s="15">
        <v>859921</v>
      </c>
      <c r="CH15" s="15">
        <v>801932171</v>
      </c>
      <c r="CI15" s="15">
        <v>1138681</v>
      </c>
      <c r="CJ15" s="15">
        <v>1063034992</v>
      </c>
      <c r="CK15" s="90"/>
      <c r="CL15" s="91" t="s">
        <v>5</v>
      </c>
      <c r="CM15" s="28" t="s">
        <v>420</v>
      </c>
      <c r="CN15" s="15">
        <v>1101014</v>
      </c>
      <c r="CO15" s="15">
        <v>1711685864</v>
      </c>
      <c r="CP15" s="15">
        <v>1673022</v>
      </c>
      <c r="CQ15" s="15">
        <v>1708704826</v>
      </c>
      <c r="CR15" s="15">
        <v>1369910</v>
      </c>
      <c r="CS15" s="15">
        <v>2309349841</v>
      </c>
      <c r="CT15" s="15">
        <v>1865203</v>
      </c>
      <c r="CU15" s="15">
        <v>2344355963</v>
      </c>
      <c r="CV15" s="105"/>
      <c r="CW15" s="106" t="s">
        <v>5</v>
      </c>
      <c r="CX15" s="108" t="s">
        <v>421</v>
      </c>
      <c r="CY15" s="15">
        <v>894370</v>
      </c>
      <c r="CZ15" s="15">
        <v>798151252</v>
      </c>
      <c r="DA15" s="15">
        <v>1122951</v>
      </c>
      <c r="DB15" s="15">
        <v>1031737555</v>
      </c>
      <c r="DC15" s="15">
        <v>989133</v>
      </c>
      <c r="DD15" s="15">
        <v>846523933</v>
      </c>
      <c r="DE15" s="15">
        <v>1174951</v>
      </c>
      <c r="DF15" s="15">
        <v>1056711450</v>
      </c>
      <c r="DG15" s="90"/>
      <c r="DH15" s="91" t="s">
        <v>5</v>
      </c>
      <c r="DI15" s="28" t="s">
        <v>420</v>
      </c>
      <c r="DJ15" s="15">
        <v>1545377</v>
      </c>
      <c r="DK15" s="15">
        <v>2853801952</v>
      </c>
      <c r="DL15" s="15">
        <v>2118424</v>
      </c>
      <c r="DM15" s="15">
        <v>3084336949</v>
      </c>
      <c r="DN15" s="15">
        <v>1746953</v>
      </c>
      <c r="DO15" s="15">
        <v>3485702690</v>
      </c>
      <c r="DP15" s="15">
        <v>2424476</v>
      </c>
      <c r="DQ15" s="15">
        <v>3781520777</v>
      </c>
      <c r="DR15" s="105"/>
      <c r="DS15" s="106" t="s">
        <v>5</v>
      </c>
      <c r="DT15" s="108" t="s">
        <v>421</v>
      </c>
      <c r="DU15" s="15">
        <v>1006232</v>
      </c>
      <c r="DV15" s="15">
        <v>842444942</v>
      </c>
      <c r="DW15" s="15">
        <v>1181475</v>
      </c>
      <c r="DX15" s="15">
        <v>1042181189</v>
      </c>
      <c r="DY15" s="15">
        <v>961076</v>
      </c>
      <c r="DZ15" s="15">
        <v>797690586</v>
      </c>
      <c r="EA15" s="15">
        <v>1120170</v>
      </c>
      <c r="EB15" s="15">
        <v>955717957</v>
      </c>
      <c r="EC15" s="90"/>
      <c r="ED15" s="91" t="s">
        <v>5</v>
      </c>
      <c r="EE15" s="28" t="s">
        <v>420</v>
      </c>
      <c r="EF15" s="15">
        <v>1600566</v>
      </c>
      <c r="EG15" s="15">
        <v>3257137820</v>
      </c>
      <c r="EH15" s="15">
        <v>2114606</v>
      </c>
      <c r="EI15" s="15">
        <v>3487943457</v>
      </c>
      <c r="EJ15" s="15">
        <v>1324157</v>
      </c>
      <c r="EK15" s="15">
        <v>2761853245</v>
      </c>
      <c r="EL15" s="15">
        <v>1734098</v>
      </c>
      <c r="EM15" s="15">
        <v>3020833035</v>
      </c>
      <c r="EN15" s="105"/>
      <c r="EO15" s="106" t="s">
        <v>5</v>
      </c>
      <c r="EP15" s="108" t="s">
        <v>421</v>
      </c>
      <c r="EQ15" s="15">
        <v>712175</v>
      </c>
      <c r="ER15" s="15">
        <v>584164129</v>
      </c>
      <c r="ES15" s="15">
        <v>805648</v>
      </c>
      <c r="ET15" s="15">
        <v>665990616</v>
      </c>
      <c r="EU15" s="15">
        <v>464730</v>
      </c>
      <c r="EV15" s="15">
        <v>380785647</v>
      </c>
      <c r="EW15" s="15">
        <v>542770</v>
      </c>
      <c r="EX15" s="15">
        <v>438168021</v>
      </c>
      <c r="EY15" s="90"/>
      <c r="EZ15" s="91" t="s">
        <v>5</v>
      </c>
      <c r="FA15" s="28" t="s">
        <v>420</v>
      </c>
      <c r="FB15" s="15">
        <v>1502501</v>
      </c>
      <c r="FC15" s="15">
        <v>3018833107</v>
      </c>
      <c r="FD15" s="15">
        <v>1930721</v>
      </c>
      <c r="FE15" s="15">
        <v>3530593810</v>
      </c>
      <c r="FF15" s="15">
        <v>1554760</v>
      </c>
      <c r="FG15" s="15">
        <v>2917435077</v>
      </c>
      <c r="FH15" s="15">
        <v>1687969</v>
      </c>
      <c r="FI15" s="15">
        <v>3226839013</v>
      </c>
      <c r="FJ15" s="105"/>
      <c r="FK15" s="106" t="s">
        <v>5</v>
      </c>
      <c r="FL15" s="108" t="s">
        <v>421</v>
      </c>
      <c r="FM15" s="15">
        <v>433885</v>
      </c>
      <c r="FN15" s="15">
        <v>346238156</v>
      </c>
      <c r="FO15" s="15">
        <v>513699</v>
      </c>
      <c r="FP15" s="15">
        <v>395693401</v>
      </c>
      <c r="FQ15" s="15">
        <v>342309</v>
      </c>
      <c r="FR15" s="15">
        <v>258781777</v>
      </c>
      <c r="FS15" s="15">
        <v>358264</v>
      </c>
      <c r="FT15" s="15">
        <v>256421195</v>
      </c>
      <c r="FU15" s="90"/>
      <c r="FV15" s="91" t="s">
        <v>5</v>
      </c>
      <c r="FW15" s="28" t="s">
        <v>420</v>
      </c>
      <c r="FX15" s="15">
        <v>1746341</v>
      </c>
      <c r="FY15" s="15">
        <v>2923988570</v>
      </c>
      <c r="FZ15" s="15">
        <v>1327630</v>
      </c>
      <c r="GA15" s="15">
        <v>2477758311</v>
      </c>
      <c r="GB15" s="15">
        <v>1013014</v>
      </c>
      <c r="GC15" s="15">
        <v>1644777238</v>
      </c>
      <c r="GD15" s="15">
        <v>768005</v>
      </c>
      <c r="GE15" s="15">
        <v>1409029951</v>
      </c>
      <c r="GF15" s="105"/>
      <c r="GG15" s="106" t="s">
        <v>5</v>
      </c>
      <c r="GH15" s="108" t="s">
        <v>421</v>
      </c>
      <c r="GI15" s="15">
        <v>306927</v>
      </c>
      <c r="GJ15" s="15">
        <v>221492572</v>
      </c>
      <c r="GK15" s="15">
        <v>222033</v>
      </c>
      <c r="GL15" s="15">
        <v>147820532</v>
      </c>
      <c r="GM15" s="15">
        <v>147827</v>
      </c>
      <c r="GN15" s="15">
        <v>101529696</v>
      </c>
      <c r="GO15" s="15">
        <v>100819</v>
      </c>
      <c r="GP15" s="15">
        <v>62340083</v>
      </c>
      <c r="GQ15" s="90"/>
      <c r="GR15" s="91" t="s">
        <v>5</v>
      </c>
      <c r="GS15" s="28" t="s">
        <v>420</v>
      </c>
      <c r="GT15" s="15">
        <v>458907</v>
      </c>
      <c r="GU15" s="15">
        <v>722237620</v>
      </c>
      <c r="GV15" s="15">
        <v>432963</v>
      </c>
      <c r="GW15" s="15">
        <v>727097352</v>
      </c>
      <c r="GX15" s="105"/>
      <c r="GY15" s="106" t="s">
        <v>5</v>
      </c>
      <c r="GZ15" s="108" t="s">
        <v>421</v>
      </c>
      <c r="HA15" s="15">
        <v>51687</v>
      </c>
      <c r="HB15" s="15">
        <v>32918428</v>
      </c>
      <c r="HC15" s="15">
        <v>37376</v>
      </c>
      <c r="HD15" s="15">
        <v>20477556</v>
      </c>
    </row>
    <row r="16" spans="1:212" ht="27" customHeight="1">
      <c r="A16" s="90"/>
      <c r="B16" s="91" t="s">
        <v>6</v>
      </c>
      <c r="C16" s="29" t="s">
        <v>422</v>
      </c>
      <c r="D16" s="15">
        <v>35682201</v>
      </c>
      <c r="E16" s="15">
        <v>9395183891</v>
      </c>
      <c r="F16" s="15">
        <v>37862912</v>
      </c>
      <c r="G16" s="15">
        <v>9718391323</v>
      </c>
      <c r="H16" s="15">
        <v>2131754</v>
      </c>
      <c r="I16" s="15">
        <v>623211130</v>
      </c>
      <c r="J16" s="15">
        <v>1654835</v>
      </c>
      <c r="K16" s="15">
        <v>483449929</v>
      </c>
      <c r="L16" s="105"/>
      <c r="M16" s="106" t="s">
        <v>6</v>
      </c>
      <c r="N16" s="107" t="s">
        <v>422</v>
      </c>
      <c r="O16" s="15">
        <v>12780186</v>
      </c>
      <c r="P16" s="15">
        <v>3306385790</v>
      </c>
      <c r="Q16" s="15">
        <v>14839914</v>
      </c>
      <c r="R16" s="15">
        <v>3844660855</v>
      </c>
      <c r="S16" s="15">
        <v>430388</v>
      </c>
      <c r="T16" s="15">
        <v>108806905</v>
      </c>
      <c r="U16" s="15">
        <v>402019</v>
      </c>
      <c r="V16" s="15">
        <v>101426200</v>
      </c>
      <c r="W16" s="90"/>
      <c r="X16" s="91" t="s">
        <v>6</v>
      </c>
      <c r="Y16" s="29" t="s">
        <v>422</v>
      </c>
      <c r="Z16" s="15">
        <v>1267285</v>
      </c>
      <c r="AA16" s="15">
        <v>349997465</v>
      </c>
      <c r="AB16" s="15">
        <v>919482</v>
      </c>
      <c r="AC16" s="15">
        <v>251333656</v>
      </c>
      <c r="AD16" s="15">
        <v>837745</v>
      </c>
      <c r="AE16" s="15">
        <v>225719575</v>
      </c>
      <c r="AF16" s="15">
        <v>598424</v>
      </c>
      <c r="AG16" s="15">
        <v>157136767</v>
      </c>
      <c r="AH16" s="105"/>
      <c r="AI16" s="106" t="s">
        <v>6</v>
      </c>
      <c r="AJ16" s="107" t="s">
        <v>422</v>
      </c>
      <c r="AK16" s="15">
        <v>1732080</v>
      </c>
      <c r="AL16" s="15">
        <v>436665017</v>
      </c>
      <c r="AM16" s="15">
        <v>1697875</v>
      </c>
      <c r="AN16" s="15">
        <v>427358462</v>
      </c>
      <c r="AO16" s="15">
        <v>724051</v>
      </c>
      <c r="AP16" s="15">
        <v>185417744</v>
      </c>
      <c r="AQ16" s="15">
        <v>790488</v>
      </c>
      <c r="AR16" s="15">
        <v>202420908</v>
      </c>
      <c r="AS16" s="90"/>
      <c r="AT16" s="91" t="s">
        <v>6</v>
      </c>
      <c r="AU16" s="29" t="s">
        <v>422</v>
      </c>
      <c r="AV16" s="15">
        <v>992615</v>
      </c>
      <c r="AW16" s="15">
        <v>274712240</v>
      </c>
      <c r="AX16" s="15">
        <v>888578</v>
      </c>
      <c r="AY16" s="15">
        <v>241305720</v>
      </c>
      <c r="AZ16" s="15">
        <v>1442983</v>
      </c>
      <c r="BA16" s="15">
        <v>393348128</v>
      </c>
      <c r="BB16" s="15">
        <v>1584113</v>
      </c>
      <c r="BC16" s="15">
        <v>422586701</v>
      </c>
      <c r="BD16" s="105"/>
      <c r="BE16" s="106" t="s">
        <v>6</v>
      </c>
      <c r="BF16" s="107" t="s">
        <v>422</v>
      </c>
      <c r="BG16" s="15">
        <v>734695</v>
      </c>
      <c r="BH16" s="15">
        <v>193119774</v>
      </c>
      <c r="BI16" s="15">
        <v>988812</v>
      </c>
      <c r="BJ16" s="15">
        <v>259820792</v>
      </c>
      <c r="BK16" s="15">
        <v>994205</v>
      </c>
      <c r="BL16" s="15">
        <v>264327069</v>
      </c>
      <c r="BM16" s="15">
        <v>1370295</v>
      </c>
      <c r="BN16" s="15">
        <v>365085370</v>
      </c>
      <c r="BO16" s="90"/>
      <c r="BP16" s="91" t="s">
        <v>6</v>
      </c>
      <c r="BQ16" s="29" t="s">
        <v>422</v>
      </c>
      <c r="BR16" s="15">
        <v>1469417</v>
      </c>
      <c r="BS16" s="15">
        <v>395240923</v>
      </c>
      <c r="BT16" s="15">
        <v>2229169</v>
      </c>
      <c r="BU16" s="15">
        <v>565460231</v>
      </c>
      <c r="BV16" s="15">
        <v>1460602</v>
      </c>
      <c r="BW16" s="15">
        <v>387647021</v>
      </c>
      <c r="BX16" s="15">
        <v>2127820</v>
      </c>
      <c r="BY16" s="15">
        <v>527690882</v>
      </c>
      <c r="BZ16" s="105"/>
      <c r="CA16" s="106" t="s">
        <v>6</v>
      </c>
      <c r="CB16" s="107" t="s">
        <v>422</v>
      </c>
      <c r="CC16" s="15">
        <v>1025512</v>
      </c>
      <c r="CD16" s="15">
        <v>272639083</v>
      </c>
      <c r="CE16" s="15">
        <v>1371569</v>
      </c>
      <c r="CF16" s="15">
        <v>364636833</v>
      </c>
      <c r="CG16" s="15">
        <v>849055</v>
      </c>
      <c r="CH16" s="15">
        <v>225017647</v>
      </c>
      <c r="CI16" s="15">
        <v>1122271</v>
      </c>
      <c r="CJ16" s="15">
        <v>296559143</v>
      </c>
      <c r="CK16" s="90"/>
      <c r="CL16" s="91" t="s">
        <v>6</v>
      </c>
      <c r="CM16" s="29" t="s">
        <v>422</v>
      </c>
      <c r="CN16" s="15">
        <v>1728428</v>
      </c>
      <c r="CO16" s="15">
        <v>454725331</v>
      </c>
      <c r="CP16" s="15">
        <v>2140715</v>
      </c>
      <c r="CQ16" s="15">
        <v>529469411</v>
      </c>
      <c r="CR16" s="15">
        <v>2142690</v>
      </c>
      <c r="CS16" s="15">
        <v>558739597</v>
      </c>
      <c r="CT16" s="15">
        <v>2532758</v>
      </c>
      <c r="CU16" s="15">
        <v>626012716</v>
      </c>
      <c r="CV16" s="105"/>
      <c r="CW16" s="106" t="s">
        <v>6</v>
      </c>
      <c r="CX16" s="107" t="s">
        <v>422</v>
      </c>
      <c r="CY16" s="15">
        <v>885409</v>
      </c>
      <c r="CZ16" s="15">
        <v>232684112</v>
      </c>
      <c r="DA16" s="15">
        <v>1105833</v>
      </c>
      <c r="DB16" s="15">
        <v>290108209</v>
      </c>
      <c r="DC16" s="15">
        <v>981658</v>
      </c>
      <c r="DD16" s="15">
        <v>255788557</v>
      </c>
      <c r="DE16" s="15">
        <v>1157240</v>
      </c>
      <c r="DF16" s="15">
        <v>300687872</v>
      </c>
      <c r="DG16" s="90"/>
      <c r="DH16" s="91" t="s">
        <v>6</v>
      </c>
      <c r="DI16" s="29" t="s">
        <v>422</v>
      </c>
      <c r="DJ16" s="15">
        <v>2458837</v>
      </c>
      <c r="DK16" s="15">
        <v>640193154</v>
      </c>
      <c r="DL16" s="15">
        <v>2986819</v>
      </c>
      <c r="DM16" s="15">
        <v>742288637</v>
      </c>
      <c r="DN16" s="15">
        <v>2816950</v>
      </c>
      <c r="DO16" s="15">
        <v>733800538</v>
      </c>
      <c r="DP16" s="15">
        <v>3499150</v>
      </c>
      <c r="DQ16" s="15">
        <v>879906735</v>
      </c>
      <c r="DR16" s="105"/>
      <c r="DS16" s="106" t="s">
        <v>6</v>
      </c>
      <c r="DT16" s="107" t="s">
        <v>422</v>
      </c>
      <c r="DU16" s="15">
        <v>1000776</v>
      </c>
      <c r="DV16" s="15">
        <v>258846702</v>
      </c>
      <c r="DW16" s="15">
        <v>1164580</v>
      </c>
      <c r="DX16" s="15">
        <v>300379187</v>
      </c>
      <c r="DY16" s="15">
        <v>956873</v>
      </c>
      <c r="DZ16" s="15">
        <v>245969501</v>
      </c>
      <c r="EA16" s="15">
        <v>1105846</v>
      </c>
      <c r="EB16" s="15">
        <v>283972294</v>
      </c>
      <c r="EC16" s="90"/>
      <c r="ED16" s="91" t="s">
        <v>6</v>
      </c>
      <c r="EE16" s="29" t="s">
        <v>422</v>
      </c>
      <c r="EF16" s="15">
        <v>2610322</v>
      </c>
      <c r="EG16" s="15">
        <v>682991424</v>
      </c>
      <c r="EH16" s="15">
        <v>3158119</v>
      </c>
      <c r="EI16" s="15">
        <v>804834253</v>
      </c>
      <c r="EJ16" s="15">
        <v>2206649</v>
      </c>
      <c r="EK16" s="15">
        <v>576961749</v>
      </c>
      <c r="EL16" s="15">
        <v>2665613</v>
      </c>
      <c r="EM16" s="15">
        <v>682339833</v>
      </c>
      <c r="EN16" s="105"/>
      <c r="EO16" s="106" t="s">
        <v>6</v>
      </c>
      <c r="EP16" s="107" t="s">
        <v>422</v>
      </c>
      <c r="EQ16" s="15">
        <v>710086</v>
      </c>
      <c r="ER16" s="15">
        <v>181755218</v>
      </c>
      <c r="ES16" s="15">
        <v>797035</v>
      </c>
      <c r="ET16" s="15">
        <v>204028848</v>
      </c>
      <c r="EU16" s="15">
        <v>462908</v>
      </c>
      <c r="EV16" s="15">
        <v>117935743</v>
      </c>
      <c r="EW16" s="15">
        <v>536790</v>
      </c>
      <c r="EX16" s="15">
        <v>136904469</v>
      </c>
      <c r="EY16" s="90"/>
      <c r="EZ16" s="91" t="s">
        <v>6</v>
      </c>
      <c r="FA16" s="29" t="s">
        <v>422</v>
      </c>
      <c r="FB16" s="15">
        <v>2579256</v>
      </c>
      <c r="FC16" s="15">
        <v>668793461</v>
      </c>
      <c r="FD16" s="15">
        <v>3088912</v>
      </c>
      <c r="FE16" s="15">
        <v>787873208</v>
      </c>
      <c r="FF16" s="15">
        <v>2876871</v>
      </c>
      <c r="FG16" s="15">
        <v>737995469</v>
      </c>
      <c r="FH16" s="15">
        <v>2882943</v>
      </c>
      <c r="FI16" s="15">
        <v>740299781</v>
      </c>
      <c r="FJ16" s="105"/>
      <c r="FK16" s="106" t="s">
        <v>6</v>
      </c>
      <c r="FL16" s="107" t="s">
        <v>422</v>
      </c>
      <c r="FM16" s="15">
        <v>432084</v>
      </c>
      <c r="FN16" s="15">
        <v>109682401</v>
      </c>
      <c r="FO16" s="15">
        <v>509344</v>
      </c>
      <c r="FP16" s="15">
        <v>129360799</v>
      </c>
      <c r="FQ16" s="15">
        <v>343065</v>
      </c>
      <c r="FR16" s="15">
        <v>86906317</v>
      </c>
      <c r="FS16" s="15">
        <v>356782</v>
      </c>
      <c r="FT16" s="15">
        <v>90311075</v>
      </c>
      <c r="FU16" s="90"/>
      <c r="FV16" s="91" t="s">
        <v>6</v>
      </c>
      <c r="FW16" s="29" t="s">
        <v>422</v>
      </c>
      <c r="FX16" s="15">
        <v>3521890</v>
      </c>
      <c r="FY16" s="15">
        <v>889726548</v>
      </c>
      <c r="FZ16" s="15">
        <v>2429496</v>
      </c>
      <c r="GA16" s="15">
        <v>627934213</v>
      </c>
      <c r="GB16" s="15">
        <v>2138649</v>
      </c>
      <c r="GC16" s="15">
        <v>543151141</v>
      </c>
      <c r="GD16" s="15">
        <v>1528108</v>
      </c>
      <c r="GE16" s="15">
        <v>398919591</v>
      </c>
      <c r="GF16" s="105"/>
      <c r="GG16" s="106" t="s">
        <v>6</v>
      </c>
      <c r="GH16" s="107" t="s">
        <v>422</v>
      </c>
      <c r="GI16" s="15">
        <v>312079</v>
      </c>
      <c r="GJ16" s="15">
        <v>78975700</v>
      </c>
      <c r="GK16" s="15">
        <v>222769</v>
      </c>
      <c r="GL16" s="15">
        <v>56224374</v>
      </c>
      <c r="GM16" s="15">
        <v>151594</v>
      </c>
      <c r="GN16" s="15">
        <v>38321709</v>
      </c>
      <c r="GO16" s="15">
        <v>102114</v>
      </c>
      <c r="GP16" s="15">
        <v>25748985</v>
      </c>
      <c r="GQ16" s="90"/>
      <c r="GR16" s="91" t="s">
        <v>6</v>
      </c>
      <c r="GS16" s="29" t="s">
        <v>422</v>
      </c>
      <c r="GT16" s="15">
        <v>999258</v>
      </c>
      <c r="GU16" s="15">
        <v>258228997</v>
      </c>
      <c r="GV16" s="15">
        <v>947858</v>
      </c>
      <c r="GW16" s="15">
        <v>249549059</v>
      </c>
      <c r="GX16" s="105"/>
      <c r="GY16" s="106" t="s">
        <v>6</v>
      </c>
      <c r="GZ16" s="107" t="s">
        <v>422</v>
      </c>
      <c r="HA16" s="15">
        <v>53668</v>
      </c>
      <c r="HB16" s="15">
        <v>13526591</v>
      </c>
      <c r="HC16" s="15">
        <v>38252</v>
      </c>
      <c r="HD16" s="15">
        <v>9627035</v>
      </c>
    </row>
    <row r="17" spans="1:212" ht="26.25" customHeight="1">
      <c r="A17" s="90"/>
      <c r="B17" s="91" t="s">
        <v>7</v>
      </c>
      <c r="C17" s="29" t="s">
        <v>423</v>
      </c>
      <c r="D17" s="15">
        <v>34242140</v>
      </c>
      <c r="E17" s="15">
        <v>1970106092</v>
      </c>
      <c r="F17" s="15">
        <v>35474465</v>
      </c>
      <c r="G17" s="15">
        <v>2002671201</v>
      </c>
      <c r="H17" s="15">
        <v>1771945</v>
      </c>
      <c r="I17" s="15">
        <v>101772910</v>
      </c>
      <c r="J17" s="15">
        <v>1388805</v>
      </c>
      <c r="K17" s="15">
        <v>79665356</v>
      </c>
      <c r="L17" s="105"/>
      <c r="M17" s="106" t="s">
        <v>7</v>
      </c>
      <c r="N17" s="107" t="s">
        <v>423</v>
      </c>
      <c r="O17" s="15">
        <v>469066</v>
      </c>
      <c r="P17" s="15">
        <v>65761355</v>
      </c>
      <c r="Q17" s="15">
        <v>393712</v>
      </c>
      <c r="R17" s="15">
        <v>65807133</v>
      </c>
      <c r="S17" s="15">
        <v>8067</v>
      </c>
      <c r="T17" s="15">
        <v>1109686</v>
      </c>
      <c r="U17" s="15">
        <v>6058</v>
      </c>
      <c r="V17" s="15">
        <v>942010</v>
      </c>
      <c r="W17" s="90"/>
      <c r="X17" s="91" t="s">
        <v>7</v>
      </c>
      <c r="Y17" s="29" t="s">
        <v>423</v>
      </c>
      <c r="Z17" s="15">
        <v>1002951</v>
      </c>
      <c r="AA17" s="15">
        <v>51989248</v>
      </c>
      <c r="AB17" s="15">
        <v>762644</v>
      </c>
      <c r="AC17" s="15">
        <v>38684343</v>
      </c>
      <c r="AD17" s="15">
        <v>671350</v>
      </c>
      <c r="AE17" s="15">
        <v>33036181</v>
      </c>
      <c r="AF17" s="15">
        <v>494100</v>
      </c>
      <c r="AG17" s="15">
        <v>23730783</v>
      </c>
      <c r="AH17" s="105"/>
      <c r="AI17" s="106" t="s">
        <v>7</v>
      </c>
      <c r="AJ17" s="107" t="s">
        <v>423</v>
      </c>
      <c r="AK17" s="15">
        <v>16833</v>
      </c>
      <c r="AL17" s="15">
        <v>3456070</v>
      </c>
      <c r="AM17" s="15">
        <v>14579</v>
      </c>
      <c r="AN17" s="15">
        <v>3236383</v>
      </c>
      <c r="AO17" s="15">
        <v>7159</v>
      </c>
      <c r="AP17" s="15">
        <v>1263147</v>
      </c>
      <c r="AQ17" s="15">
        <v>7714</v>
      </c>
      <c r="AR17" s="15">
        <v>1466182</v>
      </c>
      <c r="AS17" s="90"/>
      <c r="AT17" s="91" t="s">
        <v>7</v>
      </c>
      <c r="AU17" s="29" t="s">
        <v>423</v>
      </c>
      <c r="AV17" s="15">
        <v>791262</v>
      </c>
      <c r="AW17" s="15">
        <v>37732721</v>
      </c>
      <c r="AX17" s="15">
        <v>735668</v>
      </c>
      <c r="AY17" s="15">
        <v>35049763</v>
      </c>
      <c r="AZ17" s="15">
        <v>1172503</v>
      </c>
      <c r="BA17" s="15">
        <v>56855874</v>
      </c>
      <c r="BB17" s="15">
        <v>1298409</v>
      </c>
      <c r="BC17" s="15">
        <v>61483249</v>
      </c>
      <c r="BD17" s="105"/>
      <c r="BE17" s="106" t="s">
        <v>7</v>
      </c>
      <c r="BF17" s="107" t="s">
        <v>423</v>
      </c>
      <c r="BG17" s="15">
        <v>15721</v>
      </c>
      <c r="BH17" s="15">
        <v>2689597</v>
      </c>
      <c r="BI17" s="15">
        <v>17183</v>
      </c>
      <c r="BJ17" s="15">
        <v>3694156</v>
      </c>
      <c r="BK17" s="15">
        <v>31752</v>
      </c>
      <c r="BL17" s="15">
        <v>5386310</v>
      </c>
      <c r="BM17" s="15">
        <v>32900</v>
      </c>
      <c r="BN17" s="15">
        <v>7337009</v>
      </c>
      <c r="BO17" s="90"/>
      <c r="BP17" s="91" t="s">
        <v>7</v>
      </c>
      <c r="BQ17" s="29" t="s">
        <v>423</v>
      </c>
      <c r="BR17" s="15">
        <v>1224918</v>
      </c>
      <c r="BS17" s="15">
        <v>61049367</v>
      </c>
      <c r="BT17" s="15">
        <v>1778342</v>
      </c>
      <c r="BU17" s="15">
        <v>85529123</v>
      </c>
      <c r="BV17" s="15">
        <v>1261511</v>
      </c>
      <c r="BW17" s="15">
        <v>65211477</v>
      </c>
      <c r="BX17" s="15">
        <v>1699095</v>
      </c>
      <c r="BY17" s="15">
        <v>84060932</v>
      </c>
      <c r="BZ17" s="105"/>
      <c r="CA17" s="106" t="s">
        <v>7</v>
      </c>
      <c r="CB17" s="107" t="s">
        <v>423</v>
      </c>
      <c r="CC17" s="15">
        <v>25793</v>
      </c>
      <c r="CD17" s="15">
        <v>5373583</v>
      </c>
      <c r="CE17" s="15">
        <v>31926</v>
      </c>
      <c r="CF17" s="15">
        <v>6683018</v>
      </c>
      <c r="CG17" s="15">
        <v>23219</v>
      </c>
      <c r="CH17" s="15">
        <v>4390939</v>
      </c>
      <c r="CI17" s="15">
        <v>24626</v>
      </c>
      <c r="CJ17" s="15">
        <v>4974406</v>
      </c>
      <c r="CK17" s="90"/>
      <c r="CL17" s="91" t="s">
        <v>7</v>
      </c>
      <c r="CM17" s="29" t="s">
        <v>423</v>
      </c>
      <c r="CN17" s="15">
        <v>1550291</v>
      </c>
      <c r="CO17" s="15">
        <v>83323508</v>
      </c>
      <c r="CP17" s="15">
        <v>1780937</v>
      </c>
      <c r="CQ17" s="15">
        <v>92531509</v>
      </c>
      <c r="CR17" s="15">
        <v>1995218</v>
      </c>
      <c r="CS17" s="15">
        <v>111561511</v>
      </c>
      <c r="CT17" s="15">
        <v>2194153</v>
      </c>
      <c r="CU17" s="15">
        <v>119059087</v>
      </c>
      <c r="CV17" s="105"/>
      <c r="CW17" s="106" t="s">
        <v>7</v>
      </c>
      <c r="CX17" s="107" t="s">
        <v>423</v>
      </c>
      <c r="CY17" s="15">
        <v>27998</v>
      </c>
      <c r="CZ17" s="15">
        <v>4940484</v>
      </c>
      <c r="DA17" s="15">
        <v>24927</v>
      </c>
      <c r="DB17" s="15">
        <v>4717960</v>
      </c>
      <c r="DC17" s="15">
        <v>36721</v>
      </c>
      <c r="DD17" s="15">
        <v>6114485</v>
      </c>
      <c r="DE17" s="15">
        <v>28863</v>
      </c>
      <c r="DF17" s="15">
        <v>5194465</v>
      </c>
      <c r="DG17" s="90"/>
      <c r="DH17" s="91" t="s">
        <v>7</v>
      </c>
      <c r="DI17" s="29" t="s">
        <v>423</v>
      </c>
      <c r="DJ17" s="15">
        <v>2379218</v>
      </c>
      <c r="DK17" s="15">
        <v>137572483</v>
      </c>
      <c r="DL17" s="15">
        <v>2706685</v>
      </c>
      <c r="DM17" s="15">
        <v>151891459</v>
      </c>
      <c r="DN17" s="15">
        <v>2827398</v>
      </c>
      <c r="DO17" s="15">
        <v>167537769</v>
      </c>
      <c r="DP17" s="15">
        <v>3345369</v>
      </c>
      <c r="DQ17" s="15">
        <v>194036573</v>
      </c>
      <c r="DR17" s="105"/>
      <c r="DS17" s="106" t="s">
        <v>7</v>
      </c>
      <c r="DT17" s="107" t="s">
        <v>423</v>
      </c>
      <c r="DU17" s="15">
        <v>43621</v>
      </c>
      <c r="DV17" s="15">
        <v>6628227</v>
      </c>
      <c r="DW17" s="15">
        <v>34098</v>
      </c>
      <c r="DX17" s="15">
        <v>5666658</v>
      </c>
      <c r="DY17" s="15">
        <v>45607</v>
      </c>
      <c r="DZ17" s="15">
        <v>6454282</v>
      </c>
      <c r="EA17" s="15">
        <v>37772</v>
      </c>
      <c r="EB17" s="15">
        <v>5804263</v>
      </c>
      <c r="EC17" s="90"/>
      <c r="ED17" s="91" t="s">
        <v>7</v>
      </c>
      <c r="EE17" s="29" t="s">
        <v>423</v>
      </c>
      <c r="EF17" s="15">
        <v>2704473</v>
      </c>
      <c r="EG17" s="15">
        <v>163219028</v>
      </c>
      <c r="EH17" s="15">
        <v>3170154</v>
      </c>
      <c r="EI17" s="15">
        <v>188738792</v>
      </c>
      <c r="EJ17" s="15">
        <v>2333916</v>
      </c>
      <c r="EK17" s="15">
        <v>142278958</v>
      </c>
      <c r="EL17" s="15">
        <v>2760624</v>
      </c>
      <c r="EM17" s="15">
        <v>166243149</v>
      </c>
      <c r="EN17" s="105"/>
      <c r="EO17" s="106" t="s">
        <v>7</v>
      </c>
      <c r="EP17" s="107" t="s">
        <v>423</v>
      </c>
      <c r="EQ17" s="15">
        <v>36274</v>
      </c>
      <c r="ER17" s="15">
        <v>4860197</v>
      </c>
      <c r="ES17" s="15">
        <v>31816</v>
      </c>
      <c r="ET17" s="15">
        <v>4536287</v>
      </c>
      <c r="EU17" s="15">
        <v>26204</v>
      </c>
      <c r="EV17" s="15">
        <v>3262594</v>
      </c>
      <c r="EW17" s="15">
        <v>24451</v>
      </c>
      <c r="EX17" s="15">
        <v>3241826</v>
      </c>
      <c r="EY17" s="90"/>
      <c r="EZ17" s="91" t="s">
        <v>7</v>
      </c>
      <c r="FA17" s="29" t="s">
        <v>423</v>
      </c>
      <c r="FB17" s="15">
        <v>2714360</v>
      </c>
      <c r="FC17" s="15">
        <v>165275214</v>
      </c>
      <c r="FD17" s="15">
        <v>3215721</v>
      </c>
      <c r="FE17" s="15">
        <v>193959165</v>
      </c>
      <c r="FF17" s="15">
        <v>3014626</v>
      </c>
      <c r="FG17" s="15">
        <v>182620268</v>
      </c>
      <c r="FH17" s="15">
        <v>3033736</v>
      </c>
      <c r="FI17" s="15">
        <v>182906243</v>
      </c>
      <c r="FJ17" s="105"/>
      <c r="FK17" s="106" t="s">
        <v>7</v>
      </c>
      <c r="FL17" s="107" t="s">
        <v>423</v>
      </c>
      <c r="FM17" s="15">
        <v>26546</v>
      </c>
      <c r="FN17" s="15">
        <v>3045041</v>
      </c>
      <c r="FO17" s="15">
        <v>25874</v>
      </c>
      <c r="FP17" s="15">
        <v>3213237</v>
      </c>
      <c r="FQ17" s="15">
        <v>28001</v>
      </c>
      <c r="FR17" s="15">
        <v>2532161</v>
      </c>
      <c r="FS17" s="15">
        <v>21802</v>
      </c>
      <c r="FT17" s="15">
        <v>2396798</v>
      </c>
      <c r="FU17" s="90"/>
      <c r="FV17" s="91" t="s">
        <v>7</v>
      </c>
      <c r="FW17" s="29" t="s">
        <v>423</v>
      </c>
      <c r="FX17" s="15">
        <v>3629738</v>
      </c>
      <c r="FY17" s="15">
        <v>218328058</v>
      </c>
      <c r="FZ17" s="15">
        <v>2554204</v>
      </c>
      <c r="GA17" s="15">
        <v>153478605</v>
      </c>
      <c r="GB17" s="15">
        <v>2188147</v>
      </c>
      <c r="GC17" s="15">
        <v>130995479</v>
      </c>
      <c r="GD17" s="15">
        <v>1592947</v>
      </c>
      <c r="GE17" s="15">
        <v>95151734</v>
      </c>
      <c r="GF17" s="105"/>
      <c r="GG17" s="106" t="s">
        <v>7</v>
      </c>
      <c r="GH17" s="107" t="s">
        <v>423</v>
      </c>
      <c r="GI17" s="15">
        <v>39495</v>
      </c>
      <c r="GJ17" s="15">
        <v>2532172</v>
      </c>
      <c r="GK17" s="15">
        <v>16495</v>
      </c>
      <c r="GL17" s="15">
        <v>1617880</v>
      </c>
      <c r="GM17" s="15">
        <v>21724</v>
      </c>
      <c r="GN17" s="15">
        <v>1266524</v>
      </c>
      <c r="GO17" s="15">
        <v>8802</v>
      </c>
      <c r="GP17" s="15">
        <v>775909</v>
      </c>
      <c r="GQ17" s="90"/>
      <c r="GR17" s="91" t="s">
        <v>7</v>
      </c>
      <c r="GS17" s="29" t="s">
        <v>423</v>
      </c>
      <c r="GT17" s="15">
        <v>1008315</v>
      </c>
      <c r="GU17" s="15">
        <v>59746038</v>
      </c>
      <c r="GV17" s="15">
        <v>962872</v>
      </c>
      <c r="GW17" s="15">
        <v>56471336</v>
      </c>
      <c r="GX17" s="105"/>
      <c r="GY17" s="106" t="s">
        <v>7</v>
      </c>
      <c r="GZ17" s="107" t="s">
        <v>423</v>
      </c>
      <c r="HA17" s="15">
        <v>8331</v>
      </c>
      <c r="HB17" s="15">
        <v>455856</v>
      </c>
      <c r="HC17" s="15">
        <v>3826</v>
      </c>
      <c r="HD17" s="15">
        <v>308686</v>
      </c>
    </row>
    <row r="18" spans="1:212" ht="27" customHeight="1">
      <c r="A18" s="90"/>
      <c r="B18" s="95"/>
      <c r="C18" s="17"/>
      <c r="D18" s="15"/>
      <c r="E18" s="15"/>
      <c r="F18" s="15"/>
      <c r="G18" s="15"/>
      <c r="H18" s="18"/>
      <c r="I18" s="18"/>
      <c r="J18" s="18"/>
      <c r="K18" s="18"/>
      <c r="L18" s="105"/>
      <c r="M18" s="111"/>
      <c r="N18" s="112"/>
      <c r="O18" s="15"/>
      <c r="P18" s="15"/>
      <c r="Q18" s="15"/>
      <c r="R18" s="15"/>
      <c r="S18" s="15"/>
      <c r="T18" s="15"/>
      <c r="U18" s="54"/>
      <c r="V18" s="16"/>
      <c r="W18" s="90"/>
      <c r="X18" s="95"/>
      <c r="Y18" s="17"/>
      <c r="Z18" s="18"/>
      <c r="AA18" s="18"/>
      <c r="AB18" s="18"/>
      <c r="AC18" s="18"/>
      <c r="AD18" s="18"/>
      <c r="AE18" s="18"/>
      <c r="AF18" s="18"/>
      <c r="AG18" s="18"/>
      <c r="AH18" s="105"/>
      <c r="AI18" s="111"/>
      <c r="AJ18" s="112"/>
      <c r="AK18" s="15"/>
      <c r="AL18" s="15"/>
      <c r="AM18" s="16"/>
      <c r="AN18" s="16"/>
      <c r="AO18" s="15"/>
      <c r="AP18" s="15"/>
      <c r="AQ18" s="16"/>
      <c r="AR18" s="16"/>
      <c r="AS18" s="90"/>
      <c r="AT18" s="95"/>
      <c r="AU18" s="17"/>
      <c r="AV18" s="18"/>
      <c r="AW18" s="18"/>
      <c r="AX18" s="18"/>
      <c r="AY18" s="18"/>
      <c r="AZ18" s="18"/>
      <c r="BA18" s="18"/>
      <c r="BB18" s="18"/>
      <c r="BC18" s="18"/>
      <c r="BD18" s="105"/>
      <c r="BE18" s="111"/>
      <c r="BF18" s="112"/>
      <c r="BG18" s="15"/>
      <c r="BH18" s="15"/>
      <c r="BI18" s="16"/>
      <c r="BJ18" s="16"/>
      <c r="BK18" s="15"/>
      <c r="BL18" s="15"/>
      <c r="BM18" s="16"/>
      <c r="BN18" s="16"/>
      <c r="BO18" s="90"/>
      <c r="BP18" s="95"/>
      <c r="BQ18" s="17"/>
      <c r="BR18" s="18"/>
      <c r="BS18" s="18"/>
      <c r="BT18" s="18"/>
      <c r="BU18" s="18"/>
      <c r="BV18" s="18"/>
      <c r="BW18" s="18"/>
      <c r="BX18" s="18"/>
      <c r="BY18" s="18"/>
      <c r="BZ18" s="105"/>
      <c r="CA18" s="111"/>
      <c r="CB18" s="112"/>
      <c r="CC18" s="15"/>
      <c r="CD18" s="15"/>
      <c r="CE18" s="16"/>
      <c r="CF18" s="16"/>
      <c r="CG18" s="15"/>
      <c r="CH18" s="15"/>
      <c r="CI18" s="16"/>
      <c r="CJ18" s="16"/>
      <c r="CK18" s="90"/>
      <c r="CL18" s="95"/>
      <c r="CM18" s="17"/>
      <c r="CN18" s="18"/>
      <c r="CO18" s="18"/>
      <c r="CP18" s="18"/>
      <c r="CQ18" s="18"/>
      <c r="CR18" s="18"/>
      <c r="CS18" s="18"/>
      <c r="CT18" s="18"/>
      <c r="CU18" s="18"/>
      <c r="CV18" s="105"/>
      <c r="CW18" s="111"/>
      <c r="CX18" s="112"/>
      <c r="CY18" s="15"/>
      <c r="CZ18" s="15"/>
      <c r="DA18" s="16"/>
      <c r="DB18" s="16"/>
      <c r="DC18" s="15"/>
      <c r="DD18" s="15"/>
      <c r="DE18" s="16"/>
      <c r="DF18" s="16"/>
      <c r="DG18" s="90"/>
      <c r="DH18" s="95"/>
      <c r="DI18" s="17"/>
      <c r="DJ18" s="18"/>
      <c r="DK18" s="18"/>
      <c r="DL18" s="18"/>
      <c r="DM18" s="18"/>
      <c r="DN18" s="18"/>
      <c r="DO18" s="18"/>
      <c r="DP18" s="18"/>
      <c r="DQ18" s="18"/>
      <c r="DR18" s="105"/>
      <c r="DS18" s="111"/>
      <c r="DT18" s="112"/>
      <c r="DU18" s="15"/>
      <c r="DV18" s="15"/>
      <c r="DW18" s="16"/>
      <c r="DX18" s="16"/>
      <c r="DY18" s="15"/>
      <c r="DZ18" s="15"/>
      <c r="EA18" s="16"/>
      <c r="EB18" s="16"/>
      <c r="EC18" s="90"/>
      <c r="ED18" s="95"/>
      <c r="EE18" s="17"/>
      <c r="EF18" s="18"/>
      <c r="EG18" s="18"/>
      <c r="EH18" s="18"/>
      <c r="EI18" s="18"/>
      <c r="EJ18" s="18"/>
      <c r="EK18" s="18"/>
      <c r="EL18" s="18"/>
      <c r="EM18" s="18"/>
      <c r="EN18" s="105"/>
      <c r="EO18" s="111"/>
      <c r="EP18" s="112"/>
      <c r="EQ18" s="15"/>
      <c r="ER18" s="15"/>
      <c r="ES18" s="16"/>
      <c r="ET18" s="16"/>
      <c r="EU18" s="15"/>
      <c r="EV18" s="15"/>
      <c r="EW18" s="16"/>
      <c r="EX18" s="16"/>
      <c r="EY18" s="90"/>
      <c r="EZ18" s="95"/>
      <c r="FA18" s="17"/>
      <c r="FB18" s="18"/>
      <c r="FC18" s="18"/>
      <c r="FD18" s="18"/>
      <c r="FE18" s="18"/>
      <c r="FF18" s="18"/>
      <c r="FG18" s="18"/>
      <c r="FH18" s="18"/>
      <c r="FI18" s="18"/>
      <c r="FJ18" s="105"/>
      <c r="FK18" s="111"/>
      <c r="FL18" s="112"/>
      <c r="FM18" s="15"/>
      <c r="FN18" s="15"/>
      <c r="FO18" s="16"/>
      <c r="FP18" s="16"/>
      <c r="FQ18" s="15"/>
      <c r="FR18" s="15"/>
      <c r="FS18" s="16"/>
      <c r="FT18" s="16"/>
      <c r="FU18" s="90"/>
      <c r="FV18" s="95"/>
      <c r="FW18" s="17"/>
      <c r="FX18" s="18"/>
      <c r="FY18" s="18"/>
      <c r="FZ18" s="18"/>
      <c r="GA18" s="18"/>
      <c r="GB18" s="18"/>
      <c r="GC18" s="18"/>
      <c r="GD18" s="18"/>
      <c r="GE18" s="18"/>
      <c r="GF18" s="105"/>
      <c r="GG18" s="111"/>
      <c r="GH18" s="112"/>
      <c r="GI18" s="15"/>
      <c r="GJ18" s="15"/>
      <c r="GK18" s="16"/>
      <c r="GL18" s="16"/>
      <c r="GM18" s="15"/>
      <c r="GN18" s="15"/>
      <c r="GO18" s="16"/>
      <c r="GP18" s="16"/>
      <c r="GQ18" s="90"/>
      <c r="GR18" s="95"/>
      <c r="GS18" s="17"/>
      <c r="GT18" s="18"/>
      <c r="GU18" s="18"/>
      <c r="GV18" s="18"/>
      <c r="GW18" s="18"/>
      <c r="GX18" s="105"/>
      <c r="GY18" s="111"/>
      <c r="GZ18" s="112"/>
      <c r="HA18" s="15"/>
      <c r="HB18" s="15"/>
      <c r="HC18" s="16"/>
      <c r="HD18" s="16"/>
    </row>
    <row r="19" spans="1:212" s="89" customFormat="1" ht="58.5" customHeight="1">
      <c r="A19" s="93" t="s">
        <v>428</v>
      </c>
      <c r="B19" s="93"/>
      <c r="C19" s="94" t="s">
        <v>429</v>
      </c>
      <c r="D19" s="13">
        <v>78150456</v>
      </c>
      <c r="E19" s="13">
        <v>43468912617</v>
      </c>
      <c r="F19" s="13">
        <v>98876448</v>
      </c>
      <c r="G19" s="13">
        <v>53481126990</v>
      </c>
      <c r="H19" s="13">
        <v>10724884</v>
      </c>
      <c r="I19" s="13">
        <v>4171524165</v>
      </c>
      <c r="J19" s="19">
        <v>9067276</v>
      </c>
      <c r="K19" s="19">
        <v>3476339336</v>
      </c>
      <c r="L19" s="93" t="s">
        <v>430</v>
      </c>
      <c r="M19" s="93"/>
      <c r="N19" s="110" t="s">
        <v>431</v>
      </c>
      <c r="O19" s="13">
        <v>899514</v>
      </c>
      <c r="P19" s="13">
        <v>1395012647</v>
      </c>
      <c r="Q19" s="13">
        <v>724603</v>
      </c>
      <c r="R19" s="13">
        <v>1041197791</v>
      </c>
      <c r="S19" s="13">
        <v>467</v>
      </c>
      <c r="T19" s="13">
        <v>5248152</v>
      </c>
      <c r="U19" s="13">
        <v>345</v>
      </c>
      <c r="V19" s="13">
        <v>3066528</v>
      </c>
      <c r="W19" s="93" t="s">
        <v>428</v>
      </c>
      <c r="X19" s="93"/>
      <c r="Y19" s="94" t="s">
        <v>429</v>
      </c>
      <c r="Z19" s="13">
        <v>8937911</v>
      </c>
      <c r="AA19" s="13">
        <v>3659321099</v>
      </c>
      <c r="AB19" s="13">
        <v>7797455</v>
      </c>
      <c r="AC19" s="13">
        <v>3083642204</v>
      </c>
      <c r="AD19" s="13">
        <v>5148460</v>
      </c>
      <c r="AE19" s="13">
        <v>2088982108</v>
      </c>
      <c r="AF19" s="13">
        <v>4601850</v>
      </c>
      <c r="AG19" s="13">
        <v>1814590048</v>
      </c>
      <c r="AH19" s="93" t="s">
        <v>430</v>
      </c>
      <c r="AI19" s="93"/>
      <c r="AJ19" s="110" t="s">
        <v>431</v>
      </c>
      <c r="AK19" s="13">
        <v>299</v>
      </c>
      <c r="AL19" s="13">
        <v>2564713</v>
      </c>
      <c r="AM19" s="13">
        <v>343</v>
      </c>
      <c r="AN19" s="13">
        <v>3058875</v>
      </c>
      <c r="AO19" s="13">
        <v>476</v>
      </c>
      <c r="AP19" s="13">
        <v>2962447</v>
      </c>
      <c r="AQ19" s="13">
        <v>387</v>
      </c>
      <c r="AR19" s="13">
        <v>2292501</v>
      </c>
      <c r="AS19" s="93" t="s">
        <v>428</v>
      </c>
      <c r="AT19" s="93"/>
      <c r="AU19" s="94" t="s">
        <v>432</v>
      </c>
      <c r="AV19" s="13">
        <v>3647222</v>
      </c>
      <c r="AW19" s="13">
        <v>1526877861</v>
      </c>
      <c r="AX19" s="19">
        <v>4066213</v>
      </c>
      <c r="AY19" s="19">
        <v>1681068561</v>
      </c>
      <c r="AZ19" s="13">
        <v>3188147</v>
      </c>
      <c r="BA19" s="13">
        <v>1411686672</v>
      </c>
      <c r="BB19" s="13">
        <v>5615065</v>
      </c>
      <c r="BC19" s="13">
        <v>2439062798</v>
      </c>
      <c r="BD19" s="93" t="s">
        <v>430</v>
      </c>
      <c r="BE19" s="93"/>
      <c r="BF19" s="110" t="s">
        <v>431</v>
      </c>
      <c r="BG19" s="13">
        <v>12511</v>
      </c>
      <c r="BH19" s="13">
        <v>15561634</v>
      </c>
      <c r="BI19" s="13">
        <v>9630</v>
      </c>
      <c r="BJ19" s="13">
        <v>7179250</v>
      </c>
      <c r="BK19" s="13">
        <v>48894</v>
      </c>
      <c r="BL19" s="13">
        <v>58854829</v>
      </c>
      <c r="BM19" s="13">
        <v>60855</v>
      </c>
      <c r="BN19" s="13">
        <v>41088644</v>
      </c>
      <c r="BO19" s="93" t="s">
        <v>428</v>
      </c>
      <c r="BP19" s="93"/>
      <c r="BQ19" s="94" t="s">
        <v>429</v>
      </c>
      <c r="BR19" s="13">
        <v>3410809</v>
      </c>
      <c r="BS19" s="13">
        <v>1600452866</v>
      </c>
      <c r="BT19" s="19">
        <v>7036998</v>
      </c>
      <c r="BU19" s="19">
        <v>3134103628</v>
      </c>
      <c r="BV19" s="13">
        <v>3467492</v>
      </c>
      <c r="BW19" s="13">
        <v>1707574748</v>
      </c>
      <c r="BX19" s="13">
        <v>6701914</v>
      </c>
      <c r="BY19" s="13">
        <v>3041207194</v>
      </c>
      <c r="BZ19" s="93" t="s">
        <v>430</v>
      </c>
      <c r="CA19" s="93"/>
      <c r="CB19" s="110" t="s">
        <v>431</v>
      </c>
      <c r="CC19" s="13">
        <v>87932</v>
      </c>
      <c r="CD19" s="13">
        <v>111119045</v>
      </c>
      <c r="CE19" s="13">
        <v>117539</v>
      </c>
      <c r="CF19" s="13">
        <v>74372553</v>
      </c>
      <c r="CG19" s="13">
        <v>89331</v>
      </c>
      <c r="CH19" s="13">
        <v>123328046</v>
      </c>
      <c r="CI19" s="13">
        <v>95116</v>
      </c>
      <c r="CJ19" s="13">
        <v>68852488</v>
      </c>
      <c r="CK19" s="93" t="s">
        <v>428</v>
      </c>
      <c r="CL19" s="93"/>
      <c r="CM19" s="94" t="s">
        <v>432</v>
      </c>
      <c r="CN19" s="13">
        <v>4121621</v>
      </c>
      <c r="CO19" s="13">
        <v>2162268252</v>
      </c>
      <c r="CP19" s="19">
        <v>6557289</v>
      </c>
      <c r="CQ19" s="19">
        <v>3117121415</v>
      </c>
      <c r="CR19" s="13">
        <v>4832923</v>
      </c>
      <c r="CS19" s="13">
        <v>2753449354</v>
      </c>
      <c r="CT19" s="13">
        <v>6892730</v>
      </c>
      <c r="CU19" s="13">
        <v>3541420349</v>
      </c>
      <c r="CV19" s="93" t="s">
        <v>430</v>
      </c>
      <c r="CW19" s="93"/>
      <c r="CX19" s="110" t="s">
        <v>431</v>
      </c>
      <c r="CY19" s="13">
        <v>97477</v>
      </c>
      <c r="CZ19" s="13">
        <v>141174297</v>
      </c>
      <c r="DA19" s="13">
        <v>56773</v>
      </c>
      <c r="DB19" s="13">
        <v>70732115</v>
      </c>
      <c r="DC19" s="13">
        <v>110329</v>
      </c>
      <c r="DD19" s="13">
        <v>162237934</v>
      </c>
      <c r="DE19" s="13">
        <v>48657</v>
      </c>
      <c r="DF19" s="13">
        <v>81057824</v>
      </c>
      <c r="DG19" s="93" t="s">
        <v>428</v>
      </c>
      <c r="DH19" s="93"/>
      <c r="DI19" s="94" t="s">
        <v>429</v>
      </c>
      <c r="DJ19" s="13">
        <v>4878755</v>
      </c>
      <c r="DK19" s="13">
        <v>3091987358</v>
      </c>
      <c r="DL19" s="19">
        <v>6966834</v>
      </c>
      <c r="DM19" s="19">
        <v>3967004534</v>
      </c>
      <c r="DN19" s="13">
        <v>4945537</v>
      </c>
      <c r="DO19" s="13">
        <v>3477092328</v>
      </c>
      <c r="DP19" s="13">
        <v>7134939</v>
      </c>
      <c r="DQ19" s="13">
        <v>4474787444</v>
      </c>
      <c r="DR19" s="93" t="s">
        <v>430</v>
      </c>
      <c r="DS19" s="93"/>
      <c r="DT19" s="110" t="s">
        <v>431</v>
      </c>
      <c r="DU19" s="13">
        <v>103132</v>
      </c>
      <c r="DV19" s="13">
        <v>147592241</v>
      </c>
      <c r="DW19" s="13">
        <v>51537</v>
      </c>
      <c r="DX19" s="13">
        <v>89004374</v>
      </c>
      <c r="DY19" s="13">
        <v>91760</v>
      </c>
      <c r="DZ19" s="13">
        <v>137233261</v>
      </c>
      <c r="EA19" s="13">
        <v>53269</v>
      </c>
      <c r="EB19" s="13">
        <v>87602099</v>
      </c>
      <c r="EC19" s="93" t="s">
        <v>428</v>
      </c>
      <c r="ED19" s="93"/>
      <c r="EE19" s="94" t="s">
        <v>432</v>
      </c>
      <c r="EF19" s="13">
        <v>4127089</v>
      </c>
      <c r="EG19" s="13">
        <v>3100526356</v>
      </c>
      <c r="EH19" s="19">
        <v>5837365</v>
      </c>
      <c r="EI19" s="19">
        <v>4015331327</v>
      </c>
      <c r="EJ19" s="13">
        <v>3264458</v>
      </c>
      <c r="EK19" s="13">
        <v>2556760994</v>
      </c>
      <c r="EL19" s="13">
        <v>4517006</v>
      </c>
      <c r="EM19" s="13">
        <v>3375912536</v>
      </c>
      <c r="EN19" s="93" t="s">
        <v>430</v>
      </c>
      <c r="EO19" s="93"/>
      <c r="EP19" s="110" t="s">
        <v>431</v>
      </c>
      <c r="EQ19" s="13">
        <v>61200</v>
      </c>
      <c r="ER19" s="13">
        <v>93249688</v>
      </c>
      <c r="ES19" s="13">
        <v>31473</v>
      </c>
      <c r="ET19" s="13">
        <v>58524509</v>
      </c>
      <c r="EU19" s="13">
        <v>35189</v>
      </c>
      <c r="EV19" s="13">
        <v>58105603</v>
      </c>
      <c r="EW19" s="13">
        <v>18081</v>
      </c>
      <c r="EX19" s="13">
        <v>39835956</v>
      </c>
      <c r="EY19" s="93" t="s">
        <v>428</v>
      </c>
      <c r="EZ19" s="93"/>
      <c r="FA19" s="94" t="s">
        <v>432</v>
      </c>
      <c r="FB19" s="13">
        <v>3939699</v>
      </c>
      <c r="FC19" s="13">
        <v>3002019950</v>
      </c>
      <c r="FD19" s="19">
        <v>5283490</v>
      </c>
      <c r="FE19" s="19">
        <v>4007086642</v>
      </c>
      <c r="FF19" s="13">
        <v>3695480</v>
      </c>
      <c r="FG19" s="13">
        <v>2802085966</v>
      </c>
      <c r="FH19" s="13">
        <v>4566332</v>
      </c>
      <c r="FI19" s="13">
        <v>3583474176</v>
      </c>
      <c r="FJ19" s="93" t="s">
        <v>430</v>
      </c>
      <c r="FK19" s="93"/>
      <c r="FL19" s="110" t="s">
        <v>431</v>
      </c>
      <c r="FM19" s="13">
        <v>31684</v>
      </c>
      <c r="FN19" s="13">
        <v>59077140</v>
      </c>
      <c r="FO19" s="13">
        <v>19417</v>
      </c>
      <c r="FP19" s="13">
        <v>47706757</v>
      </c>
      <c r="FQ19" s="13">
        <v>32878</v>
      </c>
      <c r="FR19" s="13">
        <v>66447369</v>
      </c>
      <c r="FS19" s="13">
        <v>27994</v>
      </c>
      <c r="FT19" s="13">
        <v>64651094</v>
      </c>
      <c r="FU19" s="93" t="s">
        <v>428</v>
      </c>
      <c r="FV19" s="93"/>
      <c r="FW19" s="94" t="s">
        <v>432</v>
      </c>
      <c r="FX19" s="13">
        <v>3291191</v>
      </c>
      <c r="FY19" s="13">
        <v>2490153034</v>
      </c>
      <c r="FZ19" s="19">
        <v>3368398</v>
      </c>
      <c r="GA19" s="19">
        <v>2638583824</v>
      </c>
      <c r="GB19" s="13">
        <v>1760682</v>
      </c>
      <c r="GC19" s="13">
        <v>1327292312</v>
      </c>
      <c r="GD19" s="13">
        <v>1863734</v>
      </c>
      <c r="GE19" s="13">
        <v>1393364293</v>
      </c>
      <c r="GF19" s="93" t="s">
        <v>430</v>
      </c>
      <c r="GG19" s="93"/>
      <c r="GH19" s="110" t="s">
        <v>431</v>
      </c>
      <c r="GI19" s="13">
        <v>39237</v>
      </c>
      <c r="GJ19" s="13">
        <v>83116338</v>
      </c>
      <c r="GK19" s="13">
        <v>38923</v>
      </c>
      <c r="GL19" s="13">
        <v>90188410</v>
      </c>
      <c r="GM19" s="13">
        <v>31452</v>
      </c>
      <c r="GN19" s="13">
        <v>70089183</v>
      </c>
      <c r="GO19" s="13">
        <v>43770</v>
      </c>
      <c r="GP19" s="13">
        <v>100609195</v>
      </c>
      <c r="GQ19" s="93" t="s">
        <v>428</v>
      </c>
      <c r="GR19" s="93"/>
      <c r="GS19" s="94" t="s">
        <v>429</v>
      </c>
      <c r="GT19" s="13">
        <v>768096</v>
      </c>
      <c r="GU19" s="13">
        <v>538857194</v>
      </c>
      <c r="GV19" s="19">
        <v>1001560</v>
      </c>
      <c r="GW19" s="19">
        <v>697026681</v>
      </c>
      <c r="GX19" s="93" t="s">
        <v>430</v>
      </c>
      <c r="GY19" s="93"/>
      <c r="GZ19" s="110" t="s">
        <v>431</v>
      </c>
      <c r="HA19" s="13">
        <v>25266</v>
      </c>
      <c r="HB19" s="13">
        <v>57050727</v>
      </c>
      <c r="HC19" s="13">
        <v>50494</v>
      </c>
      <c r="HD19" s="13">
        <v>111374619</v>
      </c>
    </row>
    <row r="20" spans="1:212" ht="27" customHeight="1">
      <c r="A20" s="90"/>
      <c r="B20" s="91" t="s">
        <v>4</v>
      </c>
      <c r="C20" s="29" t="s">
        <v>419</v>
      </c>
      <c r="D20" s="15">
        <v>47955384</v>
      </c>
      <c r="E20" s="15">
        <v>11131470834</v>
      </c>
      <c r="F20" s="15">
        <v>60189748</v>
      </c>
      <c r="G20" s="15">
        <v>12862610521</v>
      </c>
      <c r="H20" s="15">
        <v>5958968</v>
      </c>
      <c r="I20" s="15">
        <v>892734983</v>
      </c>
      <c r="J20" s="15">
        <v>5041775</v>
      </c>
      <c r="K20" s="15">
        <v>745433205</v>
      </c>
      <c r="L20" s="105"/>
      <c r="M20" s="106" t="s">
        <v>4</v>
      </c>
      <c r="N20" s="107" t="s">
        <v>419</v>
      </c>
      <c r="O20" s="15">
        <v>184244</v>
      </c>
      <c r="P20" s="15">
        <v>69189454</v>
      </c>
      <c r="Q20" s="15">
        <v>94049</v>
      </c>
      <c r="R20" s="15">
        <v>48237767</v>
      </c>
      <c r="S20" s="15">
        <v>10</v>
      </c>
      <c r="T20" s="15">
        <v>3701</v>
      </c>
      <c r="U20" s="15">
        <v>8</v>
      </c>
      <c r="V20" s="15">
        <v>1510</v>
      </c>
      <c r="W20" s="90"/>
      <c r="X20" s="91" t="s">
        <v>4</v>
      </c>
      <c r="Y20" s="29" t="s">
        <v>419</v>
      </c>
      <c r="Z20" s="15">
        <v>5313696</v>
      </c>
      <c r="AA20" s="15">
        <v>790591863</v>
      </c>
      <c r="AB20" s="15">
        <v>4680445</v>
      </c>
      <c r="AC20" s="15">
        <v>664566237</v>
      </c>
      <c r="AD20" s="15">
        <v>3218039</v>
      </c>
      <c r="AE20" s="15">
        <v>442030965</v>
      </c>
      <c r="AF20" s="15">
        <v>2901681</v>
      </c>
      <c r="AG20" s="15">
        <v>376629242</v>
      </c>
      <c r="AH20" s="105"/>
      <c r="AI20" s="106" t="s">
        <v>4</v>
      </c>
      <c r="AJ20" s="107" t="s">
        <v>419</v>
      </c>
      <c r="AK20" s="15">
        <v>12</v>
      </c>
      <c r="AL20" s="15">
        <v>8090</v>
      </c>
      <c r="AM20" s="15">
        <v>4</v>
      </c>
      <c r="AN20" s="15">
        <v>24451</v>
      </c>
      <c r="AO20" s="15">
        <v>72</v>
      </c>
      <c r="AP20" s="15">
        <v>16199</v>
      </c>
      <c r="AQ20" s="15">
        <v>17</v>
      </c>
      <c r="AR20" s="15">
        <v>14456</v>
      </c>
      <c r="AS20" s="90"/>
      <c r="AT20" s="91" t="s">
        <v>4</v>
      </c>
      <c r="AU20" s="29" t="s">
        <v>419</v>
      </c>
      <c r="AV20" s="15">
        <v>2308214</v>
      </c>
      <c r="AW20" s="15">
        <v>317562250</v>
      </c>
      <c r="AX20" s="15">
        <v>2559703</v>
      </c>
      <c r="AY20" s="15">
        <v>340951385</v>
      </c>
      <c r="AZ20" s="15">
        <v>2016567</v>
      </c>
      <c r="BA20" s="15">
        <v>294514505</v>
      </c>
      <c r="BB20" s="15">
        <v>3444125</v>
      </c>
      <c r="BC20" s="15">
        <v>469085690</v>
      </c>
      <c r="BD20" s="105"/>
      <c r="BE20" s="106" t="s">
        <v>4</v>
      </c>
      <c r="BF20" s="107" t="s">
        <v>419</v>
      </c>
      <c r="BG20" s="15">
        <v>3628</v>
      </c>
      <c r="BH20" s="15">
        <v>687834</v>
      </c>
      <c r="BI20" s="15">
        <v>1007</v>
      </c>
      <c r="BJ20" s="15">
        <v>208391</v>
      </c>
      <c r="BK20" s="15">
        <v>13443</v>
      </c>
      <c r="BL20" s="15">
        <v>2500679</v>
      </c>
      <c r="BM20" s="15">
        <v>6299</v>
      </c>
      <c r="BN20" s="15">
        <v>1405707</v>
      </c>
      <c r="BO20" s="90"/>
      <c r="BP20" s="91" t="s">
        <v>4</v>
      </c>
      <c r="BQ20" s="29" t="s">
        <v>419</v>
      </c>
      <c r="BR20" s="15">
        <v>2127869</v>
      </c>
      <c r="BS20" s="15">
        <v>340685102</v>
      </c>
      <c r="BT20" s="15">
        <v>4202999</v>
      </c>
      <c r="BU20" s="15">
        <v>601235177</v>
      </c>
      <c r="BV20" s="15">
        <v>2139643</v>
      </c>
      <c r="BW20" s="15">
        <v>384973975</v>
      </c>
      <c r="BX20" s="15">
        <v>3938140</v>
      </c>
      <c r="BY20" s="15">
        <v>597273781</v>
      </c>
      <c r="BZ20" s="105"/>
      <c r="CA20" s="106" t="s">
        <v>4</v>
      </c>
      <c r="CB20" s="107" t="s">
        <v>419</v>
      </c>
      <c r="CC20" s="15">
        <v>23312</v>
      </c>
      <c r="CD20" s="15">
        <v>5356278</v>
      </c>
      <c r="CE20" s="15">
        <v>10092</v>
      </c>
      <c r="CF20" s="15">
        <v>3296566</v>
      </c>
      <c r="CG20" s="15">
        <v>21656</v>
      </c>
      <c r="CH20" s="15">
        <v>6987602</v>
      </c>
      <c r="CI20" s="15">
        <v>8201</v>
      </c>
      <c r="CJ20" s="15">
        <v>3259144</v>
      </c>
      <c r="CK20" s="90"/>
      <c r="CL20" s="91" t="s">
        <v>4</v>
      </c>
      <c r="CM20" s="29" t="s">
        <v>419</v>
      </c>
      <c r="CN20" s="15">
        <v>2560000</v>
      </c>
      <c r="CO20" s="15">
        <v>517734272</v>
      </c>
      <c r="CP20" s="15">
        <v>3983199</v>
      </c>
      <c r="CQ20" s="15">
        <v>652784043</v>
      </c>
      <c r="CR20" s="15">
        <v>3013703</v>
      </c>
      <c r="CS20" s="15">
        <v>711805644</v>
      </c>
      <c r="CT20" s="15">
        <v>4223528</v>
      </c>
      <c r="CU20" s="15">
        <v>776088090</v>
      </c>
      <c r="CV20" s="105"/>
      <c r="CW20" s="106" t="s">
        <v>4</v>
      </c>
      <c r="CX20" s="107" t="s">
        <v>419</v>
      </c>
      <c r="CY20" s="15">
        <v>22238</v>
      </c>
      <c r="CZ20" s="15">
        <v>8851477</v>
      </c>
      <c r="DA20" s="15">
        <v>9336</v>
      </c>
      <c r="DB20" s="15">
        <v>4605825</v>
      </c>
      <c r="DC20" s="15">
        <v>26474</v>
      </c>
      <c r="DD20" s="15">
        <v>11781254</v>
      </c>
      <c r="DE20" s="15">
        <v>12773</v>
      </c>
      <c r="DF20" s="15">
        <v>6335471</v>
      </c>
      <c r="DG20" s="90"/>
      <c r="DH20" s="91" t="s">
        <v>4</v>
      </c>
      <c r="DI20" s="29" t="s">
        <v>419</v>
      </c>
      <c r="DJ20" s="15">
        <v>3095939</v>
      </c>
      <c r="DK20" s="15">
        <v>844592225</v>
      </c>
      <c r="DL20" s="15">
        <v>4332020</v>
      </c>
      <c r="DM20" s="15">
        <v>920765254</v>
      </c>
      <c r="DN20" s="15">
        <v>3182854</v>
      </c>
      <c r="DO20" s="15">
        <v>986266247</v>
      </c>
      <c r="DP20" s="15">
        <v>4473126</v>
      </c>
      <c r="DQ20" s="15">
        <v>1144577086</v>
      </c>
      <c r="DR20" s="105"/>
      <c r="DS20" s="106" t="s">
        <v>4</v>
      </c>
      <c r="DT20" s="107" t="s">
        <v>419</v>
      </c>
      <c r="DU20" s="15">
        <v>26250</v>
      </c>
      <c r="DV20" s="15">
        <v>10105140</v>
      </c>
      <c r="DW20" s="15">
        <v>14324</v>
      </c>
      <c r="DX20" s="15">
        <v>6852764</v>
      </c>
      <c r="DY20" s="15">
        <v>23460</v>
      </c>
      <c r="DZ20" s="15">
        <v>8757814</v>
      </c>
      <c r="EA20" s="15">
        <v>15269</v>
      </c>
      <c r="EB20" s="15">
        <v>6879252</v>
      </c>
      <c r="EC20" s="90"/>
      <c r="ED20" s="91" t="s">
        <v>4</v>
      </c>
      <c r="EE20" s="29" t="s">
        <v>419</v>
      </c>
      <c r="EF20" s="15">
        <v>2662369</v>
      </c>
      <c r="EG20" s="15">
        <v>901440383</v>
      </c>
      <c r="EH20" s="15">
        <v>3684882</v>
      </c>
      <c r="EI20" s="15">
        <v>1096006604</v>
      </c>
      <c r="EJ20" s="15">
        <v>2087693</v>
      </c>
      <c r="EK20" s="15">
        <v>738168408</v>
      </c>
      <c r="EL20" s="15">
        <v>2838997</v>
      </c>
      <c r="EM20" s="15">
        <v>957386778</v>
      </c>
      <c r="EN20" s="105"/>
      <c r="EO20" s="106" t="s">
        <v>4</v>
      </c>
      <c r="EP20" s="107" t="s">
        <v>419</v>
      </c>
      <c r="EQ20" s="15">
        <v>14176</v>
      </c>
      <c r="ER20" s="15">
        <v>5795590</v>
      </c>
      <c r="ES20" s="15">
        <v>8603</v>
      </c>
      <c r="ET20" s="15">
        <v>4865883</v>
      </c>
      <c r="EU20" s="15">
        <v>5441</v>
      </c>
      <c r="EV20" s="15">
        <v>2695746</v>
      </c>
      <c r="EW20" s="15">
        <v>3040</v>
      </c>
      <c r="EX20" s="15">
        <v>2406579</v>
      </c>
      <c r="EY20" s="90"/>
      <c r="EZ20" s="91" t="s">
        <v>4</v>
      </c>
      <c r="FA20" s="29" t="s">
        <v>419</v>
      </c>
      <c r="FB20" s="15">
        <v>2424555</v>
      </c>
      <c r="FC20" s="15">
        <v>864747561</v>
      </c>
      <c r="FD20" s="15">
        <v>3222397</v>
      </c>
      <c r="FE20" s="15">
        <v>1135085960</v>
      </c>
      <c r="FF20" s="15">
        <v>2267063</v>
      </c>
      <c r="FG20" s="15">
        <v>809849233</v>
      </c>
      <c r="FH20" s="15">
        <v>2809407</v>
      </c>
      <c r="FI20" s="15">
        <v>1017522163</v>
      </c>
      <c r="FJ20" s="105"/>
      <c r="FK20" s="106" t="s">
        <v>4</v>
      </c>
      <c r="FL20" s="107" t="s">
        <v>419</v>
      </c>
      <c r="FM20" s="15">
        <v>1534</v>
      </c>
      <c r="FN20" s="15">
        <v>1570973</v>
      </c>
      <c r="FO20" s="15">
        <v>1397</v>
      </c>
      <c r="FP20" s="15">
        <v>2284135</v>
      </c>
      <c r="FQ20" s="15">
        <v>768</v>
      </c>
      <c r="FR20" s="15">
        <v>1343173</v>
      </c>
      <c r="FS20" s="15">
        <v>1043</v>
      </c>
      <c r="FT20" s="15">
        <v>1715194</v>
      </c>
      <c r="FU20" s="90"/>
      <c r="FV20" s="91" t="s">
        <v>4</v>
      </c>
      <c r="FW20" s="29" t="s">
        <v>419</v>
      </c>
      <c r="FX20" s="15">
        <v>2010578</v>
      </c>
      <c r="FY20" s="15">
        <v>735981817</v>
      </c>
      <c r="FZ20" s="15">
        <v>2074529</v>
      </c>
      <c r="GA20" s="15">
        <v>754145222</v>
      </c>
      <c r="GB20" s="15">
        <v>1087548</v>
      </c>
      <c r="GC20" s="15">
        <v>393748167</v>
      </c>
      <c r="GD20" s="15">
        <v>1157255</v>
      </c>
      <c r="GE20" s="15">
        <v>411106769</v>
      </c>
      <c r="GF20" s="105"/>
      <c r="GG20" s="106" t="s">
        <v>4</v>
      </c>
      <c r="GH20" s="107" t="s">
        <v>419</v>
      </c>
      <c r="GI20" s="15">
        <v>681</v>
      </c>
      <c r="GJ20" s="15">
        <v>1214612</v>
      </c>
      <c r="GK20" s="15">
        <v>1022</v>
      </c>
      <c r="GL20" s="15">
        <v>1707340</v>
      </c>
      <c r="GM20" s="15">
        <v>692</v>
      </c>
      <c r="GN20" s="15">
        <v>1086920</v>
      </c>
      <c r="GO20" s="15">
        <v>933</v>
      </c>
      <c r="GP20" s="15">
        <v>1446619</v>
      </c>
      <c r="GQ20" s="90"/>
      <c r="GR20" s="91" t="s">
        <v>4</v>
      </c>
      <c r="GS20" s="29" t="s">
        <v>419</v>
      </c>
      <c r="GT20" s="15">
        <v>480086</v>
      </c>
      <c r="GU20" s="15">
        <v>164043234</v>
      </c>
      <c r="GV20" s="15">
        <v>621540</v>
      </c>
      <c r="GW20" s="15">
        <v>201967835</v>
      </c>
      <c r="GX20" s="105"/>
      <c r="GY20" s="106" t="s">
        <v>4</v>
      </c>
      <c r="GZ20" s="107" t="s">
        <v>419</v>
      </c>
      <c r="HA20" s="15">
        <v>397</v>
      </c>
      <c r="HB20" s="15">
        <v>426372</v>
      </c>
      <c r="HC20" s="15">
        <v>681</v>
      </c>
      <c r="HD20" s="15">
        <v>928480</v>
      </c>
    </row>
    <row r="21" spans="1:212" ht="42" customHeight="1">
      <c r="A21" s="90"/>
      <c r="B21" s="91" t="s">
        <v>5</v>
      </c>
      <c r="C21" s="28" t="s">
        <v>420</v>
      </c>
      <c r="D21" s="15">
        <v>12607162</v>
      </c>
      <c r="E21" s="15">
        <v>10167936084</v>
      </c>
      <c r="F21" s="15">
        <v>20519854</v>
      </c>
      <c r="G21" s="15">
        <v>12863461151</v>
      </c>
      <c r="H21" s="15">
        <v>945657</v>
      </c>
      <c r="I21" s="15">
        <v>332411448</v>
      </c>
      <c r="J21" s="15">
        <v>784775</v>
      </c>
      <c r="K21" s="15">
        <v>245081728</v>
      </c>
      <c r="L21" s="105"/>
      <c r="M21" s="106" t="s">
        <v>5</v>
      </c>
      <c r="N21" s="108" t="s">
        <v>421</v>
      </c>
      <c r="O21" s="15">
        <v>841185</v>
      </c>
      <c r="P21" s="15">
        <v>1177641005</v>
      </c>
      <c r="Q21" s="15">
        <v>715441</v>
      </c>
      <c r="R21" s="15">
        <v>925293633</v>
      </c>
      <c r="S21" s="15">
        <v>454</v>
      </c>
      <c r="T21" s="15">
        <v>5237645</v>
      </c>
      <c r="U21" s="15">
        <v>338</v>
      </c>
      <c r="V21" s="15">
        <v>3058028</v>
      </c>
      <c r="W21" s="90"/>
      <c r="X21" s="91" t="s">
        <v>5</v>
      </c>
      <c r="Y21" s="28" t="s">
        <v>420</v>
      </c>
      <c r="Z21" s="15">
        <v>763389</v>
      </c>
      <c r="AA21" s="15">
        <v>340275224</v>
      </c>
      <c r="AB21" s="15">
        <v>566560</v>
      </c>
      <c r="AC21" s="15">
        <v>207374467</v>
      </c>
      <c r="AD21" s="15">
        <v>627206</v>
      </c>
      <c r="AE21" s="15">
        <v>184063270</v>
      </c>
      <c r="AF21" s="15">
        <v>484234</v>
      </c>
      <c r="AG21" s="15">
        <v>127694444</v>
      </c>
      <c r="AH21" s="105"/>
      <c r="AI21" s="106" t="s">
        <v>5</v>
      </c>
      <c r="AJ21" s="108" t="s">
        <v>421</v>
      </c>
      <c r="AK21" s="15">
        <v>291</v>
      </c>
      <c r="AL21" s="15">
        <v>2547707</v>
      </c>
      <c r="AM21" s="15">
        <v>339</v>
      </c>
      <c r="AN21" s="15">
        <v>3031269</v>
      </c>
      <c r="AO21" s="15">
        <v>463</v>
      </c>
      <c r="AP21" s="15">
        <v>2933408</v>
      </c>
      <c r="AQ21" s="15">
        <v>378</v>
      </c>
      <c r="AR21" s="15">
        <v>2272028</v>
      </c>
      <c r="AS21" s="90"/>
      <c r="AT21" s="91" t="s">
        <v>5</v>
      </c>
      <c r="AU21" s="28" t="s">
        <v>420</v>
      </c>
      <c r="AV21" s="15">
        <v>627830</v>
      </c>
      <c r="AW21" s="15">
        <v>179345452</v>
      </c>
      <c r="AX21" s="15">
        <v>722572</v>
      </c>
      <c r="AY21" s="15">
        <v>185689525</v>
      </c>
      <c r="AZ21" s="15">
        <v>636957</v>
      </c>
      <c r="BA21" s="15">
        <v>216395999</v>
      </c>
      <c r="BB21" s="15">
        <v>1460767</v>
      </c>
      <c r="BC21" s="15">
        <v>398920291</v>
      </c>
      <c r="BD21" s="105"/>
      <c r="BE21" s="106" t="s">
        <v>5</v>
      </c>
      <c r="BF21" s="108" t="s">
        <v>421</v>
      </c>
      <c r="BG21" s="15">
        <v>11797</v>
      </c>
      <c r="BH21" s="15">
        <v>11934158</v>
      </c>
      <c r="BI21" s="15">
        <v>9459</v>
      </c>
      <c r="BJ21" s="15">
        <v>6226330</v>
      </c>
      <c r="BK21" s="15">
        <v>45878</v>
      </c>
      <c r="BL21" s="15">
        <v>45461464</v>
      </c>
      <c r="BM21" s="15">
        <v>59080</v>
      </c>
      <c r="BN21" s="15">
        <v>34245746</v>
      </c>
      <c r="BO21" s="90"/>
      <c r="BP21" s="91" t="s">
        <v>5</v>
      </c>
      <c r="BQ21" s="28" t="s">
        <v>420</v>
      </c>
      <c r="BR21" s="15">
        <v>704248</v>
      </c>
      <c r="BS21" s="15">
        <v>287827122</v>
      </c>
      <c r="BT21" s="15">
        <v>2010337</v>
      </c>
      <c r="BU21" s="15">
        <v>582007732</v>
      </c>
      <c r="BV21" s="15">
        <v>707109</v>
      </c>
      <c r="BW21" s="15">
        <v>331939553</v>
      </c>
      <c r="BX21" s="15">
        <v>1985857</v>
      </c>
      <c r="BY21" s="15">
        <v>608476003</v>
      </c>
      <c r="BZ21" s="105"/>
      <c r="CA21" s="106" t="s">
        <v>5</v>
      </c>
      <c r="CB21" s="108" t="s">
        <v>421</v>
      </c>
      <c r="CC21" s="15">
        <v>81663</v>
      </c>
      <c r="CD21" s="15">
        <v>86557471</v>
      </c>
      <c r="CE21" s="15">
        <v>114812</v>
      </c>
      <c r="CF21" s="15">
        <v>62741601</v>
      </c>
      <c r="CG21" s="15">
        <v>83087</v>
      </c>
      <c r="CH21" s="15">
        <v>98441036</v>
      </c>
      <c r="CI21" s="15">
        <v>95143</v>
      </c>
      <c r="CJ21" s="15">
        <v>59105121</v>
      </c>
      <c r="CK21" s="90"/>
      <c r="CL21" s="91" t="s">
        <v>5</v>
      </c>
      <c r="CM21" s="28" t="s">
        <v>420</v>
      </c>
      <c r="CN21" s="15">
        <v>813951</v>
      </c>
      <c r="CO21" s="15">
        <v>464496368</v>
      </c>
      <c r="CP21" s="15">
        <v>1772316</v>
      </c>
      <c r="CQ21" s="15">
        <v>634855205</v>
      </c>
      <c r="CR21" s="15">
        <v>960782</v>
      </c>
      <c r="CS21" s="15">
        <v>666840916</v>
      </c>
      <c r="CT21" s="15">
        <v>1820007</v>
      </c>
      <c r="CU21" s="15">
        <v>845570391</v>
      </c>
      <c r="CV21" s="105"/>
      <c r="CW21" s="106" t="s">
        <v>5</v>
      </c>
      <c r="CX21" s="108" t="s">
        <v>421</v>
      </c>
      <c r="CY21" s="15">
        <v>90592</v>
      </c>
      <c r="CZ21" s="15">
        <v>113945335</v>
      </c>
      <c r="DA21" s="15">
        <v>56938</v>
      </c>
      <c r="DB21" s="15">
        <v>59284741</v>
      </c>
      <c r="DC21" s="15">
        <v>101694</v>
      </c>
      <c r="DD21" s="15">
        <v>130208436</v>
      </c>
      <c r="DE21" s="15">
        <v>47832</v>
      </c>
      <c r="DF21" s="15">
        <v>66290810</v>
      </c>
      <c r="DG21" s="90"/>
      <c r="DH21" s="91" t="s">
        <v>5</v>
      </c>
      <c r="DI21" s="28" t="s">
        <v>420</v>
      </c>
      <c r="DJ21" s="15">
        <v>944524</v>
      </c>
      <c r="DK21" s="15">
        <v>847830467</v>
      </c>
      <c r="DL21" s="15">
        <v>1749850</v>
      </c>
      <c r="DM21" s="15">
        <v>1083447546</v>
      </c>
      <c r="DN21" s="15">
        <v>948798</v>
      </c>
      <c r="DO21" s="15">
        <v>1063712486</v>
      </c>
      <c r="DP21" s="15">
        <v>1648716</v>
      </c>
      <c r="DQ21" s="15">
        <v>1303813715</v>
      </c>
      <c r="DR21" s="105"/>
      <c r="DS21" s="106" t="s">
        <v>5</v>
      </c>
      <c r="DT21" s="108" t="s">
        <v>421</v>
      </c>
      <c r="DU21" s="15">
        <v>94392</v>
      </c>
      <c r="DV21" s="15">
        <v>118436874</v>
      </c>
      <c r="DW21" s="15">
        <v>49615</v>
      </c>
      <c r="DX21" s="15">
        <v>72607215</v>
      </c>
      <c r="DY21" s="15">
        <v>83109</v>
      </c>
      <c r="DZ21" s="15">
        <v>111954635</v>
      </c>
      <c r="EA21" s="15">
        <v>50729</v>
      </c>
      <c r="EB21" s="15">
        <v>70737919</v>
      </c>
      <c r="EC21" s="90"/>
      <c r="ED21" s="91" t="s">
        <v>5</v>
      </c>
      <c r="EE21" s="28" t="s">
        <v>420</v>
      </c>
      <c r="EF21" s="15">
        <v>788131</v>
      </c>
      <c r="EG21" s="15">
        <v>1001958269</v>
      </c>
      <c r="EH21" s="15">
        <v>1283581</v>
      </c>
      <c r="EI21" s="15">
        <v>1252572859</v>
      </c>
      <c r="EJ21" s="15">
        <v>621035</v>
      </c>
      <c r="EK21" s="15">
        <v>871108089</v>
      </c>
      <c r="EL21" s="15">
        <v>985930</v>
      </c>
      <c r="EM21" s="15">
        <v>1126459481</v>
      </c>
      <c r="EN21" s="105"/>
      <c r="EO21" s="106" t="s">
        <v>5</v>
      </c>
      <c r="EP21" s="108" t="s">
        <v>421</v>
      </c>
      <c r="EQ21" s="15">
        <v>55771</v>
      </c>
      <c r="ER21" s="15">
        <v>77284138</v>
      </c>
      <c r="ES21" s="15">
        <v>30347</v>
      </c>
      <c r="ET21" s="15">
        <v>48487522</v>
      </c>
      <c r="EU21" s="15">
        <v>33140</v>
      </c>
      <c r="EV21" s="15">
        <v>50852601</v>
      </c>
      <c r="EW21" s="15">
        <v>18685</v>
      </c>
      <c r="EX21" s="15">
        <v>35616615</v>
      </c>
      <c r="EY21" s="90"/>
      <c r="EZ21" s="91" t="s">
        <v>5</v>
      </c>
      <c r="FA21" s="28" t="s">
        <v>420</v>
      </c>
      <c r="FB21" s="15">
        <v>736265</v>
      </c>
      <c r="FC21" s="15">
        <v>1023961808</v>
      </c>
      <c r="FD21" s="15">
        <v>1132482</v>
      </c>
      <c r="FE21" s="15">
        <v>1395616511</v>
      </c>
      <c r="FF21" s="15">
        <v>685778</v>
      </c>
      <c r="FG21" s="15">
        <v>946634128</v>
      </c>
      <c r="FH21" s="15">
        <v>936548</v>
      </c>
      <c r="FI21" s="15">
        <v>1282234699</v>
      </c>
      <c r="FJ21" s="105"/>
      <c r="FK21" s="106" t="s">
        <v>5</v>
      </c>
      <c r="FL21" s="108" t="s">
        <v>421</v>
      </c>
      <c r="FM21" s="15">
        <v>31062</v>
      </c>
      <c r="FN21" s="15">
        <v>54790216</v>
      </c>
      <c r="FO21" s="15">
        <v>20647</v>
      </c>
      <c r="FP21" s="15">
        <v>44617783</v>
      </c>
      <c r="FQ21" s="15">
        <v>32618</v>
      </c>
      <c r="FR21" s="15">
        <v>63338397</v>
      </c>
      <c r="FS21" s="15">
        <v>28413</v>
      </c>
      <c r="FT21" s="15">
        <v>62269340</v>
      </c>
      <c r="FU21" s="90"/>
      <c r="FV21" s="91" t="s">
        <v>5</v>
      </c>
      <c r="FW21" s="28" t="s">
        <v>420</v>
      </c>
      <c r="FX21" s="15">
        <v>630434</v>
      </c>
      <c r="FY21" s="15">
        <v>821617665</v>
      </c>
      <c r="FZ21" s="15">
        <v>667898</v>
      </c>
      <c r="GA21" s="15">
        <v>930737913</v>
      </c>
      <c r="GB21" s="15">
        <v>329964</v>
      </c>
      <c r="GC21" s="15">
        <v>432930814</v>
      </c>
      <c r="GD21" s="15">
        <v>343200</v>
      </c>
      <c r="GE21" s="15">
        <v>448357243</v>
      </c>
      <c r="GF21" s="105"/>
      <c r="GG21" s="106" t="s">
        <v>5</v>
      </c>
      <c r="GH21" s="108" t="s">
        <v>421</v>
      </c>
      <c r="GI21" s="15">
        <v>38999</v>
      </c>
      <c r="GJ21" s="15">
        <v>80327329</v>
      </c>
      <c r="GK21" s="15">
        <v>39048</v>
      </c>
      <c r="GL21" s="15">
        <v>87690184</v>
      </c>
      <c r="GM21" s="15">
        <v>31187</v>
      </c>
      <c r="GN21" s="15">
        <v>67833087</v>
      </c>
      <c r="GO21" s="15">
        <v>43665</v>
      </c>
      <c r="GP21" s="15">
        <v>98252401</v>
      </c>
      <c r="GQ21" s="90"/>
      <c r="GR21" s="91" t="s">
        <v>5</v>
      </c>
      <c r="GS21" s="28" t="s">
        <v>420</v>
      </c>
      <c r="GT21" s="15">
        <v>135104</v>
      </c>
      <c r="GU21" s="15">
        <v>154587006</v>
      </c>
      <c r="GV21" s="15">
        <v>164224</v>
      </c>
      <c r="GW21" s="15">
        <v>204551398</v>
      </c>
      <c r="GX21" s="105"/>
      <c r="GY21" s="106" t="s">
        <v>5</v>
      </c>
      <c r="GZ21" s="108" t="s">
        <v>421</v>
      </c>
      <c r="HA21" s="15">
        <v>24988</v>
      </c>
      <c r="HB21" s="15">
        <v>55557068</v>
      </c>
      <c r="HC21" s="15">
        <v>49973</v>
      </c>
      <c r="HD21" s="15">
        <v>108758980</v>
      </c>
    </row>
    <row r="22" spans="1:212" ht="27" customHeight="1">
      <c r="A22" s="90"/>
      <c r="B22" s="91" t="s">
        <v>6</v>
      </c>
      <c r="C22" s="29" t="s">
        <v>422</v>
      </c>
      <c r="D22" s="15">
        <v>75591191</v>
      </c>
      <c r="E22" s="15">
        <v>19801219591</v>
      </c>
      <c r="F22" s="15">
        <v>94162718</v>
      </c>
      <c r="G22" s="15">
        <v>24854712378</v>
      </c>
      <c r="H22" s="15">
        <v>10205542</v>
      </c>
      <c r="I22" s="15">
        <v>2594143066</v>
      </c>
      <c r="J22" s="15">
        <v>8611929</v>
      </c>
      <c r="K22" s="15">
        <v>2189555883</v>
      </c>
      <c r="L22" s="105"/>
      <c r="M22" s="106" t="s">
        <v>6</v>
      </c>
      <c r="N22" s="107" t="s">
        <v>422</v>
      </c>
      <c r="O22" s="15">
        <v>367244</v>
      </c>
      <c r="P22" s="15">
        <v>101809542</v>
      </c>
      <c r="Q22" s="15">
        <v>193611</v>
      </c>
      <c r="R22" s="15">
        <v>55840643</v>
      </c>
      <c r="S22" s="15">
        <v>16</v>
      </c>
      <c r="T22" s="15">
        <v>5715</v>
      </c>
      <c r="U22" s="15">
        <v>12</v>
      </c>
      <c r="V22" s="15">
        <v>6186</v>
      </c>
      <c r="W22" s="90"/>
      <c r="X22" s="91" t="s">
        <v>6</v>
      </c>
      <c r="Y22" s="29" t="s">
        <v>422</v>
      </c>
      <c r="Z22" s="15">
        <v>8802463</v>
      </c>
      <c r="AA22" s="15">
        <v>2250862962</v>
      </c>
      <c r="AB22" s="15">
        <v>7706661</v>
      </c>
      <c r="AC22" s="15">
        <v>1970207998</v>
      </c>
      <c r="AD22" s="15">
        <v>5115470</v>
      </c>
      <c r="AE22" s="15">
        <v>1313358251</v>
      </c>
      <c r="AF22" s="15">
        <v>4582446</v>
      </c>
      <c r="AG22" s="15">
        <v>1177261030</v>
      </c>
      <c r="AH22" s="105"/>
      <c r="AI22" s="106" t="s">
        <v>6</v>
      </c>
      <c r="AJ22" s="107" t="s">
        <v>422</v>
      </c>
      <c r="AK22" s="15">
        <v>27</v>
      </c>
      <c r="AL22" s="15">
        <v>7571</v>
      </c>
      <c r="AM22" s="15">
        <v>7</v>
      </c>
      <c r="AN22" s="15">
        <v>1844</v>
      </c>
      <c r="AO22" s="15">
        <v>27</v>
      </c>
      <c r="AP22" s="15">
        <v>8777</v>
      </c>
      <c r="AQ22" s="15">
        <v>15</v>
      </c>
      <c r="AR22" s="15">
        <v>4677</v>
      </c>
      <c r="AS22" s="90"/>
      <c r="AT22" s="91" t="s">
        <v>6</v>
      </c>
      <c r="AU22" s="29" t="s">
        <v>422</v>
      </c>
      <c r="AV22" s="15">
        <v>3629893</v>
      </c>
      <c r="AW22" s="15">
        <v>926578013</v>
      </c>
      <c r="AX22" s="15">
        <v>4028677</v>
      </c>
      <c r="AY22" s="15">
        <v>1039768402</v>
      </c>
      <c r="AZ22" s="15">
        <v>3169219</v>
      </c>
      <c r="BA22" s="15">
        <v>811157405</v>
      </c>
      <c r="BB22" s="15">
        <v>5432586</v>
      </c>
      <c r="BC22" s="15">
        <v>1418877274</v>
      </c>
      <c r="BD22" s="105"/>
      <c r="BE22" s="106" t="s">
        <v>6</v>
      </c>
      <c r="BF22" s="107" t="s">
        <v>422</v>
      </c>
      <c r="BG22" s="15">
        <v>8342</v>
      </c>
      <c r="BH22" s="15">
        <v>2353934</v>
      </c>
      <c r="BI22" s="15">
        <v>2063</v>
      </c>
      <c r="BJ22" s="15">
        <v>588240</v>
      </c>
      <c r="BK22" s="15">
        <v>29834</v>
      </c>
      <c r="BL22" s="15">
        <v>8313554</v>
      </c>
      <c r="BM22" s="15">
        <v>15697</v>
      </c>
      <c r="BN22" s="15">
        <v>4420386</v>
      </c>
      <c r="BO22" s="90"/>
      <c r="BP22" s="91" t="s">
        <v>6</v>
      </c>
      <c r="BQ22" s="29" t="s">
        <v>422</v>
      </c>
      <c r="BR22" s="15">
        <v>3385480</v>
      </c>
      <c r="BS22" s="15">
        <v>874593657</v>
      </c>
      <c r="BT22" s="15">
        <v>6708155</v>
      </c>
      <c r="BU22" s="15">
        <v>1761921240</v>
      </c>
      <c r="BV22" s="15">
        <v>3435302</v>
      </c>
      <c r="BW22" s="15">
        <v>889791574</v>
      </c>
      <c r="BX22" s="15">
        <v>6306400</v>
      </c>
      <c r="BY22" s="15">
        <v>1655347152</v>
      </c>
      <c r="BZ22" s="105"/>
      <c r="CA22" s="106" t="s">
        <v>6</v>
      </c>
      <c r="CB22" s="107" t="s">
        <v>422</v>
      </c>
      <c r="CC22" s="15">
        <v>51733</v>
      </c>
      <c r="CD22" s="15">
        <v>14284460</v>
      </c>
      <c r="CE22" s="15">
        <v>24169</v>
      </c>
      <c r="CF22" s="15">
        <v>6723186</v>
      </c>
      <c r="CG22" s="15">
        <v>44699</v>
      </c>
      <c r="CH22" s="15">
        <v>12196545</v>
      </c>
      <c r="CI22" s="15">
        <v>18371</v>
      </c>
      <c r="CJ22" s="15">
        <v>5030625</v>
      </c>
      <c r="CK22" s="90"/>
      <c r="CL22" s="91" t="s">
        <v>6</v>
      </c>
      <c r="CM22" s="29" t="s">
        <v>422</v>
      </c>
      <c r="CN22" s="15">
        <v>4065393</v>
      </c>
      <c r="CO22" s="15">
        <v>1058597929</v>
      </c>
      <c r="CP22" s="15">
        <v>6263555</v>
      </c>
      <c r="CQ22" s="15">
        <v>1647625365</v>
      </c>
      <c r="CR22" s="15">
        <v>4669183</v>
      </c>
      <c r="CS22" s="15">
        <v>1231905473</v>
      </c>
      <c r="CT22" s="15">
        <v>6500523</v>
      </c>
      <c r="CU22" s="15">
        <v>1726812925</v>
      </c>
      <c r="CV22" s="105"/>
      <c r="CW22" s="106" t="s">
        <v>6</v>
      </c>
      <c r="CX22" s="107" t="s">
        <v>422</v>
      </c>
      <c r="CY22" s="15">
        <v>44386</v>
      </c>
      <c r="CZ22" s="15">
        <v>11940532</v>
      </c>
      <c r="DA22" s="15">
        <v>19783</v>
      </c>
      <c r="DB22" s="15">
        <v>5409853</v>
      </c>
      <c r="DC22" s="15">
        <v>50598</v>
      </c>
      <c r="DD22" s="15">
        <v>13537137</v>
      </c>
      <c r="DE22" s="15">
        <v>25530</v>
      </c>
      <c r="DF22" s="15">
        <v>6831984</v>
      </c>
      <c r="DG22" s="90"/>
      <c r="DH22" s="91" t="s">
        <v>6</v>
      </c>
      <c r="DI22" s="29" t="s">
        <v>422</v>
      </c>
      <c r="DJ22" s="15">
        <v>4685580</v>
      </c>
      <c r="DK22" s="15">
        <v>1252816972</v>
      </c>
      <c r="DL22" s="15">
        <v>6559607</v>
      </c>
      <c r="DM22" s="15">
        <v>1762439684</v>
      </c>
      <c r="DN22" s="15">
        <v>4718657</v>
      </c>
      <c r="DO22" s="15">
        <v>1275994230</v>
      </c>
      <c r="DP22" s="15">
        <v>6707611</v>
      </c>
      <c r="DQ22" s="15">
        <v>1814010000</v>
      </c>
      <c r="DR22" s="105"/>
      <c r="DS22" s="106" t="s">
        <v>6</v>
      </c>
      <c r="DT22" s="107" t="s">
        <v>422</v>
      </c>
      <c r="DU22" s="15">
        <v>50560</v>
      </c>
      <c r="DV22" s="15">
        <v>13494995</v>
      </c>
      <c r="DW22" s="15">
        <v>30477</v>
      </c>
      <c r="DX22" s="15">
        <v>8121019</v>
      </c>
      <c r="DY22" s="15">
        <v>45220</v>
      </c>
      <c r="DZ22" s="15">
        <v>11926296</v>
      </c>
      <c r="EA22" s="15">
        <v>32181</v>
      </c>
      <c r="EB22" s="15">
        <v>8648210</v>
      </c>
      <c r="EC22" s="90"/>
      <c r="ED22" s="91" t="s">
        <v>6</v>
      </c>
      <c r="EE22" s="29" t="s">
        <v>422</v>
      </c>
      <c r="EF22" s="15">
        <v>3924174</v>
      </c>
      <c r="EG22" s="15">
        <v>1068780757</v>
      </c>
      <c r="EH22" s="15">
        <v>5486006</v>
      </c>
      <c r="EI22" s="15">
        <v>1488345942</v>
      </c>
      <c r="EJ22" s="15">
        <v>3095858</v>
      </c>
      <c r="EK22" s="15">
        <v>845274679</v>
      </c>
      <c r="EL22" s="15">
        <v>4234618</v>
      </c>
      <c r="EM22" s="15">
        <v>1151738457</v>
      </c>
      <c r="EN22" s="105"/>
      <c r="EO22" s="106" t="s">
        <v>6</v>
      </c>
      <c r="EP22" s="107" t="s">
        <v>422</v>
      </c>
      <c r="EQ22" s="15">
        <v>27256</v>
      </c>
      <c r="ER22" s="15">
        <v>7184389</v>
      </c>
      <c r="ES22" s="15">
        <v>16445</v>
      </c>
      <c r="ET22" s="15">
        <v>4409715</v>
      </c>
      <c r="EU22" s="15">
        <v>9804</v>
      </c>
      <c r="EV22" s="15">
        <v>2588856</v>
      </c>
      <c r="EW22" s="15">
        <v>5198</v>
      </c>
      <c r="EX22" s="15">
        <v>1452830</v>
      </c>
      <c r="EY22" s="90"/>
      <c r="EZ22" s="91" t="s">
        <v>6</v>
      </c>
      <c r="FA22" s="29" t="s">
        <v>422</v>
      </c>
      <c r="FB22" s="15">
        <v>3701959</v>
      </c>
      <c r="FC22" s="15">
        <v>994090153</v>
      </c>
      <c r="FD22" s="15">
        <v>4900838</v>
      </c>
      <c r="FE22" s="15">
        <v>1316667716</v>
      </c>
      <c r="FF22" s="15">
        <v>3480501</v>
      </c>
      <c r="FG22" s="15">
        <v>934116558</v>
      </c>
      <c r="FH22" s="15">
        <v>4258645</v>
      </c>
      <c r="FI22" s="15">
        <v>1145221955</v>
      </c>
      <c r="FJ22" s="105"/>
      <c r="FK22" s="106" t="s">
        <v>6</v>
      </c>
      <c r="FL22" s="107" t="s">
        <v>422</v>
      </c>
      <c r="FM22" s="15">
        <v>2231</v>
      </c>
      <c r="FN22" s="15">
        <v>905910</v>
      </c>
      <c r="FO22" s="15">
        <v>1168</v>
      </c>
      <c r="FP22" s="15">
        <v>554514</v>
      </c>
      <c r="FQ22" s="15">
        <v>792</v>
      </c>
      <c r="FR22" s="15">
        <v>487772</v>
      </c>
      <c r="FS22" s="15">
        <v>563</v>
      </c>
      <c r="FT22" s="15">
        <v>497763</v>
      </c>
      <c r="FU22" s="90"/>
      <c r="FV22" s="91" t="s">
        <v>6</v>
      </c>
      <c r="FW22" s="29" t="s">
        <v>422</v>
      </c>
      <c r="FX22" s="15">
        <v>3108635</v>
      </c>
      <c r="FY22" s="15">
        <v>833660840</v>
      </c>
      <c r="FZ22" s="15">
        <v>3157088</v>
      </c>
      <c r="GA22" s="15">
        <v>851440975</v>
      </c>
      <c r="GB22" s="15">
        <v>1666665</v>
      </c>
      <c r="GC22" s="15">
        <v>448030378</v>
      </c>
      <c r="GD22" s="15">
        <v>1761581</v>
      </c>
      <c r="GE22" s="15">
        <v>477256217</v>
      </c>
      <c r="GF22" s="105"/>
      <c r="GG22" s="106" t="s">
        <v>6</v>
      </c>
      <c r="GH22" s="107" t="s">
        <v>422</v>
      </c>
      <c r="GI22" s="15">
        <v>596</v>
      </c>
      <c r="GJ22" s="15">
        <v>741415</v>
      </c>
      <c r="GK22" s="15">
        <v>516</v>
      </c>
      <c r="GL22" s="15">
        <v>689307</v>
      </c>
      <c r="GM22" s="15">
        <v>535</v>
      </c>
      <c r="GN22" s="15">
        <v>852239</v>
      </c>
      <c r="GO22" s="15">
        <v>484</v>
      </c>
      <c r="GP22" s="15">
        <v>818217</v>
      </c>
      <c r="GQ22" s="90"/>
      <c r="GR22" s="91" t="s">
        <v>6</v>
      </c>
      <c r="GS22" s="29" t="s">
        <v>422</v>
      </c>
      <c r="GT22" s="15">
        <v>731217</v>
      </c>
      <c r="GU22" s="15">
        <v>197466694</v>
      </c>
      <c r="GV22" s="15">
        <v>955792</v>
      </c>
      <c r="GW22" s="15">
        <v>260214163</v>
      </c>
      <c r="GX22" s="105"/>
      <c r="GY22" s="106" t="s">
        <v>6</v>
      </c>
      <c r="GZ22" s="107" t="s">
        <v>422</v>
      </c>
      <c r="HA22" s="15">
        <v>588</v>
      </c>
      <c r="HB22" s="15">
        <v>979445</v>
      </c>
      <c r="HC22" s="15">
        <v>932</v>
      </c>
      <c r="HD22" s="15">
        <v>1632087</v>
      </c>
    </row>
    <row r="23" spans="1:212" ht="27" customHeight="1" thickBot="1">
      <c r="A23" s="96"/>
      <c r="B23" s="97" t="s">
        <v>7</v>
      </c>
      <c r="C23" s="30" t="s">
        <v>423</v>
      </c>
      <c r="D23" s="20">
        <v>46528075</v>
      </c>
      <c r="E23" s="21">
        <v>2367817008</v>
      </c>
      <c r="F23" s="21">
        <v>58419610</v>
      </c>
      <c r="G23" s="21">
        <v>2900243040</v>
      </c>
      <c r="H23" s="21">
        <v>5705111</v>
      </c>
      <c r="I23" s="21">
        <v>352234668</v>
      </c>
      <c r="J23" s="21">
        <v>4829143</v>
      </c>
      <c r="K23" s="21">
        <v>296268520</v>
      </c>
      <c r="L23" s="96"/>
      <c r="M23" s="97" t="s">
        <v>7</v>
      </c>
      <c r="N23" s="113" t="s">
        <v>423</v>
      </c>
      <c r="O23" s="21">
        <v>352166</v>
      </c>
      <c r="P23" s="21">
        <v>15918596</v>
      </c>
      <c r="Q23" s="21">
        <v>124580</v>
      </c>
      <c r="R23" s="21">
        <v>5997348</v>
      </c>
      <c r="S23" s="21">
        <v>10</v>
      </c>
      <c r="T23" s="21">
        <v>691</v>
      </c>
      <c r="U23" s="21">
        <v>8</v>
      </c>
      <c r="V23" s="21">
        <v>554</v>
      </c>
      <c r="W23" s="96"/>
      <c r="X23" s="97" t="s">
        <v>7</v>
      </c>
      <c r="Y23" s="30" t="s">
        <v>423</v>
      </c>
      <c r="Z23" s="21">
        <v>5156343</v>
      </c>
      <c r="AA23" s="21">
        <v>277591050</v>
      </c>
      <c r="AB23" s="21">
        <v>4542123</v>
      </c>
      <c r="AC23" s="21">
        <v>241493502</v>
      </c>
      <c r="AD23" s="21">
        <v>3130845</v>
      </c>
      <c r="AE23" s="21">
        <v>149529622</v>
      </c>
      <c r="AF23" s="21">
        <v>2824008</v>
      </c>
      <c r="AG23" s="21">
        <v>133005332</v>
      </c>
      <c r="AH23" s="96"/>
      <c r="AI23" s="97" t="s">
        <v>7</v>
      </c>
      <c r="AJ23" s="113" t="s">
        <v>423</v>
      </c>
      <c r="AK23" s="21">
        <v>12</v>
      </c>
      <c r="AL23" s="21">
        <v>1345</v>
      </c>
      <c r="AM23" s="21">
        <v>4</v>
      </c>
      <c r="AN23" s="21">
        <v>1311</v>
      </c>
      <c r="AO23" s="21">
        <v>72</v>
      </c>
      <c r="AP23" s="21">
        <v>4063</v>
      </c>
      <c r="AQ23" s="21">
        <v>17</v>
      </c>
      <c r="AR23" s="21">
        <v>1340</v>
      </c>
      <c r="AS23" s="96"/>
      <c r="AT23" s="97" t="s">
        <v>7</v>
      </c>
      <c r="AU23" s="30" t="s">
        <v>423</v>
      </c>
      <c r="AV23" s="21">
        <v>2232914</v>
      </c>
      <c r="AW23" s="21">
        <v>103388696</v>
      </c>
      <c r="AX23" s="21">
        <v>2475439</v>
      </c>
      <c r="AY23" s="21">
        <v>114657649</v>
      </c>
      <c r="AZ23" s="21">
        <v>1936129</v>
      </c>
      <c r="BA23" s="21">
        <v>89601563</v>
      </c>
      <c r="BB23" s="21">
        <v>3315538</v>
      </c>
      <c r="BC23" s="21">
        <v>152172343</v>
      </c>
      <c r="BD23" s="96"/>
      <c r="BE23" s="97" t="s">
        <v>7</v>
      </c>
      <c r="BF23" s="113" t="s">
        <v>423</v>
      </c>
      <c r="BG23" s="21">
        <v>5313</v>
      </c>
      <c r="BH23" s="21">
        <v>239858</v>
      </c>
      <c r="BI23" s="21">
        <v>1524</v>
      </c>
      <c r="BJ23" s="21">
        <v>66639</v>
      </c>
      <c r="BK23" s="21">
        <v>21975</v>
      </c>
      <c r="BL23" s="21">
        <v>965482</v>
      </c>
      <c r="BM23" s="21">
        <v>9273</v>
      </c>
      <c r="BN23" s="21">
        <v>424905</v>
      </c>
      <c r="BO23" s="96"/>
      <c r="BP23" s="97" t="s">
        <v>7</v>
      </c>
      <c r="BQ23" s="30" t="s">
        <v>423</v>
      </c>
      <c r="BR23" s="21">
        <v>2049838</v>
      </c>
      <c r="BS23" s="21">
        <v>97295485</v>
      </c>
      <c r="BT23" s="21">
        <v>4060738</v>
      </c>
      <c r="BU23" s="21">
        <v>188930679</v>
      </c>
      <c r="BV23" s="21">
        <v>2071015</v>
      </c>
      <c r="BW23" s="21">
        <v>100802096</v>
      </c>
      <c r="BX23" s="21">
        <v>3818004</v>
      </c>
      <c r="BY23" s="21">
        <v>180084208</v>
      </c>
      <c r="BZ23" s="96"/>
      <c r="CA23" s="97" t="s">
        <v>7</v>
      </c>
      <c r="CB23" s="113" t="s">
        <v>423</v>
      </c>
      <c r="CC23" s="21">
        <v>37993</v>
      </c>
      <c r="CD23" s="21">
        <v>1725536</v>
      </c>
      <c r="CE23" s="21">
        <v>14764</v>
      </c>
      <c r="CF23" s="21">
        <v>680900</v>
      </c>
      <c r="CG23" s="21">
        <v>39395</v>
      </c>
      <c r="CH23" s="21">
        <v>1821263</v>
      </c>
      <c r="CI23" s="21">
        <v>12866</v>
      </c>
      <c r="CJ23" s="21">
        <v>594398</v>
      </c>
      <c r="CK23" s="96"/>
      <c r="CL23" s="97" t="s">
        <v>7</v>
      </c>
      <c r="CM23" s="30" t="s">
        <v>423</v>
      </c>
      <c r="CN23" s="21">
        <v>2488568</v>
      </c>
      <c r="CO23" s="21">
        <v>121364433</v>
      </c>
      <c r="CP23" s="21">
        <v>3871777</v>
      </c>
      <c r="CQ23" s="21">
        <v>181840602</v>
      </c>
      <c r="CR23" s="21">
        <v>2936648</v>
      </c>
      <c r="CS23" s="21">
        <v>142824371</v>
      </c>
      <c r="CT23" s="21">
        <v>4111064</v>
      </c>
      <c r="CU23" s="21">
        <v>192943093</v>
      </c>
      <c r="CV23" s="96"/>
      <c r="CW23" s="97" t="s">
        <v>7</v>
      </c>
      <c r="CX23" s="113" t="s">
        <v>423</v>
      </c>
      <c r="CY23" s="21">
        <v>43263</v>
      </c>
      <c r="CZ23" s="21">
        <v>2020303</v>
      </c>
      <c r="DA23" s="21">
        <v>13592</v>
      </c>
      <c r="DB23" s="21">
        <v>641646</v>
      </c>
      <c r="DC23" s="21">
        <v>50654</v>
      </c>
      <c r="DD23" s="21">
        <v>2310607</v>
      </c>
      <c r="DE23" s="21">
        <v>16803</v>
      </c>
      <c r="DF23" s="21">
        <v>796559</v>
      </c>
      <c r="DG23" s="96"/>
      <c r="DH23" s="97" t="s">
        <v>7</v>
      </c>
      <c r="DI23" s="30" t="s">
        <v>423</v>
      </c>
      <c r="DJ23" s="21">
        <v>3019039</v>
      </c>
      <c r="DK23" s="21">
        <v>146696344</v>
      </c>
      <c r="DL23" s="21">
        <v>4218262</v>
      </c>
      <c r="DM23" s="21">
        <v>200343400</v>
      </c>
      <c r="DN23" s="21">
        <v>3103575</v>
      </c>
      <c r="DO23" s="21">
        <v>151082915</v>
      </c>
      <c r="DP23" s="21">
        <v>4357722</v>
      </c>
      <c r="DQ23" s="21">
        <v>212374243</v>
      </c>
      <c r="DR23" s="96"/>
      <c r="DS23" s="97" t="s">
        <v>7</v>
      </c>
      <c r="DT23" s="113" t="s">
        <v>423</v>
      </c>
      <c r="DU23" s="21">
        <v>47125</v>
      </c>
      <c r="DV23" s="21">
        <v>2113332</v>
      </c>
      <c r="DW23" s="21">
        <v>17457</v>
      </c>
      <c r="DX23" s="21">
        <v>832926</v>
      </c>
      <c r="DY23" s="21">
        <v>40737</v>
      </c>
      <c r="DZ23" s="21">
        <v>1811366</v>
      </c>
      <c r="EA23" s="21">
        <v>17466</v>
      </c>
      <c r="EB23" s="21">
        <v>846068</v>
      </c>
      <c r="EC23" s="96"/>
      <c r="ED23" s="97" t="s">
        <v>7</v>
      </c>
      <c r="EE23" s="30" t="s">
        <v>423</v>
      </c>
      <c r="EF23" s="21">
        <v>2596165</v>
      </c>
      <c r="EG23" s="21">
        <v>128314297</v>
      </c>
      <c r="EH23" s="21">
        <v>3589317</v>
      </c>
      <c r="EI23" s="21">
        <v>178401272</v>
      </c>
      <c r="EJ23" s="21">
        <v>2036164</v>
      </c>
      <c r="EK23" s="21">
        <v>102188268</v>
      </c>
      <c r="EL23" s="21">
        <v>2768759</v>
      </c>
      <c r="EM23" s="21">
        <v>140323320</v>
      </c>
      <c r="EN23" s="96"/>
      <c r="EO23" s="97" t="s">
        <v>7</v>
      </c>
      <c r="EP23" s="113" t="s">
        <v>423</v>
      </c>
      <c r="EQ23" s="21">
        <v>26192</v>
      </c>
      <c r="ER23" s="21">
        <v>1170021</v>
      </c>
      <c r="ES23" s="21">
        <v>9973</v>
      </c>
      <c r="ET23" s="21">
        <v>495989</v>
      </c>
      <c r="EU23" s="21">
        <v>14149</v>
      </c>
      <c r="EV23" s="21">
        <v>625700</v>
      </c>
      <c r="EW23" s="21">
        <v>4130</v>
      </c>
      <c r="EX23" s="21">
        <v>210282</v>
      </c>
      <c r="EY23" s="96"/>
      <c r="EZ23" s="97" t="s">
        <v>7</v>
      </c>
      <c r="FA23" s="30" t="s">
        <v>423</v>
      </c>
      <c r="FB23" s="21">
        <v>2363230</v>
      </c>
      <c r="FC23" s="21">
        <v>119192078</v>
      </c>
      <c r="FD23" s="21">
        <v>3141308</v>
      </c>
      <c r="FE23" s="21">
        <v>159712855</v>
      </c>
      <c r="FF23" s="21">
        <v>2210889</v>
      </c>
      <c r="FG23" s="21">
        <v>111480647</v>
      </c>
      <c r="FH23" s="21">
        <v>2739240</v>
      </c>
      <c r="FI23" s="21">
        <v>138495359</v>
      </c>
      <c r="FJ23" s="96"/>
      <c r="FK23" s="97" t="s">
        <v>7</v>
      </c>
      <c r="FL23" s="113" t="s">
        <v>423</v>
      </c>
      <c r="FM23" s="21">
        <v>10194</v>
      </c>
      <c r="FN23" s="21">
        <v>439291</v>
      </c>
      <c r="FO23" s="21">
        <v>2219</v>
      </c>
      <c r="FP23" s="21">
        <v>125075</v>
      </c>
      <c r="FQ23" s="21">
        <v>7000</v>
      </c>
      <c r="FR23" s="21">
        <v>302327</v>
      </c>
      <c r="FS23" s="21">
        <v>1444</v>
      </c>
      <c r="FT23" s="21">
        <v>92247</v>
      </c>
      <c r="FU23" s="96"/>
      <c r="FV23" s="97" t="s">
        <v>7</v>
      </c>
      <c r="FW23" s="30" t="s">
        <v>423</v>
      </c>
      <c r="FX23" s="21">
        <v>1961154</v>
      </c>
      <c r="FY23" s="21">
        <v>98887262</v>
      </c>
      <c r="FZ23" s="21">
        <v>2022659</v>
      </c>
      <c r="GA23" s="21">
        <v>102259314</v>
      </c>
      <c r="GB23" s="21">
        <v>1061769</v>
      </c>
      <c r="GC23" s="21">
        <v>52582953</v>
      </c>
      <c r="GD23" s="21">
        <v>1128441</v>
      </c>
      <c r="GE23" s="21">
        <v>56644064</v>
      </c>
      <c r="GF23" s="96"/>
      <c r="GG23" s="97" t="s">
        <v>7</v>
      </c>
      <c r="GH23" s="113" t="s">
        <v>423</v>
      </c>
      <c r="GI23" s="21">
        <v>5092</v>
      </c>
      <c r="GJ23" s="21">
        <v>218632</v>
      </c>
      <c r="GK23" s="21">
        <v>1264</v>
      </c>
      <c r="GL23" s="21">
        <v>76579</v>
      </c>
      <c r="GM23" s="21">
        <v>2206</v>
      </c>
      <c r="GN23" s="21">
        <v>108837</v>
      </c>
      <c r="GO23" s="21">
        <v>1049</v>
      </c>
      <c r="GP23" s="21">
        <v>64958</v>
      </c>
      <c r="GQ23" s="96"/>
      <c r="GR23" s="97" t="s">
        <v>7</v>
      </c>
      <c r="GS23" s="30" t="s">
        <v>423</v>
      </c>
      <c r="GT23" s="21">
        <v>468679</v>
      </c>
      <c r="GU23" s="21">
        <v>22760260</v>
      </c>
      <c r="GV23" s="21">
        <v>606068</v>
      </c>
      <c r="GW23" s="21">
        <v>30293285</v>
      </c>
      <c r="GX23" s="96"/>
      <c r="GY23" s="97" t="s">
        <v>7</v>
      </c>
      <c r="GZ23" s="113" t="s">
        <v>423</v>
      </c>
      <c r="HA23" s="21">
        <v>784</v>
      </c>
      <c r="HB23" s="21">
        <v>39942</v>
      </c>
      <c r="HC23" s="21">
        <v>727</v>
      </c>
      <c r="HD23" s="21">
        <v>44972</v>
      </c>
    </row>
    <row r="24" spans="1:212" ht="16.5" customHeight="1">
      <c r="A24" s="98" t="s">
        <v>433</v>
      </c>
      <c r="B24" s="99"/>
      <c r="C24" s="100"/>
      <c r="D24" s="9"/>
      <c r="E24" s="9"/>
      <c r="F24" s="2"/>
      <c r="G24" s="2"/>
      <c r="H24" s="49" t="s">
        <v>434</v>
      </c>
      <c r="I24" s="2"/>
      <c r="J24" s="2"/>
      <c r="K24" s="2"/>
      <c r="L24" s="114"/>
      <c r="M24" s="115"/>
      <c r="N24" s="23"/>
      <c r="O24" s="9"/>
      <c r="P24" s="9"/>
      <c r="Q24" s="2"/>
      <c r="R24" s="2"/>
      <c r="S24" s="49"/>
      <c r="T24" s="2"/>
      <c r="U24" s="2"/>
      <c r="V24" s="2"/>
      <c r="W24" s="90"/>
      <c r="X24" s="91"/>
      <c r="Y24" s="118"/>
      <c r="Z24" s="15"/>
      <c r="AA24" s="15"/>
      <c r="AB24" s="15"/>
      <c r="AC24" s="15"/>
      <c r="AD24" s="15"/>
      <c r="AE24" s="15"/>
      <c r="AF24" s="15"/>
      <c r="AG24" s="15"/>
      <c r="AH24" s="105"/>
      <c r="AI24" s="106"/>
      <c r="AJ24" s="121"/>
      <c r="AK24" s="15"/>
      <c r="AL24" s="15"/>
      <c r="AM24" s="15"/>
      <c r="AN24" s="15"/>
      <c r="AO24" s="15"/>
      <c r="AP24" s="15"/>
      <c r="AQ24" s="15"/>
      <c r="AR24" s="15"/>
      <c r="AS24" s="90"/>
      <c r="AT24" s="91"/>
      <c r="AU24" s="118"/>
      <c r="AV24" s="15"/>
      <c r="AW24" s="15"/>
      <c r="AX24" s="15"/>
      <c r="AY24" s="15"/>
      <c r="AZ24" s="15"/>
      <c r="BA24" s="15"/>
      <c r="BB24" s="15"/>
      <c r="BC24" s="15"/>
      <c r="BD24" s="105"/>
      <c r="BE24" s="106"/>
      <c r="BF24" s="121"/>
      <c r="BG24" s="15"/>
      <c r="BH24" s="15"/>
      <c r="BI24" s="15"/>
      <c r="BJ24" s="15"/>
      <c r="BK24" s="15"/>
      <c r="BL24" s="15"/>
      <c r="BM24" s="15"/>
      <c r="BN24" s="15"/>
      <c r="BO24" s="90"/>
      <c r="BP24" s="91"/>
      <c r="BQ24" s="118"/>
      <c r="BR24" s="15"/>
      <c r="BS24" s="15"/>
      <c r="BT24" s="15"/>
      <c r="BU24" s="15"/>
      <c r="BV24" s="15"/>
      <c r="BW24" s="15"/>
      <c r="BX24" s="15"/>
      <c r="BY24" s="15"/>
      <c r="BZ24" s="105"/>
      <c r="CA24" s="106"/>
      <c r="CB24" s="121"/>
      <c r="CC24" s="15"/>
      <c r="CD24" s="15"/>
      <c r="CE24" s="15"/>
      <c r="CF24" s="15"/>
      <c r="CG24" s="15"/>
      <c r="CH24" s="15"/>
      <c r="CI24" s="15"/>
      <c r="CJ24" s="15"/>
      <c r="CK24" s="90"/>
      <c r="CL24" s="91"/>
      <c r="CM24" s="118"/>
      <c r="CN24" s="15"/>
      <c r="CO24" s="15"/>
      <c r="CP24" s="15"/>
      <c r="CQ24" s="15"/>
      <c r="CR24" s="15"/>
      <c r="CS24" s="15"/>
      <c r="CT24" s="15"/>
      <c r="CU24" s="15"/>
      <c r="CV24" s="105"/>
      <c r="CW24" s="106"/>
      <c r="CX24" s="121"/>
      <c r="CY24" s="15"/>
      <c r="CZ24" s="15"/>
      <c r="DA24" s="15"/>
      <c r="DB24" s="15"/>
      <c r="DC24" s="15"/>
      <c r="DD24" s="15"/>
      <c r="DE24" s="15"/>
      <c r="DF24" s="15"/>
      <c r="DG24" s="90"/>
      <c r="DH24" s="91"/>
      <c r="DI24" s="118"/>
      <c r="DJ24" s="15"/>
      <c r="DK24" s="15"/>
      <c r="DL24" s="15"/>
      <c r="DM24" s="15"/>
      <c r="DN24" s="15"/>
      <c r="DO24" s="15"/>
      <c r="DP24" s="15"/>
      <c r="DQ24" s="15"/>
      <c r="DR24" s="105"/>
      <c r="DS24" s="106"/>
      <c r="DT24" s="121"/>
      <c r="DU24" s="15"/>
      <c r="DV24" s="15"/>
      <c r="DW24" s="15"/>
      <c r="DX24" s="15"/>
      <c r="DY24" s="15"/>
      <c r="DZ24" s="15"/>
      <c r="EA24" s="15"/>
      <c r="EB24" s="15"/>
      <c r="EC24" s="90"/>
      <c r="ED24" s="91"/>
      <c r="EE24" s="118"/>
      <c r="EF24" s="15"/>
      <c r="EG24" s="15"/>
      <c r="EH24" s="15"/>
      <c r="EI24" s="15"/>
      <c r="EJ24" s="15"/>
      <c r="EK24" s="15"/>
      <c r="EL24" s="15"/>
      <c r="EM24" s="15"/>
      <c r="EN24" s="105"/>
      <c r="EO24" s="106"/>
      <c r="EP24" s="121"/>
      <c r="EQ24" s="15"/>
      <c r="ER24" s="15"/>
      <c r="ES24" s="15"/>
      <c r="ET24" s="15"/>
      <c r="EU24" s="15"/>
      <c r="EV24" s="15"/>
      <c r="EW24" s="15"/>
      <c r="EX24" s="15"/>
      <c r="EY24" s="90"/>
      <c r="EZ24" s="91"/>
      <c r="FA24" s="118"/>
      <c r="FB24" s="15"/>
      <c r="FC24" s="15"/>
      <c r="FD24" s="15"/>
      <c r="FE24" s="15"/>
      <c r="FF24" s="15"/>
      <c r="FG24" s="15"/>
      <c r="FH24" s="15"/>
      <c r="FI24" s="15"/>
      <c r="FJ24" s="105"/>
      <c r="FK24" s="106"/>
      <c r="FL24" s="121"/>
      <c r="FM24" s="15"/>
      <c r="FN24" s="15"/>
      <c r="FO24" s="15"/>
      <c r="FP24" s="15"/>
      <c r="FQ24" s="15"/>
      <c r="FR24" s="15"/>
      <c r="FS24" s="15"/>
      <c r="FT24" s="15"/>
      <c r="FU24" s="90"/>
      <c r="FV24" s="91"/>
      <c r="FW24" s="118"/>
      <c r="FX24" s="15"/>
      <c r="FY24" s="15"/>
      <c r="FZ24" s="15"/>
      <c r="GA24" s="15"/>
      <c r="GB24" s="15"/>
      <c r="GC24" s="15"/>
      <c r="GD24" s="15"/>
      <c r="GE24" s="15"/>
      <c r="GF24" s="105"/>
      <c r="GG24" s="106"/>
      <c r="GH24" s="121"/>
      <c r="GI24" s="15"/>
      <c r="GJ24" s="15"/>
      <c r="GK24" s="15"/>
      <c r="GL24" s="15"/>
      <c r="GM24" s="15"/>
      <c r="GN24" s="15"/>
      <c r="GO24" s="15"/>
      <c r="GP24" s="15"/>
      <c r="GQ24" s="90"/>
      <c r="GR24" s="91"/>
      <c r="GS24" s="118"/>
      <c r="GT24" s="15"/>
      <c r="GU24" s="15"/>
      <c r="GV24" s="15"/>
      <c r="GW24" s="15"/>
      <c r="GX24" s="105"/>
      <c r="GY24" s="106"/>
      <c r="GZ24" s="121"/>
      <c r="HA24" s="15"/>
      <c r="HB24" s="15"/>
      <c r="HC24" s="15"/>
      <c r="HD24" s="15"/>
    </row>
    <row r="25" spans="1:212" ht="16.5" customHeight="1">
      <c r="A25" s="49" t="s">
        <v>435</v>
      </c>
      <c r="B25" s="99"/>
      <c r="C25" s="100"/>
      <c r="D25" s="9"/>
      <c r="E25" s="9"/>
      <c r="F25" s="2"/>
      <c r="G25" s="2"/>
      <c r="H25" s="50" t="s">
        <v>436</v>
      </c>
      <c r="I25" s="2"/>
      <c r="J25" s="2"/>
      <c r="K25" s="2"/>
      <c r="L25" s="25"/>
      <c r="M25" s="115"/>
      <c r="N25" s="23"/>
      <c r="O25" s="9"/>
      <c r="P25" s="9"/>
      <c r="Q25" s="2"/>
      <c r="R25" s="2"/>
      <c r="S25" s="50"/>
      <c r="T25" s="2"/>
      <c r="U25" s="2"/>
      <c r="V25" s="2"/>
      <c r="W25" s="90"/>
      <c r="X25" s="91"/>
      <c r="Y25" s="119"/>
      <c r="Z25" s="15"/>
      <c r="AA25" s="15"/>
      <c r="AB25" s="15"/>
      <c r="AC25" s="15"/>
      <c r="AD25" s="15"/>
      <c r="AE25" s="15"/>
      <c r="AF25" s="15"/>
      <c r="AG25" s="15"/>
      <c r="AH25" s="105"/>
      <c r="AI25" s="106"/>
      <c r="AJ25" s="122"/>
      <c r="AK25" s="15"/>
      <c r="AL25" s="15"/>
      <c r="AM25" s="15"/>
      <c r="AN25" s="15"/>
      <c r="AO25" s="15"/>
      <c r="AP25" s="15"/>
      <c r="AQ25" s="15"/>
      <c r="AR25" s="15"/>
      <c r="AS25" s="90"/>
      <c r="AT25" s="91"/>
      <c r="AU25" s="119"/>
      <c r="AV25" s="15"/>
      <c r="AW25" s="15"/>
      <c r="AX25" s="15"/>
      <c r="AY25" s="15"/>
      <c r="AZ25" s="15"/>
      <c r="BA25" s="15"/>
      <c r="BB25" s="15"/>
      <c r="BC25" s="15"/>
      <c r="BD25" s="105"/>
      <c r="BE25" s="106"/>
      <c r="BF25" s="122"/>
      <c r="BG25" s="15"/>
      <c r="BH25" s="15"/>
      <c r="BI25" s="15"/>
      <c r="BJ25" s="15"/>
      <c r="BK25" s="15"/>
      <c r="BL25" s="15"/>
      <c r="BM25" s="15"/>
      <c r="BN25" s="15"/>
      <c r="BO25" s="90"/>
      <c r="BP25" s="91"/>
      <c r="BQ25" s="119"/>
      <c r="BR25" s="15"/>
      <c r="BS25" s="15"/>
      <c r="BT25" s="15"/>
      <c r="BU25" s="15"/>
      <c r="BV25" s="15"/>
      <c r="BW25" s="15"/>
      <c r="BX25" s="15"/>
      <c r="BY25" s="15"/>
      <c r="BZ25" s="105"/>
      <c r="CA25" s="106"/>
      <c r="CB25" s="122"/>
      <c r="CC25" s="15"/>
      <c r="CD25" s="15"/>
      <c r="CE25" s="15"/>
      <c r="CF25" s="15"/>
      <c r="CG25" s="15"/>
      <c r="CH25" s="15"/>
      <c r="CI25" s="15"/>
      <c r="CJ25" s="15"/>
      <c r="CK25" s="90"/>
      <c r="CL25" s="91"/>
      <c r="CM25" s="119"/>
      <c r="CN25" s="15"/>
      <c r="CO25" s="15"/>
      <c r="CP25" s="15"/>
      <c r="CQ25" s="15"/>
      <c r="CR25" s="15"/>
      <c r="CS25" s="15"/>
      <c r="CT25" s="15"/>
      <c r="CU25" s="15"/>
      <c r="CV25" s="105"/>
      <c r="CW25" s="106"/>
      <c r="CX25" s="122"/>
      <c r="CY25" s="15"/>
      <c r="CZ25" s="15"/>
      <c r="DA25" s="15"/>
      <c r="DB25" s="15"/>
      <c r="DC25" s="15"/>
      <c r="DD25" s="15"/>
      <c r="DE25" s="15"/>
      <c r="DF25" s="15"/>
      <c r="DG25" s="90"/>
      <c r="DH25" s="91"/>
      <c r="DI25" s="119"/>
      <c r="DJ25" s="15"/>
      <c r="DK25" s="15"/>
      <c r="DL25" s="15"/>
      <c r="DM25" s="15"/>
      <c r="DN25" s="15"/>
      <c r="DO25" s="15"/>
      <c r="DP25" s="15"/>
      <c r="DQ25" s="15"/>
      <c r="DR25" s="105"/>
      <c r="DS25" s="106"/>
      <c r="DT25" s="122"/>
      <c r="DU25" s="15"/>
      <c r="DV25" s="15"/>
      <c r="DW25" s="15"/>
      <c r="DX25" s="15"/>
      <c r="DY25" s="15"/>
      <c r="DZ25" s="15"/>
      <c r="EA25" s="15"/>
      <c r="EB25" s="15"/>
      <c r="EC25" s="90"/>
      <c r="ED25" s="91"/>
      <c r="EE25" s="119"/>
      <c r="EF25" s="15"/>
      <c r="EG25" s="15"/>
      <c r="EH25" s="15"/>
      <c r="EI25" s="15"/>
      <c r="EJ25" s="15"/>
      <c r="EK25" s="15"/>
      <c r="EL25" s="15"/>
      <c r="EM25" s="15"/>
      <c r="EN25" s="105"/>
      <c r="EO25" s="106"/>
      <c r="EP25" s="122"/>
      <c r="EQ25" s="15"/>
      <c r="ER25" s="15"/>
      <c r="ES25" s="15"/>
      <c r="ET25" s="15"/>
      <c r="EU25" s="15"/>
      <c r="EV25" s="15"/>
      <c r="EW25" s="15"/>
      <c r="EX25" s="15"/>
      <c r="EY25" s="90"/>
      <c r="EZ25" s="91"/>
      <c r="FA25" s="119"/>
      <c r="FB25" s="15"/>
      <c r="FC25" s="15"/>
      <c r="FD25" s="15"/>
      <c r="FE25" s="15"/>
      <c r="FF25" s="15"/>
      <c r="FG25" s="15"/>
      <c r="FH25" s="15"/>
      <c r="FI25" s="15"/>
      <c r="FJ25" s="105"/>
      <c r="FK25" s="106"/>
      <c r="FL25" s="122"/>
      <c r="FM25" s="15"/>
      <c r="FN25" s="15"/>
      <c r="FO25" s="15"/>
      <c r="FP25" s="15"/>
      <c r="FQ25" s="15"/>
      <c r="FR25" s="15"/>
      <c r="FS25" s="15"/>
      <c r="FT25" s="15"/>
      <c r="FU25" s="90"/>
      <c r="FV25" s="91"/>
      <c r="FW25" s="119"/>
      <c r="FX25" s="15"/>
      <c r="FY25" s="15"/>
      <c r="FZ25" s="15"/>
      <c r="GA25" s="15"/>
      <c r="GB25" s="15"/>
      <c r="GC25" s="15"/>
      <c r="GD25" s="15"/>
      <c r="GE25" s="15"/>
      <c r="GF25" s="105"/>
      <c r="GG25" s="106"/>
      <c r="GH25" s="122"/>
      <c r="GI25" s="15"/>
      <c r="GJ25" s="15"/>
      <c r="GK25" s="15"/>
      <c r="GL25" s="15"/>
      <c r="GM25" s="15"/>
      <c r="GN25" s="15"/>
      <c r="GO25" s="15"/>
      <c r="GP25" s="15"/>
      <c r="GQ25" s="90"/>
      <c r="GR25" s="91"/>
      <c r="GS25" s="119"/>
      <c r="GT25" s="15"/>
      <c r="GU25" s="15"/>
      <c r="GV25" s="15"/>
      <c r="GW25" s="15"/>
      <c r="GX25" s="105"/>
      <c r="GY25" s="106"/>
      <c r="GZ25" s="122"/>
      <c r="HA25" s="15"/>
      <c r="HB25" s="15"/>
      <c r="HC25" s="15"/>
      <c r="HD25" s="15"/>
    </row>
    <row r="26" spans="1:212" ht="16.5" customHeight="1">
      <c r="A26" s="49" t="s">
        <v>437</v>
      </c>
      <c r="B26" s="101"/>
      <c r="C26" s="102"/>
      <c r="H26" s="50" t="s">
        <v>438</v>
      </c>
      <c r="L26" s="25"/>
      <c r="M26" s="116"/>
      <c r="S26" s="50"/>
      <c r="W26" s="90"/>
      <c r="X26" s="91"/>
      <c r="Y26" s="119"/>
      <c r="Z26" s="15"/>
      <c r="AA26" s="15"/>
      <c r="AB26" s="15"/>
      <c r="AC26" s="15"/>
      <c r="AD26" s="15"/>
      <c r="AE26" s="15"/>
      <c r="AF26" s="15"/>
      <c r="AG26" s="15"/>
      <c r="AH26" s="105"/>
      <c r="AI26" s="106"/>
      <c r="AJ26" s="122"/>
      <c r="AK26" s="15"/>
      <c r="AL26" s="15"/>
      <c r="AM26" s="15"/>
      <c r="AN26" s="15"/>
      <c r="AO26" s="15"/>
      <c r="AP26" s="15"/>
      <c r="AQ26" s="15"/>
      <c r="AR26" s="15"/>
      <c r="AS26" s="90"/>
      <c r="AT26" s="91"/>
      <c r="AU26" s="119"/>
      <c r="AV26" s="15"/>
      <c r="AW26" s="15"/>
      <c r="AX26" s="15"/>
      <c r="AY26" s="15"/>
      <c r="AZ26" s="15"/>
      <c r="BA26" s="15"/>
      <c r="BB26" s="15"/>
      <c r="BC26" s="15"/>
      <c r="BD26" s="105"/>
      <c r="BE26" s="106"/>
      <c r="BF26" s="122"/>
      <c r="BG26" s="15"/>
      <c r="BH26" s="15"/>
      <c r="BI26" s="15"/>
      <c r="BJ26" s="15"/>
      <c r="BK26" s="15"/>
      <c r="BL26" s="15"/>
      <c r="BM26" s="15"/>
      <c r="BN26" s="15"/>
      <c r="BO26" s="90"/>
      <c r="BP26" s="91"/>
      <c r="BQ26" s="119"/>
      <c r="BR26" s="15"/>
      <c r="BS26" s="15"/>
      <c r="BT26" s="15"/>
      <c r="BU26" s="15"/>
      <c r="BV26" s="15"/>
      <c r="BW26" s="15"/>
      <c r="BX26" s="15"/>
      <c r="BY26" s="15"/>
      <c r="BZ26" s="105"/>
      <c r="CA26" s="106"/>
      <c r="CB26" s="122"/>
      <c r="CC26" s="15"/>
      <c r="CD26" s="15"/>
      <c r="CE26" s="15"/>
      <c r="CF26" s="15"/>
      <c r="CG26" s="15"/>
      <c r="CH26" s="15"/>
      <c r="CI26" s="15"/>
      <c r="CJ26" s="15"/>
      <c r="CK26" s="90"/>
      <c r="CL26" s="91"/>
      <c r="CM26" s="119"/>
      <c r="CN26" s="15"/>
      <c r="CO26" s="15"/>
      <c r="CP26" s="15"/>
      <c r="CQ26" s="15"/>
      <c r="CR26" s="15"/>
      <c r="CS26" s="15"/>
      <c r="CT26" s="15"/>
      <c r="CU26" s="15"/>
      <c r="CV26" s="105"/>
      <c r="CW26" s="106"/>
      <c r="CX26" s="122"/>
      <c r="CY26" s="15"/>
      <c r="CZ26" s="15"/>
      <c r="DA26" s="15"/>
      <c r="DB26" s="15"/>
      <c r="DC26" s="15"/>
      <c r="DD26" s="15"/>
      <c r="DE26" s="15"/>
      <c r="DF26" s="15"/>
      <c r="DG26" s="90"/>
      <c r="DH26" s="91"/>
      <c r="DI26" s="119"/>
      <c r="DJ26" s="15"/>
      <c r="DK26" s="15"/>
      <c r="DL26" s="15"/>
      <c r="DM26" s="15"/>
      <c r="DN26" s="15"/>
      <c r="DO26" s="15"/>
      <c r="DP26" s="15"/>
      <c r="DQ26" s="15"/>
      <c r="DR26" s="105"/>
      <c r="DS26" s="106"/>
      <c r="DT26" s="122"/>
      <c r="DU26" s="15"/>
      <c r="DV26" s="15"/>
      <c r="DW26" s="15"/>
      <c r="DX26" s="15"/>
      <c r="DY26" s="15"/>
      <c r="DZ26" s="15"/>
      <c r="EA26" s="15"/>
      <c r="EB26" s="15"/>
      <c r="EC26" s="90"/>
      <c r="ED26" s="91"/>
      <c r="EE26" s="119"/>
      <c r="EF26" s="15"/>
      <c r="EG26" s="15"/>
      <c r="EH26" s="15"/>
      <c r="EI26" s="15"/>
      <c r="EJ26" s="15"/>
      <c r="EK26" s="15"/>
      <c r="EL26" s="15"/>
      <c r="EM26" s="15"/>
      <c r="EN26" s="105"/>
      <c r="EO26" s="106"/>
      <c r="EP26" s="122"/>
      <c r="EQ26" s="15"/>
      <c r="ER26" s="15"/>
      <c r="ES26" s="15"/>
      <c r="ET26" s="15"/>
      <c r="EU26" s="15"/>
      <c r="EV26" s="15"/>
      <c r="EW26" s="15"/>
      <c r="EX26" s="15"/>
      <c r="EY26" s="90"/>
      <c r="EZ26" s="91"/>
      <c r="FA26" s="119"/>
      <c r="FB26" s="15"/>
      <c r="FC26" s="15"/>
      <c r="FD26" s="15"/>
      <c r="FE26" s="15"/>
      <c r="FF26" s="15"/>
      <c r="FG26" s="15"/>
      <c r="FH26" s="15"/>
      <c r="FI26" s="15"/>
      <c r="FJ26" s="105"/>
      <c r="FK26" s="106"/>
      <c r="FL26" s="122"/>
      <c r="FM26" s="15"/>
      <c r="FN26" s="15"/>
      <c r="FO26" s="15"/>
      <c r="FP26" s="15"/>
      <c r="FQ26" s="15"/>
      <c r="FR26" s="15"/>
      <c r="FS26" s="15"/>
      <c r="FT26" s="15"/>
      <c r="FU26" s="90"/>
      <c r="FV26" s="91"/>
      <c r="FW26" s="119"/>
      <c r="FX26" s="15"/>
      <c r="FY26" s="15"/>
      <c r="FZ26" s="15"/>
      <c r="GA26" s="15"/>
      <c r="GB26" s="15"/>
      <c r="GC26" s="15"/>
      <c r="GD26" s="15"/>
      <c r="GE26" s="15"/>
      <c r="GF26" s="105"/>
      <c r="GG26" s="106"/>
      <c r="GH26" s="122"/>
      <c r="GI26" s="15"/>
      <c r="GJ26" s="15"/>
      <c r="GK26" s="15"/>
      <c r="GL26" s="15"/>
      <c r="GM26" s="15"/>
      <c r="GN26" s="15"/>
      <c r="GO26" s="15"/>
      <c r="GP26" s="15"/>
      <c r="GQ26" s="90"/>
      <c r="GR26" s="91"/>
      <c r="GS26" s="119"/>
      <c r="GT26" s="15"/>
      <c r="GU26" s="15"/>
      <c r="GV26" s="15"/>
      <c r="GW26" s="15"/>
      <c r="GX26" s="105"/>
      <c r="GY26" s="106"/>
      <c r="GZ26" s="122"/>
      <c r="HA26" s="15"/>
      <c r="HB26" s="15"/>
      <c r="HC26" s="15"/>
      <c r="HD26" s="15"/>
    </row>
    <row r="27" spans="1:212" ht="16.5" customHeight="1">
      <c r="H27" s="50" t="s">
        <v>439</v>
      </c>
      <c r="L27"/>
      <c r="M27"/>
      <c r="S27" s="50"/>
      <c r="W27" s="605"/>
      <c r="X27" s="606"/>
      <c r="Y27" s="606"/>
      <c r="Z27" s="606"/>
      <c r="AA27" s="606"/>
      <c r="AB27" s="606"/>
      <c r="AC27" s="606"/>
      <c r="AD27" s="605"/>
      <c r="AE27" s="606"/>
      <c r="AF27" s="606"/>
      <c r="AG27" s="606"/>
      <c r="AH27" s="134"/>
      <c r="AI27" s="135"/>
      <c r="AJ27" s="135"/>
      <c r="AK27" s="135"/>
      <c r="AL27" s="135"/>
      <c r="AM27" s="135"/>
      <c r="AN27" s="135"/>
      <c r="AO27" s="605"/>
      <c r="AP27" s="606"/>
      <c r="AQ27" s="606"/>
      <c r="AR27" s="606"/>
      <c r="AS27" s="605"/>
      <c r="AT27" s="606"/>
      <c r="AU27" s="606"/>
      <c r="AV27" s="606"/>
      <c r="AW27" s="606"/>
      <c r="AX27" s="606"/>
      <c r="AY27" s="606"/>
      <c r="AZ27" s="605"/>
      <c r="BA27" s="606"/>
      <c r="BB27" s="606"/>
      <c r="BC27" s="606"/>
      <c r="BD27" s="134"/>
      <c r="BE27" s="135"/>
      <c r="BF27" s="135"/>
      <c r="BG27" s="135"/>
      <c r="BH27" s="135"/>
      <c r="BI27" s="135"/>
      <c r="BJ27" s="135"/>
      <c r="BK27" s="605"/>
      <c r="BL27" s="606"/>
      <c r="BM27" s="606"/>
      <c r="BN27" s="606"/>
      <c r="BO27" s="605"/>
      <c r="BP27" s="606"/>
      <c r="BQ27" s="606"/>
      <c r="BR27" s="606"/>
      <c r="BS27" s="606"/>
      <c r="BT27" s="606"/>
      <c r="BU27" s="606"/>
      <c r="BV27" s="605"/>
      <c r="BW27" s="606"/>
      <c r="BX27" s="606"/>
      <c r="BY27" s="606"/>
      <c r="BZ27" s="134"/>
      <c r="CA27" s="135"/>
      <c r="CB27" s="135"/>
      <c r="CC27" s="135"/>
      <c r="CD27" s="135"/>
      <c r="CE27" s="135"/>
      <c r="CF27" s="135"/>
      <c r="CG27" s="605"/>
      <c r="CH27" s="606"/>
      <c r="CI27" s="606"/>
      <c r="CJ27" s="606"/>
      <c r="CK27" s="605"/>
      <c r="CL27" s="606"/>
      <c r="CM27" s="606"/>
      <c r="CN27" s="606"/>
      <c r="CO27" s="606"/>
      <c r="CP27" s="606"/>
      <c r="CQ27" s="606"/>
      <c r="CR27" s="605"/>
      <c r="CS27" s="606"/>
      <c r="CT27" s="606"/>
      <c r="CU27" s="606"/>
      <c r="CV27" s="134"/>
      <c r="CW27" s="135"/>
      <c r="CX27" s="135"/>
      <c r="CY27" s="135"/>
      <c r="CZ27" s="135"/>
      <c r="DA27" s="135"/>
      <c r="DB27" s="135"/>
      <c r="DC27" s="605"/>
      <c r="DD27" s="606"/>
      <c r="DE27" s="606"/>
      <c r="DF27" s="606"/>
      <c r="DG27" s="605"/>
      <c r="DH27" s="606"/>
      <c r="DI27" s="606"/>
      <c r="DJ27" s="606"/>
      <c r="DK27" s="606"/>
      <c r="DL27" s="606"/>
      <c r="DM27" s="606"/>
      <c r="DN27" s="605"/>
      <c r="DO27" s="606"/>
      <c r="DP27" s="606"/>
      <c r="DQ27" s="606"/>
      <c r="DR27" s="134"/>
      <c r="DS27" s="135"/>
      <c r="DT27" s="135"/>
      <c r="DU27" s="135"/>
      <c r="DV27" s="135"/>
      <c r="DW27" s="135"/>
      <c r="DX27" s="135"/>
      <c r="DY27" s="605"/>
      <c r="DZ27" s="606"/>
      <c r="EA27" s="606"/>
      <c r="EB27" s="606"/>
      <c r="EC27" s="605"/>
      <c r="ED27" s="606"/>
      <c r="EE27" s="606"/>
      <c r="EF27" s="606"/>
      <c r="EG27" s="606"/>
      <c r="EH27" s="606"/>
      <c r="EI27" s="606"/>
      <c r="EJ27" s="605"/>
      <c r="EK27" s="606"/>
      <c r="EL27" s="606"/>
      <c r="EM27" s="606"/>
      <c r="EN27" s="134"/>
      <c r="EO27" s="135"/>
      <c r="EP27" s="135"/>
      <c r="EQ27" s="135"/>
      <c r="ER27" s="135"/>
      <c r="ES27" s="135"/>
      <c r="ET27" s="135"/>
      <c r="EU27" s="605"/>
      <c r="EV27" s="606"/>
      <c r="EW27" s="606"/>
      <c r="EX27" s="606"/>
      <c r="EY27" s="605"/>
      <c r="EZ27" s="606"/>
      <c r="FA27" s="606"/>
      <c r="FB27" s="606"/>
      <c r="FC27" s="606"/>
      <c r="FD27" s="606"/>
      <c r="FE27" s="606"/>
      <c r="FF27" s="605"/>
      <c r="FG27" s="606"/>
      <c r="FH27" s="606"/>
      <c r="FI27" s="606"/>
      <c r="FJ27" s="134"/>
      <c r="FK27" s="135"/>
      <c r="FL27" s="135"/>
      <c r="FM27" s="135"/>
      <c r="FN27" s="135"/>
      <c r="FO27" s="135"/>
      <c r="FP27" s="135"/>
      <c r="FQ27" s="605"/>
      <c r="FR27" s="606"/>
      <c r="FS27" s="606"/>
      <c r="FT27" s="606"/>
      <c r="FU27" s="605"/>
      <c r="FV27" s="606"/>
      <c r="FW27" s="606"/>
      <c r="FX27" s="606"/>
      <c r="FY27" s="606"/>
      <c r="FZ27" s="606"/>
      <c r="GA27" s="606"/>
      <c r="GB27" s="605"/>
      <c r="GC27" s="606"/>
      <c r="GD27" s="606"/>
      <c r="GE27" s="606"/>
      <c r="GF27" s="134"/>
      <c r="GG27" s="135"/>
      <c r="GH27" s="135"/>
      <c r="GI27" s="135"/>
      <c r="GJ27" s="135"/>
      <c r="GK27" s="135"/>
      <c r="GL27" s="135"/>
      <c r="GM27" s="605"/>
      <c r="GN27" s="606"/>
      <c r="GO27" s="606"/>
      <c r="GP27" s="606"/>
      <c r="GQ27" s="605"/>
      <c r="GR27" s="606"/>
      <c r="GS27" s="606"/>
      <c r="GT27" s="606"/>
      <c r="GU27" s="606"/>
      <c r="GV27" s="606"/>
      <c r="GW27" s="606"/>
      <c r="GX27" s="134"/>
      <c r="GY27" s="135"/>
      <c r="GZ27" s="135"/>
      <c r="HA27" s="135"/>
      <c r="HB27" s="135"/>
      <c r="HC27" s="135"/>
      <c r="HD27" s="135"/>
    </row>
    <row r="28" spans="1:212" ht="16.5" customHeight="1">
      <c r="L28"/>
      <c r="M28"/>
    </row>
  </sheetData>
  <mergeCells count="253">
    <mergeCell ref="W1:AC1"/>
    <mergeCell ref="AD1:AG1"/>
    <mergeCell ref="AH1:AN1"/>
    <mergeCell ref="AO1:AR1"/>
    <mergeCell ref="A1:G1"/>
    <mergeCell ref="H1:K1"/>
    <mergeCell ref="L1:R1"/>
    <mergeCell ref="S1:V1"/>
    <mergeCell ref="BO1:BU1"/>
    <mergeCell ref="DY1:EB1"/>
    <mergeCell ref="CK1:CQ1"/>
    <mergeCell ref="CR1:CU1"/>
    <mergeCell ref="CV1:DB1"/>
    <mergeCell ref="DC1:DF1"/>
    <mergeCell ref="AH2:AN2"/>
    <mergeCell ref="AO2:AR2"/>
    <mergeCell ref="FU1:GA1"/>
    <mergeCell ref="BV1:BY1"/>
    <mergeCell ref="BZ1:CF1"/>
    <mergeCell ref="CG1:CJ1"/>
    <mergeCell ref="AS1:AY1"/>
    <mergeCell ref="AZ1:BC1"/>
    <mergeCell ref="BD1:BJ1"/>
    <mergeCell ref="BK1:BN1"/>
    <mergeCell ref="DG1:DM1"/>
    <mergeCell ref="DN1:DQ1"/>
    <mergeCell ref="GB1:GE1"/>
    <mergeCell ref="GF1:GL1"/>
    <mergeCell ref="GM1:GP1"/>
    <mergeCell ref="EY1:FE1"/>
    <mergeCell ref="FF1:FI1"/>
    <mergeCell ref="FJ1:FP1"/>
    <mergeCell ref="FQ1:FT1"/>
    <mergeCell ref="A2:G2"/>
    <mergeCell ref="H2:K2"/>
    <mergeCell ref="L2:R2"/>
    <mergeCell ref="S2:V2"/>
    <mergeCell ref="W2:AC2"/>
    <mergeCell ref="AD2:AG2"/>
    <mergeCell ref="AS2:AY2"/>
    <mergeCell ref="AZ2:BC2"/>
    <mergeCell ref="BD2:BJ2"/>
    <mergeCell ref="BK2:BN2"/>
    <mergeCell ref="BO2:BU2"/>
    <mergeCell ref="BV2:BY2"/>
    <mergeCell ref="BZ2:CF2"/>
    <mergeCell ref="CG2:CJ2"/>
    <mergeCell ref="FJ2:FP2"/>
    <mergeCell ref="FQ2:FT2"/>
    <mergeCell ref="DR1:DX1"/>
    <mergeCell ref="GQ1:GW1"/>
    <mergeCell ref="GX1:HD1"/>
    <mergeCell ref="EC1:EI1"/>
    <mergeCell ref="EJ1:EM1"/>
    <mergeCell ref="EN1:ET1"/>
    <mergeCell ref="EU1:EX1"/>
    <mergeCell ref="CK2:CQ2"/>
    <mergeCell ref="CR2:CU2"/>
    <mergeCell ref="CV2:DB2"/>
    <mergeCell ref="DC2:DF2"/>
    <mergeCell ref="EC2:EI2"/>
    <mergeCell ref="EJ2:EM2"/>
    <mergeCell ref="EN2:ET2"/>
    <mergeCell ref="EU2:EX2"/>
    <mergeCell ref="DG2:DM2"/>
    <mergeCell ref="DN2:DQ2"/>
    <mergeCell ref="DR2:DX2"/>
    <mergeCell ref="DY2:EB2"/>
    <mergeCell ref="FU2:GA2"/>
    <mergeCell ref="GB2:GE2"/>
    <mergeCell ref="GF2:GL2"/>
    <mergeCell ref="GM2:GP2"/>
    <mergeCell ref="EY2:FE2"/>
    <mergeCell ref="FF2:FI2"/>
    <mergeCell ref="GQ2:GW2"/>
    <mergeCell ref="GX2:HD2"/>
    <mergeCell ref="I3:J3"/>
    <mergeCell ref="T3:U3"/>
    <mergeCell ref="AE3:AF3"/>
    <mergeCell ref="AP3:AQ3"/>
    <mergeCell ref="BA3:BB3"/>
    <mergeCell ref="BL3:BM3"/>
    <mergeCell ref="BW3:BX3"/>
    <mergeCell ref="CH3:CI3"/>
    <mergeCell ref="EK3:EL3"/>
    <mergeCell ref="EV3:EW3"/>
    <mergeCell ref="FG3:FH3"/>
    <mergeCell ref="FR3:FS3"/>
    <mergeCell ref="CS3:CT3"/>
    <mergeCell ref="DD3:DE3"/>
    <mergeCell ref="DO3:DP3"/>
    <mergeCell ref="DZ3:EA3"/>
    <mergeCell ref="GC3:GD3"/>
    <mergeCell ref="GN3:GO3"/>
    <mergeCell ref="AF5:AG5"/>
    <mergeCell ref="BR5:BS5"/>
    <mergeCell ref="A4:C6"/>
    <mergeCell ref="D4:G4"/>
    <mergeCell ref="H4:K4"/>
    <mergeCell ref="L4:N6"/>
    <mergeCell ref="O4:R4"/>
    <mergeCell ref="S4:V4"/>
    <mergeCell ref="W4:Y6"/>
    <mergeCell ref="Z4:AC4"/>
    <mergeCell ref="AD4:AG4"/>
    <mergeCell ref="D5:E5"/>
    <mergeCell ref="F5:G5"/>
    <mergeCell ref="H5:I5"/>
    <mergeCell ref="J5:K5"/>
    <mergeCell ref="O5:P5"/>
    <mergeCell ref="Q5:R5"/>
    <mergeCell ref="BG4:BJ4"/>
    <mergeCell ref="BK4:BN4"/>
    <mergeCell ref="BO4:BQ6"/>
    <mergeCell ref="BR4:BU4"/>
    <mergeCell ref="BG5:BH5"/>
    <mergeCell ref="BI5:BJ5"/>
    <mergeCell ref="BK5:BL5"/>
    <mergeCell ref="BM5:BN5"/>
    <mergeCell ref="BT5:BU5"/>
    <mergeCell ref="CK4:CM6"/>
    <mergeCell ref="CN4:CQ4"/>
    <mergeCell ref="CR4:CU4"/>
    <mergeCell ref="CV4:CX6"/>
    <mergeCell ref="CN5:CO5"/>
    <mergeCell ref="CP5:CQ5"/>
    <mergeCell ref="CR5:CS5"/>
    <mergeCell ref="CT5:CU5"/>
    <mergeCell ref="BV4:BY4"/>
    <mergeCell ref="BZ4:CB6"/>
    <mergeCell ref="CC4:CF4"/>
    <mergeCell ref="CG4:CJ4"/>
    <mergeCell ref="BV5:BW5"/>
    <mergeCell ref="BX5:BY5"/>
    <mergeCell ref="CC5:CD5"/>
    <mergeCell ref="CE5:CF5"/>
    <mergeCell ref="CG5:CH5"/>
    <mergeCell ref="CI5:CJ5"/>
    <mergeCell ref="CY4:DB4"/>
    <mergeCell ref="DC4:DF4"/>
    <mergeCell ref="DG4:DI6"/>
    <mergeCell ref="DJ4:DM4"/>
    <mergeCell ref="CY5:CZ5"/>
    <mergeCell ref="DA5:DB5"/>
    <mergeCell ref="DC5:DD5"/>
    <mergeCell ref="DE5:DF5"/>
    <mergeCell ref="DJ5:DK5"/>
    <mergeCell ref="DL5:DM5"/>
    <mergeCell ref="EF5:EG5"/>
    <mergeCell ref="EH5:EI5"/>
    <mergeCell ref="EJ5:EK5"/>
    <mergeCell ref="EL5:EM5"/>
    <mergeCell ref="DN4:DQ4"/>
    <mergeCell ref="DR4:DT6"/>
    <mergeCell ref="DU4:DX4"/>
    <mergeCell ref="DY4:EB4"/>
    <mergeCell ref="DN5:DO5"/>
    <mergeCell ref="DP5:DQ5"/>
    <mergeCell ref="DU5:DV5"/>
    <mergeCell ref="DW5:DX5"/>
    <mergeCell ref="DY5:DZ5"/>
    <mergeCell ref="EA5:EB5"/>
    <mergeCell ref="GO5:GP5"/>
    <mergeCell ref="GT5:GU5"/>
    <mergeCell ref="GV5:GW5"/>
    <mergeCell ref="S5:T5"/>
    <mergeCell ref="FF4:FI4"/>
    <mergeCell ref="FJ4:FL6"/>
    <mergeCell ref="FM4:FP4"/>
    <mergeCell ref="FQ4:FT4"/>
    <mergeCell ref="FF5:FG5"/>
    <mergeCell ref="FH5:FI5"/>
    <mergeCell ref="FM5:FN5"/>
    <mergeCell ref="FO5:FP5"/>
    <mergeCell ref="FQ5:FR5"/>
    <mergeCell ref="FS5:FT5"/>
    <mergeCell ref="EQ4:ET4"/>
    <mergeCell ref="EU4:EX4"/>
    <mergeCell ref="EY4:FA6"/>
    <mergeCell ref="FB4:FE4"/>
    <mergeCell ref="EQ5:ER5"/>
    <mergeCell ref="ES5:ET5"/>
    <mergeCell ref="EU5:EV5"/>
    <mergeCell ref="EW5:EX5"/>
    <mergeCell ref="FB5:FC5"/>
    <mergeCell ref="FD5:FE5"/>
    <mergeCell ref="HC5:HD5"/>
    <mergeCell ref="U5:V5"/>
    <mergeCell ref="GI4:GL4"/>
    <mergeCell ref="GM4:GP4"/>
    <mergeCell ref="GQ4:GS6"/>
    <mergeCell ref="FU4:FW6"/>
    <mergeCell ref="FX4:GA4"/>
    <mergeCell ref="GB4:GE4"/>
    <mergeCell ref="GF4:GH6"/>
    <mergeCell ref="HA5:HB5"/>
    <mergeCell ref="GB5:GC5"/>
    <mergeCell ref="GD5:GE5"/>
    <mergeCell ref="EC4:EE6"/>
    <mergeCell ref="EF4:EI4"/>
    <mergeCell ref="EJ4:EM4"/>
    <mergeCell ref="EN4:EP6"/>
    <mergeCell ref="GX4:GZ6"/>
    <mergeCell ref="HA4:HD4"/>
    <mergeCell ref="FX5:FY5"/>
    <mergeCell ref="FZ5:GA5"/>
    <mergeCell ref="GT4:GW4"/>
    <mergeCell ref="GI5:GJ5"/>
    <mergeCell ref="GK5:GL5"/>
    <mergeCell ref="GM5:GN5"/>
    <mergeCell ref="AZ27:BC27"/>
    <mergeCell ref="BK27:BN27"/>
    <mergeCell ref="Z5:AA5"/>
    <mergeCell ref="AB5:AC5"/>
    <mergeCell ref="AD5:AE5"/>
    <mergeCell ref="W27:AC27"/>
    <mergeCell ref="AD27:AG27"/>
    <mergeCell ref="AO27:AR27"/>
    <mergeCell ref="AS27:AY27"/>
    <mergeCell ref="AS4:AU6"/>
    <mergeCell ref="AV4:AY4"/>
    <mergeCell ref="AZ4:BC4"/>
    <mergeCell ref="BD4:BF6"/>
    <mergeCell ref="AV5:AW5"/>
    <mergeCell ref="AX5:AY5"/>
    <mergeCell ref="AZ5:BA5"/>
    <mergeCell ref="BB5:BC5"/>
    <mergeCell ref="AH4:AJ6"/>
    <mergeCell ref="AK4:AN4"/>
    <mergeCell ref="AO4:AR4"/>
    <mergeCell ref="AK5:AL5"/>
    <mergeCell ref="AM5:AN5"/>
    <mergeCell ref="AO5:AP5"/>
    <mergeCell ref="AQ5:AR5"/>
    <mergeCell ref="BO27:BU27"/>
    <mergeCell ref="BV27:BY27"/>
    <mergeCell ref="CG27:CJ27"/>
    <mergeCell ref="EC27:EI27"/>
    <mergeCell ref="EJ27:EM27"/>
    <mergeCell ref="EU27:EX27"/>
    <mergeCell ref="DG27:DM27"/>
    <mergeCell ref="DN27:DQ27"/>
    <mergeCell ref="DY27:EB27"/>
    <mergeCell ref="GQ27:GW27"/>
    <mergeCell ref="FU27:GA27"/>
    <mergeCell ref="GB27:GE27"/>
    <mergeCell ref="GM27:GP27"/>
    <mergeCell ref="EY27:FE27"/>
    <mergeCell ref="FF27:FI27"/>
    <mergeCell ref="FQ27:FT27"/>
    <mergeCell ref="CK27:CQ27"/>
    <mergeCell ref="CR27:CU27"/>
    <mergeCell ref="DC27:DF27"/>
  </mergeCells>
  <phoneticPr fontId="3" type="noConversion"/>
  <pageMargins left="0.75" right="0.75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D28"/>
  <sheetViews>
    <sheetView zoomScale="70" zoomScaleNormal="70" workbookViewId="0">
      <selection activeCell="D7" sqref="D7"/>
    </sheetView>
  </sheetViews>
  <sheetFormatPr defaultRowHeight="16.5"/>
  <cols>
    <col min="1" max="1" width="6" customWidth="1"/>
    <col min="2" max="2" width="14.375" customWidth="1"/>
    <col min="3" max="3" width="20.125" customWidth="1"/>
    <col min="4" max="4" width="13.625" customWidth="1"/>
    <col min="5" max="5" width="18.5" customWidth="1"/>
    <col min="6" max="6" width="15" bestFit="1" customWidth="1"/>
    <col min="7" max="7" width="19.375" bestFit="1" customWidth="1"/>
    <col min="8" max="8" width="13.625" customWidth="1"/>
    <col min="9" max="9" width="19.5" customWidth="1"/>
    <col min="10" max="10" width="13.625" customWidth="1"/>
    <col min="11" max="11" width="19.5" customWidth="1"/>
    <col min="12" max="12" width="6.75" style="103" bestFit="1" customWidth="1"/>
    <col min="13" max="13" width="15.875" style="103" bestFit="1" customWidth="1"/>
    <col min="14" max="14" width="24.375" bestFit="1" customWidth="1"/>
    <col min="15" max="15" width="13.625" customWidth="1"/>
    <col min="16" max="16" width="19.5" customWidth="1"/>
    <col min="17" max="17" width="13.625" customWidth="1"/>
    <col min="18" max="18" width="19.5" customWidth="1"/>
    <col min="19" max="19" width="13.625" customWidth="1"/>
    <col min="20" max="20" width="19.5" customWidth="1"/>
    <col min="21" max="21" width="13.625" customWidth="1"/>
    <col min="22" max="22" width="19.5" customWidth="1"/>
    <col min="24" max="24" width="15.875" bestFit="1" customWidth="1"/>
    <col min="25" max="25" width="17.625" style="55" bestFit="1" customWidth="1"/>
    <col min="26" max="26" width="13.625" customWidth="1"/>
    <col min="27" max="27" width="19.5" customWidth="1"/>
    <col min="28" max="28" width="13.625" customWidth="1"/>
    <col min="29" max="29" width="19.5" customWidth="1"/>
    <col min="30" max="30" width="13.625" customWidth="1"/>
    <col min="31" max="31" width="19.5" customWidth="1"/>
    <col min="32" max="32" width="13.625" customWidth="1"/>
    <col min="33" max="33" width="19.5" customWidth="1"/>
    <col min="35" max="35" width="15.875" bestFit="1" customWidth="1"/>
    <col min="36" max="36" width="24.375" bestFit="1" customWidth="1"/>
    <col min="37" max="37" width="13.625" customWidth="1"/>
    <col min="38" max="38" width="19.5" customWidth="1"/>
    <col min="39" max="39" width="13.625" customWidth="1"/>
    <col min="40" max="40" width="19.5" customWidth="1"/>
    <col min="41" max="41" width="13.625" customWidth="1"/>
    <col min="42" max="42" width="19.5" customWidth="1"/>
    <col min="43" max="43" width="13.625" customWidth="1"/>
    <col min="44" max="44" width="19.5" customWidth="1"/>
    <col min="46" max="46" width="15.875" bestFit="1" customWidth="1"/>
    <col min="47" max="47" width="17.625" bestFit="1" customWidth="1"/>
    <col min="48" max="48" width="13.625" customWidth="1"/>
    <col min="49" max="49" width="19.5" customWidth="1"/>
    <col min="50" max="50" width="13.625" customWidth="1"/>
    <col min="51" max="51" width="19.5" customWidth="1"/>
    <col min="52" max="52" width="13.625" customWidth="1"/>
    <col min="53" max="53" width="19.5" customWidth="1"/>
    <col min="54" max="54" width="13.625" customWidth="1"/>
    <col min="55" max="55" width="19.5" customWidth="1"/>
    <col min="57" max="57" width="15.875" bestFit="1" customWidth="1"/>
    <col min="58" max="58" width="24.375" bestFit="1" customWidth="1"/>
    <col min="59" max="59" width="13.625" customWidth="1"/>
    <col min="60" max="60" width="19.5" customWidth="1"/>
    <col min="61" max="61" width="13.625" customWidth="1"/>
    <col min="62" max="62" width="19.5" customWidth="1"/>
    <col min="63" max="63" width="13.625" customWidth="1"/>
    <col min="64" max="64" width="19.5" customWidth="1"/>
    <col min="65" max="65" width="13.625" customWidth="1"/>
    <col min="66" max="66" width="19.5" customWidth="1"/>
    <col min="68" max="68" width="15.875" bestFit="1" customWidth="1"/>
    <col min="69" max="69" width="17.625" bestFit="1" customWidth="1"/>
    <col min="70" max="70" width="13.625" customWidth="1"/>
    <col min="71" max="71" width="19.5" customWidth="1"/>
    <col min="72" max="72" width="13.625" customWidth="1"/>
    <col min="73" max="73" width="19.5" customWidth="1"/>
    <col min="74" max="74" width="13.625" customWidth="1"/>
    <col min="75" max="75" width="19.5" customWidth="1"/>
    <col min="76" max="76" width="13.625" customWidth="1"/>
    <col min="77" max="77" width="19.5" customWidth="1"/>
    <col min="79" max="79" width="15.875" bestFit="1" customWidth="1"/>
    <col min="80" max="80" width="24.375" bestFit="1" customWidth="1"/>
    <col min="81" max="81" width="13.625" customWidth="1"/>
    <col min="82" max="82" width="19.5" customWidth="1"/>
    <col min="83" max="83" width="13.625" customWidth="1"/>
    <col min="84" max="84" width="19.5" customWidth="1"/>
    <col min="85" max="85" width="13.625" customWidth="1"/>
    <col min="86" max="86" width="19.5" customWidth="1"/>
    <col min="87" max="87" width="13.625" customWidth="1"/>
    <col min="88" max="88" width="19.5" customWidth="1"/>
    <col min="90" max="90" width="15.875" bestFit="1" customWidth="1"/>
    <col min="91" max="91" width="17.625" bestFit="1" customWidth="1"/>
    <col min="92" max="92" width="13.625" customWidth="1"/>
    <col min="93" max="93" width="19.5" customWidth="1"/>
    <col min="94" max="94" width="13.625" customWidth="1"/>
    <col min="95" max="95" width="19.5" customWidth="1"/>
    <col min="96" max="96" width="13.625" customWidth="1"/>
    <col min="97" max="97" width="19.5" customWidth="1"/>
    <col min="98" max="98" width="13.625" customWidth="1"/>
    <col min="99" max="99" width="19.5" customWidth="1"/>
    <col min="101" max="101" width="15.875" bestFit="1" customWidth="1"/>
    <col min="102" max="102" width="24.375" customWidth="1"/>
    <col min="103" max="103" width="13.625" customWidth="1"/>
    <col min="104" max="104" width="19.5" customWidth="1"/>
    <col min="105" max="105" width="13.625" customWidth="1"/>
    <col min="106" max="106" width="19.5" customWidth="1"/>
    <col min="107" max="107" width="13.625" customWidth="1"/>
    <col min="108" max="108" width="19.5" customWidth="1"/>
    <col min="109" max="109" width="13.625" customWidth="1"/>
    <col min="110" max="110" width="19.5" customWidth="1"/>
    <col min="112" max="112" width="15.875" bestFit="1" customWidth="1"/>
    <col min="113" max="113" width="17.625" bestFit="1" customWidth="1"/>
    <col min="114" max="114" width="13.625" customWidth="1"/>
    <col min="115" max="115" width="19.75" customWidth="1"/>
    <col min="116" max="116" width="13.625" customWidth="1"/>
    <col min="117" max="117" width="19.75" customWidth="1"/>
    <col min="118" max="118" width="13.625" customWidth="1"/>
    <col min="119" max="119" width="19.75" customWidth="1"/>
    <col min="120" max="120" width="13.625" customWidth="1"/>
    <col min="121" max="121" width="19.75" customWidth="1"/>
    <col min="123" max="123" width="15.875" bestFit="1" customWidth="1"/>
    <col min="124" max="124" width="24.375" bestFit="1" customWidth="1"/>
    <col min="125" max="125" width="13.625" customWidth="1"/>
    <col min="126" max="126" width="19.5" customWidth="1"/>
    <col min="127" max="127" width="13.625" customWidth="1"/>
    <col min="128" max="128" width="19.5" customWidth="1"/>
    <col min="129" max="129" width="13.625" customWidth="1"/>
    <col min="130" max="130" width="19.5" customWidth="1"/>
    <col min="131" max="131" width="13.625" customWidth="1"/>
    <col min="132" max="132" width="19.5" customWidth="1"/>
    <col min="134" max="134" width="15.875" bestFit="1" customWidth="1"/>
    <col min="135" max="135" width="17.625" bestFit="1" customWidth="1"/>
    <col min="136" max="136" width="13.625" customWidth="1"/>
    <col min="137" max="137" width="19.5" customWidth="1"/>
    <col min="138" max="138" width="13.625" customWidth="1"/>
    <col min="139" max="139" width="19.5" customWidth="1"/>
    <col min="140" max="140" width="13.625" customWidth="1"/>
    <col min="141" max="141" width="19.5" customWidth="1"/>
    <col min="142" max="142" width="13.625" customWidth="1"/>
    <col min="143" max="143" width="19.5" customWidth="1"/>
    <col min="145" max="145" width="15.875" bestFit="1" customWidth="1"/>
    <col min="146" max="146" width="24.375" bestFit="1" customWidth="1"/>
    <col min="147" max="147" width="13.625" customWidth="1"/>
    <col min="148" max="148" width="19.5" customWidth="1"/>
    <col min="149" max="149" width="13.625" customWidth="1"/>
    <col min="150" max="150" width="19.5" customWidth="1"/>
    <col min="151" max="151" width="13.625" customWidth="1"/>
    <col min="152" max="152" width="19.5" customWidth="1"/>
    <col min="153" max="153" width="13.625" customWidth="1"/>
    <col min="154" max="154" width="19.5" customWidth="1"/>
    <col min="156" max="156" width="15.875" bestFit="1" customWidth="1"/>
    <col min="157" max="157" width="17.625" bestFit="1" customWidth="1"/>
    <col min="158" max="158" width="13.625" customWidth="1"/>
    <col min="159" max="159" width="19.5" customWidth="1"/>
    <col min="160" max="160" width="13.625" customWidth="1"/>
    <col min="161" max="161" width="19.5" customWidth="1"/>
    <col min="162" max="162" width="13.625" customWidth="1"/>
    <col min="163" max="163" width="19.5" customWidth="1"/>
    <col min="164" max="164" width="13.625" customWidth="1"/>
    <col min="165" max="165" width="19.5" customWidth="1"/>
    <col min="167" max="167" width="15.875" bestFit="1" customWidth="1"/>
    <col min="168" max="168" width="24.375" bestFit="1" customWidth="1"/>
    <col min="169" max="169" width="13.625" customWidth="1"/>
    <col min="170" max="170" width="19.5" customWidth="1"/>
    <col min="171" max="171" width="13.625" customWidth="1"/>
    <col min="172" max="172" width="19.5" customWidth="1"/>
    <col min="173" max="173" width="13.625" customWidth="1"/>
    <col min="174" max="174" width="19.5" customWidth="1"/>
    <col min="175" max="175" width="13.625" customWidth="1"/>
    <col min="176" max="176" width="19.5" customWidth="1"/>
    <col min="178" max="178" width="15.875" bestFit="1" customWidth="1"/>
    <col min="179" max="179" width="17.625" bestFit="1" customWidth="1"/>
    <col min="180" max="180" width="13.625" customWidth="1"/>
    <col min="181" max="181" width="19.5" customWidth="1"/>
    <col min="182" max="182" width="13.625" customWidth="1"/>
    <col min="183" max="183" width="19.5" customWidth="1"/>
    <col min="184" max="184" width="13.625" customWidth="1"/>
    <col min="185" max="185" width="19.5" customWidth="1"/>
    <col min="186" max="186" width="13.625" customWidth="1"/>
    <col min="187" max="187" width="19.5" customWidth="1"/>
    <col min="189" max="189" width="15.875" bestFit="1" customWidth="1"/>
    <col min="190" max="190" width="24.375" bestFit="1" customWidth="1"/>
    <col min="191" max="191" width="13.625" customWidth="1"/>
    <col min="192" max="192" width="19.5" customWidth="1"/>
    <col min="193" max="193" width="13.625" customWidth="1"/>
    <col min="194" max="194" width="19.5" customWidth="1"/>
    <col min="195" max="195" width="13.625" customWidth="1"/>
    <col min="196" max="196" width="19.5" customWidth="1"/>
    <col min="197" max="197" width="13.625" customWidth="1"/>
    <col min="198" max="198" width="19.5" customWidth="1"/>
    <col min="200" max="200" width="15.875" bestFit="1" customWidth="1"/>
    <col min="201" max="201" width="17.625" bestFit="1" customWidth="1"/>
    <col min="202" max="202" width="13.625" customWidth="1"/>
    <col min="203" max="203" width="19.5" customWidth="1"/>
    <col min="204" max="204" width="13.625" customWidth="1"/>
    <col min="205" max="205" width="19.5" customWidth="1"/>
    <col min="207" max="207" width="15.875" bestFit="1" customWidth="1"/>
    <col min="208" max="208" width="24.375" bestFit="1" customWidth="1"/>
    <col min="209" max="209" width="13.625" customWidth="1"/>
    <col min="210" max="210" width="19.5" customWidth="1"/>
    <col min="211" max="211" width="13.625" customWidth="1"/>
    <col min="212" max="212" width="19.5" customWidth="1"/>
  </cols>
  <sheetData>
    <row r="1" spans="1:212" ht="30.75" customHeight="1">
      <c r="A1" s="583" t="s">
        <v>165</v>
      </c>
      <c r="B1" s="583"/>
      <c r="C1" s="583"/>
      <c r="D1" s="583"/>
      <c r="E1" s="583"/>
      <c r="F1" s="583"/>
      <c r="G1" s="583"/>
      <c r="H1" s="584" t="s">
        <v>166</v>
      </c>
      <c r="I1" s="586"/>
      <c r="J1" s="586"/>
      <c r="K1" s="586"/>
      <c r="L1" s="583" t="s">
        <v>297</v>
      </c>
      <c r="M1" s="583"/>
      <c r="N1" s="583"/>
      <c r="O1" s="583"/>
      <c r="P1" s="583"/>
      <c r="Q1" s="583"/>
      <c r="R1" s="583"/>
      <c r="S1" s="584" t="s">
        <v>166</v>
      </c>
      <c r="T1" s="586"/>
      <c r="U1" s="586"/>
      <c r="V1" s="586"/>
      <c r="W1" s="583" t="s">
        <v>165</v>
      </c>
      <c r="X1" s="583"/>
      <c r="Y1" s="583"/>
      <c r="Z1" s="583"/>
      <c r="AA1" s="583"/>
      <c r="AB1" s="583"/>
      <c r="AC1" s="583"/>
      <c r="AD1" s="584" t="s">
        <v>166</v>
      </c>
      <c r="AE1" s="585"/>
      <c r="AF1" s="585"/>
      <c r="AG1" s="585"/>
      <c r="AH1" s="583" t="s">
        <v>165</v>
      </c>
      <c r="AI1" s="583"/>
      <c r="AJ1" s="583"/>
      <c r="AK1" s="583"/>
      <c r="AL1" s="583"/>
      <c r="AM1" s="583"/>
      <c r="AN1" s="583"/>
      <c r="AO1" s="584" t="s">
        <v>166</v>
      </c>
      <c r="AP1" s="585"/>
      <c r="AQ1" s="585"/>
      <c r="AR1" s="585"/>
      <c r="AS1" s="583" t="s">
        <v>165</v>
      </c>
      <c r="AT1" s="583"/>
      <c r="AU1" s="583"/>
      <c r="AV1" s="583"/>
      <c r="AW1" s="583"/>
      <c r="AX1" s="583"/>
      <c r="AY1" s="583"/>
      <c r="AZ1" s="584" t="s">
        <v>166</v>
      </c>
      <c r="BA1" s="585"/>
      <c r="BB1" s="585"/>
      <c r="BC1" s="585"/>
      <c r="BD1" s="583" t="s">
        <v>303</v>
      </c>
      <c r="BE1" s="583"/>
      <c r="BF1" s="583"/>
      <c r="BG1" s="583"/>
      <c r="BH1" s="583"/>
      <c r="BI1" s="583"/>
      <c r="BJ1" s="583"/>
      <c r="BK1" s="584" t="s">
        <v>166</v>
      </c>
      <c r="BL1" s="585"/>
      <c r="BM1" s="585"/>
      <c r="BN1" s="585"/>
      <c r="BO1" s="583" t="s">
        <v>303</v>
      </c>
      <c r="BP1" s="583"/>
      <c r="BQ1" s="583"/>
      <c r="BR1" s="583"/>
      <c r="BS1" s="583"/>
      <c r="BT1" s="583"/>
      <c r="BU1" s="583"/>
      <c r="BV1" s="584" t="s">
        <v>166</v>
      </c>
      <c r="BW1" s="585"/>
      <c r="BX1" s="585"/>
      <c r="BY1" s="585"/>
      <c r="BZ1" s="583" t="s">
        <v>165</v>
      </c>
      <c r="CA1" s="583"/>
      <c r="CB1" s="583"/>
      <c r="CC1" s="583"/>
      <c r="CD1" s="583"/>
      <c r="CE1" s="583"/>
      <c r="CF1" s="583"/>
      <c r="CG1" s="584" t="s">
        <v>166</v>
      </c>
      <c r="CH1" s="585"/>
      <c r="CI1" s="585"/>
      <c r="CJ1" s="585"/>
      <c r="CK1" s="583" t="s">
        <v>165</v>
      </c>
      <c r="CL1" s="583"/>
      <c r="CM1" s="583"/>
      <c r="CN1" s="583"/>
      <c r="CO1" s="583"/>
      <c r="CP1" s="583"/>
      <c r="CQ1" s="583"/>
      <c r="CR1" s="584" t="s">
        <v>166</v>
      </c>
      <c r="CS1" s="585"/>
      <c r="CT1" s="585"/>
      <c r="CU1" s="585"/>
      <c r="CV1" s="583" t="s">
        <v>165</v>
      </c>
      <c r="CW1" s="583"/>
      <c r="CX1" s="583"/>
      <c r="CY1" s="583"/>
      <c r="CZ1" s="583"/>
      <c r="DA1" s="583"/>
      <c r="DB1" s="583"/>
      <c r="DC1" s="584" t="s">
        <v>166</v>
      </c>
      <c r="DD1" s="585"/>
      <c r="DE1" s="585"/>
      <c r="DF1" s="585"/>
      <c r="DG1" s="583" t="s">
        <v>165</v>
      </c>
      <c r="DH1" s="583"/>
      <c r="DI1" s="583"/>
      <c r="DJ1" s="583"/>
      <c r="DK1" s="583"/>
      <c r="DL1" s="583"/>
      <c r="DM1" s="583"/>
      <c r="DN1" s="584" t="s">
        <v>166</v>
      </c>
      <c r="DO1" s="585"/>
      <c r="DP1" s="585"/>
      <c r="DQ1" s="585"/>
      <c r="DR1" s="583" t="s">
        <v>165</v>
      </c>
      <c r="DS1" s="583"/>
      <c r="DT1" s="583"/>
      <c r="DU1" s="583"/>
      <c r="DV1" s="583"/>
      <c r="DW1" s="583"/>
      <c r="DX1" s="583"/>
      <c r="DY1" s="584" t="s">
        <v>166</v>
      </c>
      <c r="DZ1" s="585"/>
      <c r="EA1" s="585"/>
      <c r="EB1" s="585"/>
      <c r="EC1" s="583" t="s">
        <v>165</v>
      </c>
      <c r="ED1" s="583"/>
      <c r="EE1" s="583"/>
      <c r="EF1" s="583"/>
      <c r="EG1" s="583"/>
      <c r="EH1" s="583"/>
      <c r="EI1" s="583"/>
      <c r="EJ1" s="584" t="s">
        <v>166</v>
      </c>
      <c r="EK1" s="585"/>
      <c r="EL1" s="585"/>
      <c r="EM1" s="585"/>
      <c r="EN1" s="583" t="s">
        <v>165</v>
      </c>
      <c r="EO1" s="583"/>
      <c r="EP1" s="583"/>
      <c r="EQ1" s="583"/>
      <c r="ER1" s="583"/>
      <c r="ES1" s="583"/>
      <c r="ET1" s="583"/>
      <c r="EU1" s="584" t="s">
        <v>166</v>
      </c>
      <c r="EV1" s="585"/>
      <c r="EW1" s="585"/>
      <c r="EX1" s="585"/>
      <c r="EY1" s="583" t="s">
        <v>165</v>
      </c>
      <c r="EZ1" s="583"/>
      <c r="FA1" s="583"/>
      <c r="FB1" s="583"/>
      <c r="FC1" s="583"/>
      <c r="FD1" s="583"/>
      <c r="FE1" s="583"/>
      <c r="FF1" s="584" t="s">
        <v>166</v>
      </c>
      <c r="FG1" s="585"/>
      <c r="FH1" s="585"/>
      <c r="FI1" s="585"/>
      <c r="FJ1" s="583" t="s">
        <v>165</v>
      </c>
      <c r="FK1" s="583"/>
      <c r="FL1" s="583"/>
      <c r="FM1" s="583"/>
      <c r="FN1" s="583"/>
      <c r="FO1" s="583"/>
      <c r="FP1" s="583"/>
      <c r="FQ1" s="584" t="s">
        <v>166</v>
      </c>
      <c r="FR1" s="585"/>
      <c r="FS1" s="585"/>
      <c r="FT1" s="585"/>
      <c r="FU1" s="583" t="s">
        <v>165</v>
      </c>
      <c r="FV1" s="583"/>
      <c r="FW1" s="583"/>
      <c r="FX1" s="583"/>
      <c r="FY1" s="583"/>
      <c r="FZ1" s="583"/>
      <c r="GA1" s="583"/>
      <c r="GB1" s="584" t="s">
        <v>166</v>
      </c>
      <c r="GC1" s="585"/>
      <c r="GD1" s="585"/>
      <c r="GE1" s="585"/>
      <c r="GF1" s="583" t="s">
        <v>165</v>
      </c>
      <c r="GG1" s="583"/>
      <c r="GH1" s="583"/>
      <c r="GI1" s="583"/>
      <c r="GJ1" s="583"/>
      <c r="GK1" s="583"/>
      <c r="GL1" s="583"/>
      <c r="GM1" s="584" t="s">
        <v>166</v>
      </c>
      <c r="GN1" s="585"/>
      <c r="GO1" s="585"/>
      <c r="GP1" s="585"/>
      <c r="GQ1" s="583" t="s">
        <v>165</v>
      </c>
      <c r="GR1" s="583"/>
      <c r="GS1" s="583"/>
      <c r="GT1" s="583"/>
      <c r="GU1" s="583"/>
      <c r="GV1" s="583"/>
      <c r="GW1" s="583"/>
      <c r="GX1" s="584" t="s">
        <v>166</v>
      </c>
      <c r="GY1" s="584"/>
      <c r="GZ1" s="584"/>
      <c r="HA1" s="584"/>
      <c r="HB1" s="584"/>
      <c r="HC1" s="584"/>
      <c r="HD1" s="584"/>
    </row>
    <row r="2" spans="1:212" ht="23.25" customHeight="1">
      <c r="A2" s="583" t="s">
        <v>288</v>
      </c>
      <c r="B2" s="583"/>
      <c r="C2" s="583"/>
      <c r="D2" s="583"/>
      <c r="E2" s="583"/>
      <c r="F2" s="583"/>
      <c r="G2" s="583"/>
      <c r="H2" s="584" t="s">
        <v>260</v>
      </c>
      <c r="I2" s="586"/>
      <c r="J2" s="586"/>
      <c r="K2" s="586"/>
      <c r="L2" s="583" t="s">
        <v>298</v>
      </c>
      <c r="M2" s="583"/>
      <c r="N2" s="583"/>
      <c r="O2" s="583"/>
      <c r="P2" s="583"/>
      <c r="Q2" s="583"/>
      <c r="R2" s="583"/>
      <c r="S2" s="584" t="s">
        <v>299</v>
      </c>
      <c r="T2" s="586"/>
      <c r="U2" s="586"/>
      <c r="V2" s="586"/>
      <c r="W2" s="583" t="s">
        <v>300</v>
      </c>
      <c r="X2" s="583"/>
      <c r="Y2" s="583"/>
      <c r="Z2" s="583"/>
      <c r="AA2" s="583"/>
      <c r="AB2" s="583"/>
      <c r="AC2" s="583"/>
      <c r="AD2" s="584" t="s">
        <v>266</v>
      </c>
      <c r="AE2" s="585"/>
      <c r="AF2" s="585"/>
      <c r="AG2" s="585"/>
      <c r="AH2" s="583" t="s">
        <v>301</v>
      </c>
      <c r="AI2" s="583"/>
      <c r="AJ2" s="583"/>
      <c r="AK2" s="583"/>
      <c r="AL2" s="583"/>
      <c r="AM2" s="583"/>
      <c r="AN2" s="583"/>
      <c r="AO2" s="584" t="s">
        <v>261</v>
      </c>
      <c r="AP2" s="585"/>
      <c r="AQ2" s="585"/>
      <c r="AR2" s="585"/>
      <c r="AS2" s="583" t="s">
        <v>302</v>
      </c>
      <c r="AT2" s="583"/>
      <c r="AU2" s="583"/>
      <c r="AV2" s="583"/>
      <c r="AW2" s="583"/>
      <c r="AX2" s="583"/>
      <c r="AY2" s="583"/>
      <c r="AZ2" s="584" t="s">
        <v>268</v>
      </c>
      <c r="BA2" s="585"/>
      <c r="BB2" s="585"/>
      <c r="BC2" s="585"/>
      <c r="BD2" s="583" t="s">
        <v>304</v>
      </c>
      <c r="BE2" s="583"/>
      <c r="BF2" s="583"/>
      <c r="BG2" s="583"/>
      <c r="BH2" s="583"/>
      <c r="BI2" s="583"/>
      <c r="BJ2" s="583"/>
      <c r="BK2" s="584" t="s">
        <v>262</v>
      </c>
      <c r="BL2" s="585"/>
      <c r="BM2" s="585"/>
      <c r="BN2" s="585"/>
      <c r="BO2" s="583" t="s">
        <v>305</v>
      </c>
      <c r="BP2" s="583"/>
      <c r="BQ2" s="583"/>
      <c r="BR2" s="583"/>
      <c r="BS2" s="583"/>
      <c r="BT2" s="583"/>
      <c r="BU2" s="583"/>
      <c r="BV2" s="584" t="s">
        <v>269</v>
      </c>
      <c r="BW2" s="585"/>
      <c r="BX2" s="585"/>
      <c r="BY2" s="585"/>
      <c r="BZ2" s="583" t="s">
        <v>306</v>
      </c>
      <c r="CA2" s="583"/>
      <c r="CB2" s="583"/>
      <c r="CC2" s="583"/>
      <c r="CD2" s="583"/>
      <c r="CE2" s="583"/>
      <c r="CF2" s="583"/>
      <c r="CG2" s="584" t="s">
        <v>263</v>
      </c>
      <c r="CH2" s="585"/>
      <c r="CI2" s="585"/>
      <c r="CJ2" s="585"/>
      <c r="CK2" s="583" t="s">
        <v>307</v>
      </c>
      <c r="CL2" s="583"/>
      <c r="CM2" s="583"/>
      <c r="CN2" s="583"/>
      <c r="CO2" s="583"/>
      <c r="CP2" s="583"/>
      <c r="CQ2" s="583"/>
      <c r="CR2" s="584" t="s">
        <v>265</v>
      </c>
      <c r="CS2" s="585"/>
      <c r="CT2" s="585"/>
      <c r="CU2" s="585"/>
      <c r="CV2" s="583" t="s">
        <v>308</v>
      </c>
      <c r="CW2" s="583"/>
      <c r="CX2" s="583"/>
      <c r="CY2" s="583"/>
      <c r="CZ2" s="583"/>
      <c r="DA2" s="583"/>
      <c r="DB2" s="583"/>
      <c r="DC2" s="584" t="s">
        <v>309</v>
      </c>
      <c r="DD2" s="585"/>
      <c r="DE2" s="585"/>
      <c r="DF2" s="585"/>
      <c r="DG2" s="583" t="s">
        <v>310</v>
      </c>
      <c r="DH2" s="583"/>
      <c r="DI2" s="583"/>
      <c r="DJ2" s="583"/>
      <c r="DK2" s="583"/>
      <c r="DL2" s="583"/>
      <c r="DM2" s="583"/>
      <c r="DN2" s="584" t="s">
        <v>311</v>
      </c>
      <c r="DO2" s="585"/>
      <c r="DP2" s="585"/>
      <c r="DQ2" s="585"/>
      <c r="DR2" s="583" t="s">
        <v>312</v>
      </c>
      <c r="DS2" s="583"/>
      <c r="DT2" s="583"/>
      <c r="DU2" s="583"/>
      <c r="DV2" s="583"/>
      <c r="DW2" s="583"/>
      <c r="DX2" s="583"/>
      <c r="DY2" s="584" t="s">
        <v>313</v>
      </c>
      <c r="DZ2" s="585"/>
      <c r="EA2" s="585"/>
      <c r="EB2" s="585"/>
      <c r="EC2" s="583" t="s">
        <v>314</v>
      </c>
      <c r="ED2" s="583"/>
      <c r="EE2" s="583"/>
      <c r="EF2" s="583"/>
      <c r="EG2" s="583"/>
      <c r="EH2" s="583"/>
      <c r="EI2" s="583"/>
      <c r="EJ2" s="584" t="s">
        <v>315</v>
      </c>
      <c r="EK2" s="585"/>
      <c r="EL2" s="585"/>
      <c r="EM2" s="585"/>
      <c r="EN2" s="583" t="s">
        <v>316</v>
      </c>
      <c r="EO2" s="583"/>
      <c r="EP2" s="583"/>
      <c r="EQ2" s="583"/>
      <c r="ER2" s="583"/>
      <c r="ES2" s="583"/>
      <c r="ET2" s="583"/>
      <c r="EU2" s="584" t="s">
        <v>317</v>
      </c>
      <c r="EV2" s="585"/>
      <c r="EW2" s="585"/>
      <c r="EX2" s="585"/>
      <c r="EY2" s="583" t="s">
        <v>318</v>
      </c>
      <c r="EZ2" s="583"/>
      <c r="FA2" s="583"/>
      <c r="FB2" s="583"/>
      <c r="FC2" s="583"/>
      <c r="FD2" s="583"/>
      <c r="FE2" s="583"/>
      <c r="FF2" s="584" t="s">
        <v>319</v>
      </c>
      <c r="FG2" s="585"/>
      <c r="FH2" s="585"/>
      <c r="FI2" s="585"/>
      <c r="FJ2" s="583" t="s">
        <v>320</v>
      </c>
      <c r="FK2" s="583"/>
      <c r="FL2" s="583"/>
      <c r="FM2" s="583"/>
      <c r="FN2" s="583"/>
      <c r="FO2" s="583"/>
      <c r="FP2" s="583"/>
      <c r="FQ2" s="584" t="s">
        <v>321</v>
      </c>
      <c r="FR2" s="585"/>
      <c r="FS2" s="585"/>
      <c r="FT2" s="585"/>
      <c r="FU2" s="583" t="s">
        <v>322</v>
      </c>
      <c r="FV2" s="583"/>
      <c r="FW2" s="583"/>
      <c r="FX2" s="583"/>
      <c r="FY2" s="583"/>
      <c r="FZ2" s="583"/>
      <c r="GA2" s="583"/>
      <c r="GB2" s="584" t="s">
        <v>323</v>
      </c>
      <c r="GC2" s="585"/>
      <c r="GD2" s="585"/>
      <c r="GE2" s="585"/>
      <c r="GF2" s="583" t="s">
        <v>324</v>
      </c>
      <c r="GG2" s="583"/>
      <c r="GH2" s="583"/>
      <c r="GI2" s="583"/>
      <c r="GJ2" s="583"/>
      <c r="GK2" s="583"/>
      <c r="GL2" s="583"/>
      <c r="GM2" s="584" t="s">
        <v>325</v>
      </c>
      <c r="GN2" s="585"/>
      <c r="GO2" s="585"/>
      <c r="GP2" s="585"/>
      <c r="GQ2" s="583" t="s">
        <v>326</v>
      </c>
      <c r="GR2" s="583"/>
      <c r="GS2" s="583"/>
      <c r="GT2" s="583"/>
      <c r="GU2" s="583"/>
      <c r="GV2" s="583"/>
      <c r="GW2" s="583"/>
      <c r="GX2" s="584" t="s">
        <v>327</v>
      </c>
      <c r="GY2" s="584"/>
      <c r="GZ2" s="584"/>
      <c r="HA2" s="584"/>
      <c r="HB2" s="584"/>
      <c r="HC2" s="584"/>
      <c r="HD2" s="584"/>
    </row>
    <row r="3" spans="1:212" ht="26.85" customHeight="1" thickBot="1">
      <c r="B3" s="32"/>
      <c r="C3" s="32"/>
      <c r="D3" s="82" t="s">
        <v>350</v>
      </c>
      <c r="E3" s="32"/>
      <c r="F3" s="32"/>
      <c r="G3" s="83" t="s">
        <v>221</v>
      </c>
      <c r="H3" s="35"/>
      <c r="I3" s="587">
        <v>2005</v>
      </c>
      <c r="J3" s="588"/>
      <c r="K3" s="59" t="s">
        <v>222</v>
      </c>
      <c r="L3"/>
      <c r="M3" s="32"/>
      <c r="N3" s="32"/>
      <c r="O3" s="82" t="s">
        <v>350</v>
      </c>
      <c r="P3" s="32"/>
      <c r="Q3" s="32"/>
      <c r="R3" s="83" t="s">
        <v>221</v>
      </c>
      <c r="S3" s="35"/>
      <c r="T3" s="587">
        <v>2005</v>
      </c>
      <c r="U3" s="588"/>
      <c r="V3" s="59" t="s">
        <v>222</v>
      </c>
      <c r="X3" s="32"/>
      <c r="Y3" s="32"/>
      <c r="Z3" s="82" t="s">
        <v>350</v>
      </c>
      <c r="AA3" s="32"/>
      <c r="AB3" s="32"/>
      <c r="AC3" s="83" t="s">
        <v>221</v>
      </c>
      <c r="AD3" s="31"/>
      <c r="AE3" s="587">
        <v>2005</v>
      </c>
      <c r="AF3" s="588"/>
      <c r="AG3" s="57" t="s">
        <v>237</v>
      </c>
      <c r="AI3" s="32"/>
      <c r="AJ3" s="32"/>
      <c r="AK3" s="120" t="s">
        <v>350</v>
      </c>
      <c r="AL3" s="32"/>
      <c r="AM3" s="32"/>
      <c r="AN3" s="83" t="s">
        <v>221</v>
      </c>
      <c r="AO3" s="31"/>
      <c r="AP3" s="587">
        <v>2005</v>
      </c>
      <c r="AQ3" s="588"/>
      <c r="AR3" s="57" t="s">
        <v>237</v>
      </c>
      <c r="AT3" s="32"/>
      <c r="AU3" s="32"/>
      <c r="AV3" s="120" t="s">
        <v>350</v>
      </c>
      <c r="AW3" s="32"/>
      <c r="AX3" s="32"/>
      <c r="AY3" s="83" t="s">
        <v>221</v>
      </c>
      <c r="AZ3" s="31"/>
      <c r="BA3" s="587">
        <v>2005</v>
      </c>
      <c r="BB3" s="588"/>
      <c r="BC3" s="57" t="s">
        <v>237</v>
      </c>
      <c r="BE3" s="32"/>
      <c r="BF3" s="32"/>
      <c r="BG3" s="120" t="s">
        <v>350</v>
      </c>
      <c r="BH3" s="32"/>
      <c r="BI3" s="32"/>
      <c r="BJ3" s="83" t="s">
        <v>221</v>
      </c>
      <c r="BK3" s="31"/>
      <c r="BL3" s="587">
        <v>2005</v>
      </c>
      <c r="BM3" s="588"/>
      <c r="BN3" s="57" t="s">
        <v>237</v>
      </c>
      <c r="BP3" s="32"/>
      <c r="BQ3" s="32"/>
      <c r="BR3" s="120" t="s">
        <v>350</v>
      </c>
      <c r="BS3" s="32"/>
      <c r="BT3" s="32"/>
      <c r="BU3" s="83" t="s">
        <v>221</v>
      </c>
      <c r="BV3" s="31"/>
      <c r="BW3" s="587">
        <v>2005</v>
      </c>
      <c r="BX3" s="588"/>
      <c r="BY3" s="57" t="s">
        <v>237</v>
      </c>
      <c r="CA3" s="32"/>
      <c r="CB3" s="32"/>
      <c r="CC3" s="120" t="s">
        <v>350</v>
      </c>
      <c r="CD3" s="32"/>
      <c r="CE3" s="32"/>
      <c r="CF3" s="83" t="s">
        <v>221</v>
      </c>
      <c r="CG3" s="31"/>
      <c r="CH3" s="587">
        <v>2005</v>
      </c>
      <c r="CI3" s="588"/>
      <c r="CJ3" s="57" t="s">
        <v>237</v>
      </c>
      <c r="CL3" s="32"/>
      <c r="CM3" s="32"/>
      <c r="CN3" s="120" t="s">
        <v>350</v>
      </c>
      <c r="CO3" s="32"/>
      <c r="CP3" s="32"/>
      <c r="CQ3" s="83" t="s">
        <v>221</v>
      </c>
      <c r="CR3" s="31"/>
      <c r="CS3" s="587">
        <v>2005</v>
      </c>
      <c r="CT3" s="588"/>
      <c r="CU3" s="57" t="s">
        <v>237</v>
      </c>
      <c r="CW3" s="32"/>
      <c r="CX3" s="32"/>
      <c r="CY3" s="120" t="s">
        <v>350</v>
      </c>
      <c r="CZ3" s="32"/>
      <c r="DA3" s="32"/>
      <c r="DB3" s="83" t="s">
        <v>221</v>
      </c>
      <c r="DC3" s="31"/>
      <c r="DD3" s="587">
        <v>2005</v>
      </c>
      <c r="DE3" s="588"/>
      <c r="DF3" s="57" t="s">
        <v>237</v>
      </c>
      <c r="DH3" s="32"/>
      <c r="DI3" s="32"/>
      <c r="DJ3" s="120" t="s">
        <v>350</v>
      </c>
      <c r="DK3" s="32"/>
      <c r="DL3" s="32"/>
      <c r="DM3" s="83" t="s">
        <v>221</v>
      </c>
      <c r="DN3" s="31"/>
      <c r="DO3" s="587">
        <v>2005</v>
      </c>
      <c r="DP3" s="588"/>
      <c r="DQ3" s="57" t="s">
        <v>237</v>
      </c>
      <c r="DS3" s="32"/>
      <c r="DT3" s="32"/>
      <c r="DU3" s="120" t="s">
        <v>350</v>
      </c>
      <c r="DV3" s="32"/>
      <c r="DW3" s="32"/>
      <c r="DX3" s="83" t="s">
        <v>221</v>
      </c>
      <c r="DY3" s="31"/>
      <c r="DZ3" s="587">
        <v>2005</v>
      </c>
      <c r="EA3" s="588"/>
      <c r="EB3" s="57" t="s">
        <v>237</v>
      </c>
      <c r="ED3" s="32"/>
      <c r="EE3" s="32"/>
      <c r="EF3" s="120" t="s">
        <v>350</v>
      </c>
      <c r="EG3" s="32"/>
      <c r="EH3" s="32"/>
      <c r="EI3" s="83" t="s">
        <v>221</v>
      </c>
      <c r="EJ3" s="31"/>
      <c r="EK3" s="587">
        <v>2005</v>
      </c>
      <c r="EL3" s="588"/>
      <c r="EM3" s="57" t="s">
        <v>237</v>
      </c>
      <c r="EO3" s="32"/>
      <c r="EP3" s="32"/>
      <c r="EQ3" s="120" t="s">
        <v>350</v>
      </c>
      <c r="ER3" s="32"/>
      <c r="ES3" s="32"/>
      <c r="ET3" s="83" t="s">
        <v>221</v>
      </c>
      <c r="EU3" s="31"/>
      <c r="EV3" s="587">
        <v>2005</v>
      </c>
      <c r="EW3" s="588"/>
      <c r="EX3" s="57" t="s">
        <v>237</v>
      </c>
      <c r="EZ3" s="32"/>
      <c r="FA3" s="32"/>
      <c r="FB3" s="120" t="s">
        <v>350</v>
      </c>
      <c r="FC3" s="32"/>
      <c r="FD3" s="32"/>
      <c r="FE3" s="83" t="s">
        <v>221</v>
      </c>
      <c r="FF3" s="31"/>
      <c r="FG3" s="587">
        <v>2005</v>
      </c>
      <c r="FH3" s="588"/>
      <c r="FI3" s="57" t="s">
        <v>237</v>
      </c>
      <c r="FK3" s="32"/>
      <c r="FL3" s="32"/>
      <c r="FM3" s="120" t="s">
        <v>350</v>
      </c>
      <c r="FN3" s="32"/>
      <c r="FO3" s="32"/>
      <c r="FP3" s="83" t="s">
        <v>221</v>
      </c>
      <c r="FQ3" s="31"/>
      <c r="FR3" s="587">
        <v>2005</v>
      </c>
      <c r="FS3" s="588"/>
      <c r="FT3" s="57" t="s">
        <v>237</v>
      </c>
      <c r="FV3" s="32"/>
      <c r="FW3" s="32"/>
      <c r="FX3" s="120" t="s">
        <v>350</v>
      </c>
      <c r="FY3" s="32"/>
      <c r="FZ3" s="32"/>
      <c r="GA3" s="83" t="s">
        <v>221</v>
      </c>
      <c r="GB3" s="31"/>
      <c r="GC3" s="587">
        <v>2005</v>
      </c>
      <c r="GD3" s="588"/>
      <c r="GE3" s="57" t="s">
        <v>237</v>
      </c>
      <c r="GG3" s="32"/>
      <c r="GH3" s="32"/>
      <c r="GI3" s="120" t="s">
        <v>350</v>
      </c>
      <c r="GJ3" s="32"/>
      <c r="GK3" s="32"/>
      <c r="GL3" s="83" t="s">
        <v>221</v>
      </c>
      <c r="GM3" s="31"/>
      <c r="GN3" s="587">
        <v>2005</v>
      </c>
      <c r="GO3" s="588"/>
      <c r="GP3" s="57" t="s">
        <v>237</v>
      </c>
      <c r="GR3" s="32"/>
      <c r="GS3" s="32"/>
      <c r="GT3" s="120" t="s">
        <v>350</v>
      </c>
      <c r="GU3" s="32"/>
      <c r="GV3" s="32"/>
      <c r="GW3" s="83" t="s">
        <v>221</v>
      </c>
      <c r="GX3" s="31"/>
      <c r="GY3" s="32" t="s">
        <v>48</v>
      </c>
      <c r="GZ3" s="81"/>
      <c r="HA3" s="32">
        <v>2005</v>
      </c>
      <c r="HB3" s="32"/>
      <c r="HC3" s="32"/>
      <c r="HD3" s="57" t="s">
        <v>237</v>
      </c>
    </row>
    <row r="4" spans="1:212" ht="56.25" customHeight="1">
      <c r="A4" s="592" t="s">
        <v>66</v>
      </c>
      <c r="B4" s="428"/>
      <c r="C4" s="429"/>
      <c r="D4" s="610" t="s">
        <v>67</v>
      </c>
      <c r="E4" s="611"/>
      <c r="F4" s="611"/>
      <c r="G4" s="612"/>
      <c r="H4" s="545" t="s">
        <v>12</v>
      </c>
      <c r="I4" s="545"/>
      <c r="J4" s="545"/>
      <c r="K4" s="546"/>
      <c r="L4" s="592" t="s">
        <v>66</v>
      </c>
      <c r="M4" s="428"/>
      <c r="N4" s="429"/>
      <c r="O4" s="610" t="s">
        <v>67</v>
      </c>
      <c r="P4" s="611"/>
      <c r="Q4" s="611"/>
      <c r="R4" s="612"/>
      <c r="S4" s="545" t="s">
        <v>12</v>
      </c>
      <c r="T4" s="545"/>
      <c r="U4" s="545"/>
      <c r="V4" s="546"/>
      <c r="W4" s="592" t="s">
        <v>66</v>
      </c>
      <c r="X4" s="593"/>
      <c r="Y4" s="594"/>
      <c r="Z4" s="607" t="s">
        <v>170</v>
      </c>
      <c r="AA4" s="608"/>
      <c r="AB4" s="608"/>
      <c r="AC4" s="609"/>
      <c r="AD4" s="545" t="s">
        <v>15</v>
      </c>
      <c r="AE4" s="545"/>
      <c r="AF4" s="545"/>
      <c r="AG4" s="546"/>
      <c r="AH4" s="592" t="s">
        <v>66</v>
      </c>
      <c r="AI4" s="593"/>
      <c r="AJ4" s="594"/>
      <c r="AK4" s="607" t="s">
        <v>170</v>
      </c>
      <c r="AL4" s="608"/>
      <c r="AM4" s="608"/>
      <c r="AN4" s="609"/>
      <c r="AO4" s="545" t="s">
        <v>15</v>
      </c>
      <c r="AP4" s="545"/>
      <c r="AQ4" s="545"/>
      <c r="AR4" s="546"/>
      <c r="AS4" s="592" t="s">
        <v>66</v>
      </c>
      <c r="AT4" s="593"/>
      <c r="AU4" s="594"/>
      <c r="AV4" s="607" t="s">
        <v>172</v>
      </c>
      <c r="AW4" s="608"/>
      <c r="AX4" s="608"/>
      <c r="AY4" s="609"/>
      <c r="AZ4" s="544" t="s">
        <v>17</v>
      </c>
      <c r="BA4" s="545"/>
      <c r="BB4" s="545"/>
      <c r="BC4" s="546"/>
      <c r="BD4" s="592" t="s">
        <v>66</v>
      </c>
      <c r="BE4" s="593"/>
      <c r="BF4" s="594"/>
      <c r="BG4" s="607" t="s">
        <v>172</v>
      </c>
      <c r="BH4" s="608"/>
      <c r="BI4" s="608"/>
      <c r="BJ4" s="609"/>
      <c r="BK4" s="544" t="s">
        <v>17</v>
      </c>
      <c r="BL4" s="545"/>
      <c r="BM4" s="545"/>
      <c r="BN4" s="546"/>
      <c r="BO4" s="592" t="s">
        <v>66</v>
      </c>
      <c r="BP4" s="593"/>
      <c r="BQ4" s="594"/>
      <c r="BR4" s="607" t="s">
        <v>243</v>
      </c>
      <c r="BS4" s="608"/>
      <c r="BT4" s="608"/>
      <c r="BU4" s="609"/>
      <c r="BV4" s="544" t="s">
        <v>244</v>
      </c>
      <c r="BW4" s="545"/>
      <c r="BX4" s="545"/>
      <c r="BY4" s="546"/>
      <c r="BZ4" s="592" t="s">
        <v>66</v>
      </c>
      <c r="CA4" s="593"/>
      <c r="CB4" s="594"/>
      <c r="CC4" s="607" t="s">
        <v>243</v>
      </c>
      <c r="CD4" s="608"/>
      <c r="CE4" s="608"/>
      <c r="CF4" s="609"/>
      <c r="CG4" s="544" t="s">
        <v>244</v>
      </c>
      <c r="CH4" s="545"/>
      <c r="CI4" s="545"/>
      <c r="CJ4" s="546"/>
      <c r="CK4" s="592" t="s">
        <v>66</v>
      </c>
      <c r="CL4" s="593"/>
      <c r="CM4" s="594"/>
      <c r="CN4" s="607" t="s">
        <v>176</v>
      </c>
      <c r="CO4" s="608"/>
      <c r="CP4" s="608"/>
      <c r="CQ4" s="609"/>
      <c r="CR4" s="544" t="s">
        <v>245</v>
      </c>
      <c r="CS4" s="545"/>
      <c r="CT4" s="545"/>
      <c r="CU4" s="546"/>
      <c r="CV4" s="592" t="s">
        <v>66</v>
      </c>
      <c r="CW4" s="593"/>
      <c r="CX4" s="594"/>
      <c r="CY4" s="607" t="s">
        <v>176</v>
      </c>
      <c r="CZ4" s="608"/>
      <c r="DA4" s="608"/>
      <c r="DB4" s="609"/>
      <c r="DC4" s="544" t="s">
        <v>245</v>
      </c>
      <c r="DD4" s="545"/>
      <c r="DE4" s="545"/>
      <c r="DF4" s="546"/>
      <c r="DG4" s="592" t="s">
        <v>66</v>
      </c>
      <c r="DH4" s="593"/>
      <c r="DI4" s="594"/>
      <c r="DJ4" s="607" t="s">
        <v>246</v>
      </c>
      <c r="DK4" s="608"/>
      <c r="DL4" s="608"/>
      <c r="DM4" s="609"/>
      <c r="DN4" s="544" t="s">
        <v>247</v>
      </c>
      <c r="DO4" s="545"/>
      <c r="DP4" s="545"/>
      <c r="DQ4" s="546"/>
      <c r="DR4" s="592" t="s">
        <v>66</v>
      </c>
      <c r="DS4" s="593"/>
      <c r="DT4" s="594"/>
      <c r="DU4" s="607" t="s">
        <v>246</v>
      </c>
      <c r="DV4" s="608"/>
      <c r="DW4" s="608"/>
      <c r="DX4" s="609"/>
      <c r="DY4" s="544" t="s">
        <v>247</v>
      </c>
      <c r="DZ4" s="545"/>
      <c r="EA4" s="545"/>
      <c r="EB4" s="546"/>
      <c r="EC4" s="592" t="s">
        <v>66</v>
      </c>
      <c r="ED4" s="593"/>
      <c r="EE4" s="594"/>
      <c r="EF4" s="607" t="s">
        <v>248</v>
      </c>
      <c r="EG4" s="608"/>
      <c r="EH4" s="608"/>
      <c r="EI4" s="609"/>
      <c r="EJ4" s="544" t="s">
        <v>249</v>
      </c>
      <c r="EK4" s="545"/>
      <c r="EL4" s="545"/>
      <c r="EM4" s="546"/>
      <c r="EN4" s="592" t="s">
        <v>66</v>
      </c>
      <c r="EO4" s="593"/>
      <c r="EP4" s="594"/>
      <c r="EQ4" s="607" t="s">
        <v>248</v>
      </c>
      <c r="ER4" s="608"/>
      <c r="ES4" s="608"/>
      <c r="ET4" s="609"/>
      <c r="EU4" s="544" t="s">
        <v>249</v>
      </c>
      <c r="EV4" s="545"/>
      <c r="EW4" s="545"/>
      <c r="EX4" s="546"/>
      <c r="EY4" s="592" t="s">
        <v>66</v>
      </c>
      <c r="EZ4" s="593"/>
      <c r="FA4" s="594"/>
      <c r="FB4" s="607" t="s">
        <v>250</v>
      </c>
      <c r="FC4" s="608"/>
      <c r="FD4" s="608"/>
      <c r="FE4" s="609"/>
      <c r="FF4" s="544" t="s">
        <v>251</v>
      </c>
      <c r="FG4" s="545"/>
      <c r="FH4" s="545"/>
      <c r="FI4" s="546"/>
      <c r="FJ4" s="592" t="s">
        <v>66</v>
      </c>
      <c r="FK4" s="593"/>
      <c r="FL4" s="594"/>
      <c r="FM4" s="607" t="s">
        <v>250</v>
      </c>
      <c r="FN4" s="608"/>
      <c r="FO4" s="608"/>
      <c r="FP4" s="609"/>
      <c r="FQ4" s="544" t="s">
        <v>251</v>
      </c>
      <c r="FR4" s="545"/>
      <c r="FS4" s="545"/>
      <c r="FT4" s="546"/>
      <c r="FU4" s="592" t="s">
        <v>66</v>
      </c>
      <c r="FV4" s="593"/>
      <c r="FW4" s="594"/>
      <c r="FX4" s="607" t="s">
        <v>184</v>
      </c>
      <c r="FY4" s="608"/>
      <c r="FZ4" s="608"/>
      <c r="GA4" s="609"/>
      <c r="GB4" s="544" t="s">
        <v>252</v>
      </c>
      <c r="GC4" s="545"/>
      <c r="GD4" s="545"/>
      <c r="GE4" s="546"/>
      <c r="GF4" s="592" t="s">
        <v>66</v>
      </c>
      <c r="GG4" s="593"/>
      <c r="GH4" s="594"/>
      <c r="GI4" s="607" t="s">
        <v>184</v>
      </c>
      <c r="GJ4" s="608"/>
      <c r="GK4" s="608"/>
      <c r="GL4" s="609"/>
      <c r="GM4" s="544" t="s">
        <v>252</v>
      </c>
      <c r="GN4" s="545"/>
      <c r="GO4" s="545"/>
      <c r="GP4" s="546"/>
      <c r="GQ4" s="592" t="s">
        <v>66</v>
      </c>
      <c r="GR4" s="593"/>
      <c r="GS4" s="594"/>
      <c r="GT4" s="607" t="s">
        <v>186</v>
      </c>
      <c r="GU4" s="608"/>
      <c r="GV4" s="608"/>
      <c r="GW4" s="609"/>
      <c r="GX4" s="592" t="s">
        <v>66</v>
      </c>
      <c r="GY4" s="593"/>
      <c r="GZ4" s="594"/>
      <c r="HA4" s="607" t="s">
        <v>186</v>
      </c>
      <c r="HB4" s="608"/>
      <c r="HC4" s="608"/>
      <c r="HD4" s="608"/>
    </row>
    <row r="5" spans="1:212" ht="33.75" customHeight="1">
      <c r="A5" s="599"/>
      <c r="B5" s="599"/>
      <c r="C5" s="600"/>
      <c r="D5" s="591" t="s">
        <v>68</v>
      </c>
      <c r="E5" s="590"/>
      <c r="F5" s="591" t="s">
        <v>69</v>
      </c>
      <c r="G5" s="590"/>
      <c r="H5" s="589" t="s">
        <v>68</v>
      </c>
      <c r="I5" s="590"/>
      <c r="J5" s="591" t="s">
        <v>69</v>
      </c>
      <c r="K5" s="590"/>
      <c r="L5" s="599"/>
      <c r="M5" s="599"/>
      <c r="N5" s="600"/>
      <c r="O5" s="591" t="s">
        <v>68</v>
      </c>
      <c r="P5" s="590"/>
      <c r="Q5" s="591" t="s">
        <v>69</v>
      </c>
      <c r="R5" s="590"/>
      <c r="S5" s="589" t="s">
        <v>68</v>
      </c>
      <c r="T5" s="590"/>
      <c r="U5" s="591" t="s">
        <v>69</v>
      </c>
      <c r="V5" s="590"/>
      <c r="W5" s="595"/>
      <c r="X5" s="595"/>
      <c r="Y5" s="596"/>
      <c r="Z5" s="591" t="s">
        <v>68</v>
      </c>
      <c r="AA5" s="590"/>
      <c r="AB5" s="591" t="s">
        <v>69</v>
      </c>
      <c r="AC5" s="590"/>
      <c r="AD5" s="589" t="s">
        <v>68</v>
      </c>
      <c r="AE5" s="590"/>
      <c r="AF5" s="591" t="s">
        <v>69</v>
      </c>
      <c r="AG5" s="590"/>
      <c r="AH5" s="595"/>
      <c r="AI5" s="595"/>
      <c r="AJ5" s="596"/>
      <c r="AK5" s="591" t="s">
        <v>68</v>
      </c>
      <c r="AL5" s="590"/>
      <c r="AM5" s="591" t="s">
        <v>69</v>
      </c>
      <c r="AN5" s="590"/>
      <c r="AO5" s="589" t="s">
        <v>68</v>
      </c>
      <c r="AP5" s="590"/>
      <c r="AQ5" s="591" t="s">
        <v>69</v>
      </c>
      <c r="AR5" s="590"/>
      <c r="AS5" s="595"/>
      <c r="AT5" s="595"/>
      <c r="AU5" s="596"/>
      <c r="AV5" s="591" t="s">
        <v>68</v>
      </c>
      <c r="AW5" s="590"/>
      <c r="AX5" s="591" t="s">
        <v>69</v>
      </c>
      <c r="AY5" s="590"/>
      <c r="AZ5" s="589" t="s">
        <v>68</v>
      </c>
      <c r="BA5" s="590"/>
      <c r="BB5" s="591" t="s">
        <v>69</v>
      </c>
      <c r="BC5" s="590"/>
      <c r="BD5" s="595"/>
      <c r="BE5" s="595"/>
      <c r="BF5" s="596"/>
      <c r="BG5" s="591" t="s">
        <v>68</v>
      </c>
      <c r="BH5" s="590"/>
      <c r="BI5" s="591" t="s">
        <v>69</v>
      </c>
      <c r="BJ5" s="590"/>
      <c r="BK5" s="589" t="s">
        <v>68</v>
      </c>
      <c r="BL5" s="590"/>
      <c r="BM5" s="591" t="s">
        <v>69</v>
      </c>
      <c r="BN5" s="590"/>
      <c r="BO5" s="595"/>
      <c r="BP5" s="595"/>
      <c r="BQ5" s="596"/>
      <c r="BR5" s="591" t="s">
        <v>68</v>
      </c>
      <c r="BS5" s="590"/>
      <c r="BT5" s="591" t="s">
        <v>69</v>
      </c>
      <c r="BU5" s="590"/>
      <c r="BV5" s="589" t="s">
        <v>68</v>
      </c>
      <c r="BW5" s="590"/>
      <c r="BX5" s="591" t="s">
        <v>69</v>
      </c>
      <c r="BY5" s="590"/>
      <c r="BZ5" s="595"/>
      <c r="CA5" s="595"/>
      <c r="CB5" s="596"/>
      <c r="CC5" s="591" t="s">
        <v>68</v>
      </c>
      <c r="CD5" s="590"/>
      <c r="CE5" s="591" t="s">
        <v>69</v>
      </c>
      <c r="CF5" s="590"/>
      <c r="CG5" s="589" t="s">
        <v>68</v>
      </c>
      <c r="CH5" s="590"/>
      <c r="CI5" s="591" t="s">
        <v>69</v>
      </c>
      <c r="CJ5" s="590"/>
      <c r="CK5" s="595"/>
      <c r="CL5" s="595"/>
      <c r="CM5" s="596"/>
      <c r="CN5" s="591" t="s">
        <v>68</v>
      </c>
      <c r="CO5" s="590"/>
      <c r="CP5" s="591" t="s">
        <v>69</v>
      </c>
      <c r="CQ5" s="590"/>
      <c r="CR5" s="589" t="s">
        <v>68</v>
      </c>
      <c r="CS5" s="590"/>
      <c r="CT5" s="591" t="s">
        <v>69</v>
      </c>
      <c r="CU5" s="590"/>
      <c r="CV5" s="595"/>
      <c r="CW5" s="595"/>
      <c r="CX5" s="596"/>
      <c r="CY5" s="591" t="s">
        <v>68</v>
      </c>
      <c r="CZ5" s="590"/>
      <c r="DA5" s="591" t="s">
        <v>69</v>
      </c>
      <c r="DB5" s="590"/>
      <c r="DC5" s="589" t="s">
        <v>68</v>
      </c>
      <c r="DD5" s="590"/>
      <c r="DE5" s="591" t="s">
        <v>69</v>
      </c>
      <c r="DF5" s="590"/>
      <c r="DG5" s="595"/>
      <c r="DH5" s="595"/>
      <c r="DI5" s="596"/>
      <c r="DJ5" s="591" t="s">
        <v>68</v>
      </c>
      <c r="DK5" s="590"/>
      <c r="DL5" s="591" t="s">
        <v>69</v>
      </c>
      <c r="DM5" s="590"/>
      <c r="DN5" s="589" t="s">
        <v>68</v>
      </c>
      <c r="DO5" s="590"/>
      <c r="DP5" s="591" t="s">
        <v>69</v>
      </c>
      <c r="DQ5" s="590"/>
      <c r="DR5" s="595"/>
      <c r="DS5" s="595"/>
      <c r="DT5" s="596"/>
      <c r="DU5" s="591" t="s">
        <v>68</v>
      </c>
      <c r="DV5" s="590"/>
      <c r="DW5" s="591" t="s">
        <v>69</v>
      </c>
      <c r="DX5" s="590"/>
      <c r="DY5" s="589" t="s">
        <v>68</v>
      </c>
      <c r="DZ5" s="590"/>
      <c r="EA5" s="591" t="s">
        <v>69</v>
      </c>
      <c r="EB5" s="590"/>
      <c r="EC5" s="595"/>
      <c r="ED5" s="595"/>
      <c r="EE5" s="596"/>
      <c r="EF5" s="591" t="s">
        <v>68</v>
      </c>
      <c r="EG5" s="590"/>
      <c r="EH5" s="591" t="s">
        <v>69</v>
      </c>
      <c r="EI5" s="590"/>
      <c r="EJ5" s="589" t="s">
        <v>68</v>
      </c>
      <c r="EK5" s="590"/>
      <c r="EL5" s="591" t="s">
        <v>69</v>
      </c>
      <c r="EM5" s="590"/>
      <c r="EN5" s="595"/>
      <c r="EO5" s="595"/>
      <c r="EP5" s="596"/>
      <c r="EQ5" s="591" t="s">
        <v>68</v>
      </c>
      <c r="ER5" s="590"/>
      <c r="ES5" s="591" t="s">
        <v>69</v>
      </c>
      <c r="ET5" s="590"/>
      <c r="EU5" s="589" t="s">
        <v>68</v>
      </c>
      <c r="EV5" s="590"/>
      <c r="EW5" s="591" t="s">
        <v>69</v>
      </c>
      <c r="EX5" s="590"/>
      <c r="EY5" s="595"/>
      <c r="EZ5" s="595"/>
      <c r="FA5" s="596"/>
      <c r="FB5" s="591" t="s">
        <v>68</v>
      </c>
      <c r="FC5" s="590"/>
      <c r="FD5" s="591" t="s">
        <v>69</v>
      </c>
      <c r="FE5" s="590"/>
      <c r="FF5" s="589" t="s">
        <v>68</v>
      </c>
      <c r="FG5" s="590"/>
      <c r="FH5" s="591" t="s">
        <v>69</v>
      </c>
      <c r="FI5" s="590"/>
      <c r="FJ5" s="595"/>
      <c r="FK5" s="595"/>
      <c r="FL5" s="596"/>
      <c r="FM5" s="591" t="s">
        <v>68</v>
      </c>
      <c r="FN5" s="590"/>
      <c r="FO5" s="591" t="s">
        <v>69</v>
      </c>
      <c r="FP5" s="590"/>
      <c r="FQ5" s="589" t="s">
        <v>68</v>
      </c>
      <c r="FR5" s="590"/>
      <c r="FS5" s="591" t="s">
        <v>69</v>
      </c>
      <c r="FT5" s="590"/>
      <c r="FU5" s="595"/>
      <c r="FV5" s="595"/>
      <c r="FW5" s="596"/>
      <c r="FX5" s="591" t="s">
        <v>68</v>
      </c>
      <c r="FY5" s="590"/>
      <c r="FZ5" s="591" t="s">
        <v>69</v>
      </c>
      <c r="GA5" s="590"/>
      <c r="GB5" s="589" t="s">
        <v>68</v>
      </c>
      <c r="GC5" s="590"/>
      <c r="GD5" s="591" t="s">
        <v>69</v>
      </c>
      <c r="GE5" s="590"/>
      <c r="GF5" s="595"/>
      <c r="GG5" s="595"/>
      <c r="GH5" s="596"/>
      <c r="GI5" s="591" t="s">
        <v>68</v>
      </c>
      <c r="GJ5" s="590"/>
      <c r="GK5" s="591" t="s">
        <v>69</v>
      </c>
      <c r="GL5" s="590"/>
      <c r="GM5" s="589" t="s">
        <v>68</v>
      </c>
      <c r="GN5" s="590"/>
      <c r="GO5" s="591" t="s">
        <v>69</v>
      </c>
      <c r="GP5" s="590"/>
      <c r="GQ5" s="595"/>
      <c r="GR5" s="595"/>
      <c r="GS5" s="596"/>
      <c r="GT5" s="591" t="s">
        <v>68</v>
      </c>
      <c r="GU5" s="590"/>
      <c r="GV5" s="591" t="s">
        <v>69</v>
      </c>
      <c r="GW5" s="590"/>
      <c r="GX5" s="595"/>
      <c r="GY5" s="595"/>
      <c r="GZ5" s="596"/>
      <c r="HA5" s="591" t="s">
        <v>68</v>
      </c>
      <c r="HB5" s="590"/>
      <c r="HC5" s="591" t="s">
        <v>69</v>
      </c>
      <c r="HD5" s="604"/>
    </row>
    <row r="6" spans="1:212" ht="48.75" customHeight="1">
      <c r="A6" s="430"/>
      <c r="B6" s="430"/>
      <c r="C6" s="431"/>
      <c r="D6" s="84" t="s">
        <v>223</v>
      </c>
      <c r="E6" s="85" t="s">
        <v>224</v>
      </c>
      <c r="F6" s="84" t="s">
        <v>225</v>
      </c>
      <c r="G6" s="85" t="s">
        <v>224</v>
      </c>
      <c r="H6" s="86" t="s">
        <v>225</v>
      </c>
      <c r="I6" s="85" t="s">
        <v>224</v>
      </c>
      <c r="J6" s="84" t="s">
        <v>225</v>
      </c>
      <c r="K6" s="85" t="s">
        <v>224</v>
      </c>
      <c r="L6" s="430"/>
      <c r="M6" s="430"/>
      <c r="N6" s="431"/>
      <c r="O6" s="84" t="s">
        <v>223</v>
      </c>
      <c r="P6" s="85" t="s">
        <v>224</v>
      </c>
      <c r="Q6" s="84" t="s">
        <v>225</v>
      </c>
      <c r="R6" s="85" t="s">
        <v>224</v>
      </c>
      <c r="S6" s="86" t="s">
        <v>225</v>
      </c>
      <c r="T6" s="85" t="s">
        <v>224</v>
      </c>
      <c r="U6" s="84" t="s">
        <v>225</v>
      </c>
      <c r="V6" s="85" t="s">
        <v>224</v>
      </c>
      <c r="W6" s="597"/>
      <c r="X6" s="597"/>
      <c r="Y6" s="598"/>
      <c r="Z6" s="84" t="s">
        <v>225</v>
      </c>
      <c r="AA6" s="85" t="s">
        <v>224</v>
      </c>
      <c r="AB6" s="84" t="s">
        <v>225</v>
      </c>
      <c r="AC6" s="85" t="s">
        <v>224</v>
      </c>
      <c r="AD6" s="117" t="s">
        <v>225</v>
      </c>
      <c r="AE6" s="85" t="s">
        <v>224</v>
      </c>
      <c r="AF6" s="84" t="s">
        <v>225</v>
      </c>
      <c r="AG6" s="85" t="s">
        <v>224</v>
      </c>
      <c r="AH6" s="597"/>
      <c r="AI6" s="597"/>
      <c r="AJ6" s="598"/>
      <c r="AK6" s="84" t="s">
        <v>225</v>
      </c>
      <c r="AL6" s="85" t="s">
        <v>224</v>
      </c>
      <c r="AM6" s="84" t="s">
        <v>225</v>
      </c>
      <c r="AN6" s="85" t="s">
        <v>224</v>
      </c>
      <c r="AO6" s="117" t="s">
        <v>225</v>
      </c>
      <c r="AP6" s="85" t="s">
        <v>224</v>
      </c>
      <c r="AQ6" s="84" t="s">
        <v>225</v>
      </c>
      <c r="AR6" s="85" t="s">
        <v>224</v>
      </c>
      <c r="AS6" s="597"/>
      <c r="AT6" s="597"/>
      <c r="AU6" s="598"/>
      <c r="AV6" s="84" t="s">
        <v>225</v>
      </c>
      <c r="AW6" s="85" t="s">
        <v>224</v>
      </c>
      <c r="AX6" s="84" t="s">
        <v>225</v>
      </c>
      <c r="AY6" s="85" t="s">
        <v>224</v>
      </c>
      <c r="AZ6" s="117" t="s">
        <v>225</v>
      </c>
      <c r="BA6" s="85" t="s">
        <v>224</v>
      </c>
      <c r="BB6" s="84" t="s">
        <v>225</v>
      </c>
      <c r="BC6" s="85" t="s">
        <v>224</v>
      </c>
      <c r="BD6" s="597"/>
      <c r="BE6" s="597"/>
      <c r="BF6" s="598"/>
      <c r="BG6" s="84" t="s">
        <v>225</v>
      </c>
      <c r="BH6" s="85" t="s">
        <v>224</v>
      </c>
      <c r="BI6" s="84" t="s">
        <v>225</v>
      </c>
      <c r="BJ6" s="85" t="s">
        <v>224</v>
      </c>
      <c r="BK6" s="117" t="s">
        <v>225</v>
      </c>
      <c r="BL6" s="85" t="s">
        <v>224</v>
      </c>
      <c r="BM6" s="84" t="s">
        <v>225</v>
      </c>
      <c r="BN6" s="85" t="s">
        <v>224</v>
      </c>
      <c r="BO6" s="597"/>
      <c r="BP6" s="597"/>
      <c r="BQ6" s="598"/>
      <c r="BR6" s="84" t="s">
        <v>225</v>
      </c>
      <c r="BS6" s="85" t="s">
        <v>224</v>
      </c>
      <c r="BT6" s="84" t="s">
        <v>225</v>
      </c>
      <c r="BU6" s="85" t="s">
        <v>224</v>
      </c>
      <c r="BV6" s="117" t="s">
        <v>225</v>
      </c>
      <c r="BW6" s="85" t="s">
        <v>224</v>
      </c>
      <c r="BX6" s="84" t="s">
        <v>225</v>
      </c>
      <c r="BY6" s="85" t="s">
        <v>224</v>
      </c>
      <c r="BZ6" s="597"/>
      <c r="CA6" s="597"/>
      <c r="CB6" s="598"/>
      <c r="CC6" s="84" t="s">
        <v>225</v>
      </c>
      <c r="CD6" s="85" t="s">
        <v>224</v>
      </c>
      <c r="CE6" s="84" t="s">
        <v>225</v>
      </c>
      <c r="CF6" s="85" t="s">
        <v>224</v>
      </c>
      <c r="CG6" s="117" t="s">
        <v>225</v>
      </c>
      <c r="CH6" s="85" t="s">
        <v>224</v>
      </c>
      <c r="CI6" s="84" t="s">
        <v>225</v>
      </c>
      <c r="CJ6" s="85" t="s">
        <v>224</v>
      </c>
      <c r="CK6" s="597"/>
      <c r="CL6" s="597"/>
      <c r="CM6" s="598"/>
      <c r="CN6" s="84" t="s">
        <v>225</v>
      </c>
      <c r="CO6" s="85" t="s">
        <v>224</v>
      </c>
      <c r="CP6" s="84" t="s">
        <v>225</v>
      </c>
      <c r="CQ6" s="85" t="s">
        <v>224</v>
      </c>
      <c r="CR6" s="117" t="s">
        <v>225</v>
      </c>
      <c r="CS6" s="85" t="s">
        <v>224</v>
      </c>
      <c r="CT6" s="84" t="s">
        <v>225</v>
      </c>
      <c r="CU6" s="85" t="s">
        <v>224</v>
      </c>
      <c r="CV6" s="597"/>
      <c r="CW6" s="597"/>
      <c r="CX6" s="598"/>
      <c r="CY6" s="84" t="s">
        <v>225</v>
      </c>
      <c r="CZ6" s="85" t="s">
        <v>224</v>
      </c>
      <c r="DA6" s="84" t="s">
        <v>225</v>
      </c>
      <c r="DB6" s="85" t="s">
        <v>224</v>
      </c>
      <c r="DC6" s="117" t="s">
        <v>225</v>
      </c>
      <c r="DD6" s="85" t="s">
        <v>224</v>
      </c>
      <c r="DE6" s="84" t="s">
        <v>225</v>
      </c>
      <c r="DF6" s="85" t="s">
        <v>224</v>
      </c>
      <c r="DG6" s="597"/>
      <c r="DH6" s="597"/>
      <c r="DI6" s="598"/>
      <c r="DJ6" s="84" t="s">
        <v>225</v>
      </c>
      <c r="DK6" s="85" t="s">
        <v>224</v>
      </c>
      <c r="DL6" s="84" t="s">
        <v>225</v>
      </c>
      <c r="DM6" s="85" t="s">
        <v>224</v>
      </c>
      <c r="DN6" s="117" t="s">
        <v>225</v>
      </c>
      <c r="DO6" s="85" t="s">
        <v>224</v>
      </c>
      <c r="DP6" s="84" t="s">
        <v>225</v>
      </c>
      <c r="DQ6" s="85" t="s">
        <v>224</v>
      </c>
      <c r="DR6" s="597"/>
      <c r="DS6" s="597"/>
      <c r="DT6" s="598"/>
      <c r="DU6" s="84" t="s">
        <v>225</v>
      </c>
      <c r="DV6" s="85" t="s">
        <v>224</v>
      </c>
      <c r="DW6" s="84" t="s">
        <v>225</v>
      </c>
      <c r="DX6" s="85" t="s">
        <v>224</v>
      </c>
      <c r="DY6" s="117" t="s">
        <v>225</v>
      </c>
      <c r="DZ6" s="85" t="s">
        <v>224</v>
      </c>
      <c r="EA6" s="84" t="s">
        <v>225</v>
      </c>
      <c r="EB6" s="85" t="s">
        <v>224</v>
      </c>
      <c r="EC6" s="597"/>
      <c r="ED6" s="597"/>
      <c r="EE6" s="598"/>
      <c r="EF6" s="84" t="s">
        <v>225</v>
      </c>
      <c r="EG6" s="85" t="s">
        <v>224</v>
      </c>
      <c r="EH6" s="84" t="s">
        <v>225</v>
      </c>
      <c r="EI6" s="85" t="s">
        <v>224</v>
      </c>
      <c r="EJ6" s="117" t="s">
        <v>225</v>
      </c>
      <c r="EK6" s="85" t="s">
        <v>224</v>
      </c>
      <c r="EL6" s="84" t="s">
        <v>225</v>
      </c>
      <c r="EM6" s="85" t="s">
        <v>224</v>
      </c>
      <c r="EN6" s="597"/>
      <c r="EO6" s="597"/>
      <c r="EP6" s="598"/>
      <c r="EQ6" s="84" t="s">
        <v>225</v>
      </c>
      <c r="ER6" s="85" t="s">
        <v>224</v>
      </c>
      <c r="ES6" s="84" t="s">
        <v>225</v>
      </c>
      <c r="ET6" s="85" t="s">
        <v>224</v>
      </c>
      <c r="EU6" s="117" t="s">
        <v>225</v>
      </c>
      <c r="EV6" s="85" t="s">
        <v>224</v>
      </c>
      <c r="EW6" s="84" t="s">
        <v>225</v>
      </c>
      <c r="EX6" s="85" t="s">
        <v>224</v>
      </c>
      <c r="EY6" s="597"/>
      <c r="EZ6" s="597"/>
      <c r="FA6" s="598"/>
      <c r="FB6" s="84" t="s">
        <v>225</v>
      </c>
      <c r="FC6" s="85" t="s">
        <v>224</v>
      </c>
      <c r="FD6" s="84" t="s">
        <v>225</v>
      </c>
      <c r="FE6" s="85" t="s">
        <v>224</v>
      </c>
      <c r="FF6" s="117" t="s">
        <v>225</v>
      </c>
      <c r="FG6" s="85" t="s">
        <v>224</v>
      </c>
      <c r="FH6" s="84" t="s">
        <v>225</v>
      </c>
      <c r="FI6" s="85" t="s">
        <v>224</v>
      </c>
      <c r="FJ6" s="597"/>
      <c r="FK6" s="597"/>
      <c r="FL6" s="598"/>
      <c r="FM6" s="84" t="s">
        <v>225</v>
      </c>
      <c r="FN6" s="85" t="s">
        <v>224</v>
      </c>
      <c r="FO6" s="84" t="s">
        <v>225</v>
      </c>
      <c r="FP6" s="85" t="s">
        <v>224</v>
      </c>
      <c r="FQ6" s="117" t="s">
        <v>225</v>
      </c>
      <c r="FR6" s="85" t="s">
        <v>224</v>
      </c>
      <c r="FS6" s="84" t="s">
        <v>225</v>
      </c>
      <c r="FT6" s="85" t="s">
        <v>224</v>
      </c>
      <c r="FU6" s="597"/>
      <c r="FV6" s="597"/>
      <c r="FW6" s="598"/>
      <c r="FX6" s="84" t="s">
        <v>225</v>
      </c>
      <c r="FY6" s="85" t="s">
        <v>224</v>
      </c>
      <c r="FZ6" s="84" t="s">
        <v>225</v>
      </c>
      <c r="GA6" s="85" t="s">
        <v>224</v>
      </c>
      <c r="GB6" s="117" t="s">
        <v>225</v>
      </c>
      <c r="GC6" s="85" t="s">
        <v>224</v>
      </c>
      <c r="GD6" s="84" t="s">
        <v>225</v>
      </c>
      <c r="GE6" s="85" t="s">
        <v>224</v>
      </c>
      <c r="GF6" s="597"/>
      <c r="GG6" s="597"/>
      <c r="GH6" s="598"/>
      <c r="GI6" s="84" t="s">
        <v>225</v>
      </c>
      <c r="GJ6" s="85" t="s">
        <v>224</v>
      </c>
      <c r="GK6" s="84" t="s">
        <v>225</v>
      </c>
      <c r="GL6" s="85" t="s">
        <v>224</v>
      </c>
      <c r="GM6" s="117" t="s">
        <v>225</v>
      </c>
      <c r="GN6" s="85" t="s">
        <v>224</v>
      </c>
      <c r="GO6" s="84" t="s">
        <v>225</v>
      </c>
      <c r="GP6" s="85" t="s">
        <v>224</v>
      </c>
      <c r="GQ6" s="597"/>
      <c r="GR6" s="597"/>
      <c r="GS6" s="598"/>
      <c r="GT6" s="84" t="s">
        <v>225</v>
      </c>
      <c r="GU6" s="85" t="s">
        <v>224</v>
      </c>
      <c r="GV6" s="84" t="s">
        <v>225</v>
      </c>
      <c r="GW6" s="85" t="s">
        <v>224</v>
      </c>
      <c r="GX6" s="597"/>
      <c r="GY6" s="597"/>
      <c r="GZ6" s="598"/>
      <c r="HA6" s="84" t="s">
        <v>225</v>
      </c>
      <c r="HB6" s="85" t="s">
        <v>224</v>
      </c>
      <c r="HC6" s="84" t="s">
        <v>225</v>
      </c>
      <c r="HD6" s="123" t="s">
        <v>224</v>
      </c>
    </row>
    <row r="7" spans="1:212" s="89" customFormat="1" ht="39" customHeight="1">
      <c r="A7" s="87" t="s">
        <v>0</v>
      </c>
      <c r="B7" s="88"/>
      <c r="C7" s="12" t="s">
        <v>1</v>
      </c>
      <c r="D7" s="13">
        <v>156118395</v>
      </c>
      <c r="E7" s="13">
        <v>143821658450</v>
      </c>
      <c r="F7" s="13">
        <v>189080852</v>
      </c>
      <c r="G7" s="13">
        <v>155751047275</v>
      </c>
      <c r="H7" s="13">
        <v>16278768</v>
      </c>
      <c r="I7" s="13">
        <v>7819746163</v>
      </c>
      <c r="J7" s="13">
        <v>13619098</v>
      </c>
      <c r="K7" s="13">
        <v>6253634488</v>
      </c>
      <c r="L7" s="93" t="s">
        <v>240</v>
      </c>
      <c r="M7" s="104"/>
      <c r="N7" s="94" t="s">
        <v>76</v>
      </c>
      <c r="O7" s="13">
        <v>13633661</v>
      </c>
      <c r="P7" s="13">
        <v>7463859677</v>
      </c>
      <c r="Q7" s="13">
        <v>20318334</v>
      </c>
      <c r="R7" s="13">
        <v>10840038256</v>
      </c>
      <c r="S7" s="13">
        <v>441016</v>
      </c>
      <c r="T7" s="13">
        <v>199578272</v>
      </c>
      <c r="U7" s="13">
        <v>349572</v>
      </c>
      <c r="V7" s="13">
        <v>157076947</v>
      </c>
      <c r="W7" s="87" t="s">
        <v>0</v>
      </c>
      <c r="X7" s="88"/>
      <c r="Y7" s="12" t="s">
        <v>1</v>
      </c>
      <c r="Z7" s="13">
        <v>14174640</v>
      </c>
      <c r="AA7" s="13">
        <v>7880222435</v>
      </c>
      <c r="AB7" s="13">
        <v>12344516</v>
      </c>
      <c r="AC7" s="13">
        <v>6535838138</v>
      </c>
      <c r="AD7" s="13">
        <v>8190437</v>
      </c>
      <c r="AE7" s="13">
        <v>4753715638</v>
      </c>
      <c r="AF7" s="13">
        <v>7320716</v>
      </c>
      <c r="AG7" s="13">
        <v>4040064009</v>
      </c>
      <c r="AH7" s="93" t="s">
        <v>240</v>
      </c>
      <c r="AI7" s="104"/>
      <c r="AJ7" s="94" t="s">
        <v>76</v>
      </c>
      <c r="AK7" s="13">
        <v>904508</v>
      </c>
      <c r="AL7" s="13">
        <v>431288884</v>
      </c>
      <c r="AM7" s="13">
        <v>717346</v>
      </c>
      <c r="AN7" s="13">
        <v>338586130</v>
      </c>
      <c r="AO7" s="13">
        <v>857131</v>
      </c>
      <c r="AP7" s="13">
        <v>450859627</v>
      </c>
      <c r="AQ7" s="13">
        <v>746020</v>
      </c>
      <c r="AR7" s="13">
        <v>373536935</v>
      </c>
      <c r="AS7" s="87" t="s">
        <v>0</v>
      </c>
      <c r="AT7" s="88"/>
      <c r="AU7" s="12" t="s">
        <v>1</v>
      </c>
      <c r="AV7" s="13">
        <v>6687490</v>
      </c>
      <c r="AW7" s="13">
        <v>4622110498</v>
      </c>
      <c r="AX7" s="13">
        <v>7538846</v>
      </c>
      <c r="AY7" s="13">
        <v>4765354679</v>
      </c>
      <c r="AZ7" s="13">
        <v>7615214</v>
      </c>
      <c r="BA7" s="13">
        <v>5967467728</v>
      </c>
      <c r="BB7" s="13">
        <v>11384955</v>
      </c>
      <c r="BC7" s="13">
        <v>7300638690</v>
      </c>
      <c r="BD7" s="93" t="s">
        <v>240</v>
      </c>
      <c r="BE7" s="104"/>
      <c r="BF7" s="94" t="s">
        <v>76</v>
      </c>
      <c r="BG7" s="13">
        <v>807949</v>
      </c>
      <c r="BH7" s="13">
        <v>446348031</v>
      </c>
      <c r="BI7" s="13">
        <v>977498</v>
      </c>
      <c r="BJ7" s="13">
        <v>497373103</v>
      </c>
      <c r="BK7" s="13">
        <v>942015</v>
      </c>
      <c r="BL7" s="13">
        <v>519315563</v>
      </c>
      <c r="BM7" s="13">
        <v>1598720</v>
      </c>
      <c r="BN7" s="13">
        <v>817337680</v>
      </c>
      <c r="BO7" s="87" t="s">
        <v>0</v>
      </c>
      <c r="BP7" s="88"/>
      <c r="BQ7" s="12" t="s">
        <v>1</v>
      </c>
      <c r="BR7" s="13">
        <v>7718543</v>
      </c>
      <c r="BS7" s="13">
        <v>6380895569</v>
      </c>
      <c r="BT7" s="13">
        <v>13498593</v>
      </c>
      <c r="BU7" s="13">
        <v>8570957455</v>
      </c>
      <c r="BV7" s="13">
        <v>7666612</v>
      </c>
      <c r="BW7" s="13">
        <v>6514434614</v>
      </c>
      <c r="BX7" s="13">
        <v>13012500</v>
      </c>
      <c r="BY7" s="13">
        <v>8408762841</v>
      </c>
      <c r="BZ7" s="93" t="s">
        <v>240</v>
      </c>
      <c r="CA7" s="104"/>
      <c r="CB7" s="94" t="s">
        <v>76</v>
      </c>
      <c r="CC7" s="13">
        <v>1035456</v>
      </c>
      <c r="CD7" s="13">
        <v>572388169</v>
      </c>
      <c r="CE7" s="13">
        <v>1871611</v>
      </c>
      <c r="CF7" s="13">
        <v>961999902</v>
      </c>
      <c r="CG7" s="13">
        <v>1015072</v>
      </c>
      <c r="CH7" s="13">
        <v>556824252</v>
      </c>
      <c r="CI7" s="13">
        <v>1895070</v>
      </c>
      <c r="CJ7" s="13">
        <v>975312072</v>
      </c>
      <c r="CK7" s="87" t="s">
        <v>0</v>
      </c>
      <c r="CL7" s="88"/>
      <c r="CM7" s="12" t="s">
        <v>1</v>
      </c>
      <c r="CN7" s="13">
        <v>8917570</v>
      </c>
      <c r="CO7" s="13">
        <v>7931384168</v>
      </c>
      <c r="CP7" s="13">
        <v>13159234</v>
      </c>
      <c r="CQ7" s="13">
        <v>9254495782</v>
      </c>
      <c r="CR7" s="13">
        <v>10318951</v>
      </c>
      <c r="CS7" s="13">
        <v>9750059113</v>
      </c>
      <c r="CT7" s="13">
        <v>14152518</v>
      </c>
      <c r="CU7" s="13">
        <v>10996484876</v>
      </c>
      <c r="CV7" s="93" t="s">
        <v>240</v>
      </c>
      <c r="CW7" s="104"/>
      <c r="CX7" s="94" t="s">
        <v>76</v>
      </c>
      <c r="CY7" s="13">
        <v>1181791</v>
      </c>
      <c r="CZ7" s="13">
        <v>645624084</v>
      </c>
      <c r="DA7" s="13">
        <v>2128834</v>
      </c>
      <c r="DB7" s="13">
        <v>1106677672</v>
      </c>
      <c r="DC7" s="13">
        <v>1282411</v>
      </c>
      <c r="DD7" s="13">
        <v>708642981</v>
      </c>
      <c r="DE7" s="13">
        <v>2235591</v>
      </c>
      <c r="DF7" s="13">
        <v>1187670999</v>
      </c>
      <c r="DG7" s="87" t="s">
        <v>0</v>
      </c>
      <c r="DH7" s="88"/>
      <c r="DI7" s="12" t="s">
        <v>1</v>
      </c>
      <c r="DJ7" s="13">
        <v>10526998</v>
      </c>
      <c r="DK7" s="13">
        <v>10910567659</v>
      </c>
      <c r="DL7" s="13">
        <v>14447016</v>
      </c>
      <c r="DM7" s="13">
        <v>12573302519</v>
      </c>
      <c r="DN7" s="13">
        <v>10734305</v>
      </c>
      <c r="DO7" s="13">
        <v>12293993331</v>
      </c>
      <c r="DP7" s="13">
        <v>14817028</v>
      </c>
      <c r="DQ7" s="13">
        <v>14309737109</v>
      </c>
      <c r="DR7" s="93" t="s">
        <v>240</v>
      </c>
      <c r="DS7" s="104"/>
      <c r="DT7" s="94" t="s">
        <v>76</v>
      </c>
      <c r="DU7" s="13">
        <v>1194428</v>
      </c>
      <c r="DV7" s="13">
        <v>663633014</v>
      </c>
      <c r="DW7" s="13">
        <v>2031371</v>
      </c>
      <c r="DX7" s="13">
        <v>1109666548</v>
      </c>
      <c r="DY7" s="13">
        <v>1072076</v>
      </c>
      <c r="DZ7" s="13">
        <v>598555587</v>
      </c>
      <c r="EA7" s="13">
        <v>1787494</v>
      </c>
      <c r="EB7" s="13">
        <v>1001719013</v>
      </c>
      <c r="EC7" s="87" t="s">
        <v>0</v>
      </c>
      <c r="ED7" s="88"/>
      <c r="EE7" s="12" t="s">
        <v>1</v>
      </c>
      <c r="EF7" s="13">
        <v>8164317</v>
      </c>
      <c r="EG7" s="13">
        <v>9990993003</v>
      </c>
      <c r="EH7" s="13">
        <v>10978983</v>
      </c>
      <c r="EI7" s="13">
        <v>11644741388</v>
      </c>
      <c r="EJ7" s="13">
        <v>7629983</v>
      </c>
      <c r="EK7" s="13">
        <v>9760950407</v>
      </c>
      <c r="EL7" s="13">
        <v>9992712</v>
      </c>
      <c r="EM7" s="13">
        <v>11453160919</v>
      </c>
      <c r="EN7" s="93" t="s">
        <v>240</v>
      </c>
      <c r="EO7" s="104"/>
      <c r="EP7" s="94" t="s">
        <v>76</v>
      </c>
      <c r="EQ7" s="13">
        <v>690438</v>
      </c>
      <c r="ER7" s="13">
        <v>389011595</v>
      </c>
      <c r="ES7" s="13">
        <v>1107864</v>
      </c>
      <c r="ET7" s="13">
        <v>633020546</v>
      </c>
      <c r="EU7" s="13">
        <v>563878</v>
      </c>
      <c r="EV7" s="13">
        <v>317241291</v>
      </c>
      <c r="EW7" s="13">
        <v>853808</v>
      </c>
      <c r="EX7" s="13">
        <v>491384027</v>
      </c>
      <c r="EY7" s="87" t="s">
        <v>0</v>
      </c>
      <c r="EZ7" s="88"/>
      <c r="FA7" s="12" t="s">
        <v>1</v>
      </c>
      <c r="FB7" s="13">
        <v>8307190</v>
      </c>
      <c r="FC7" s="13">
        <v>10391350665</v>
      </c>
      <c r="FD7" s="13">
        <v>10644499</v>
      </c>
      <c r="FE7" s="13">
        <v>12558166888</v>
      </c>
      <c r="FF7" s="13">
        <v>8640001</v>
      </c>
      <c r="FG7" s="13">
        <v>10766753358</v>
      </c>
      <c r="FH7" s="13">
        <v>9231258</v>
      </c>
      <c r="FI7" s="13">
        <v>11289931617</v>
      </c>
      <c r="FJ7" s="93" t="s">
        <v>240</v>
      </c>
      <c r="FK7" s="104"/>
      <c r="FL7" s="94" t="s">
        <v>76</v>
      </c>
      <c r="FM7" s="13">
        <v>547935</v>
      </c>
      <c r="FN7" s="13">
        <v>310263972</v>
      </c>
      <c r="FO7" s="13">
        <v>797657</v>
      </c>
      <c r="FP7" s="13">
        <v>465729862</v>
      </c>
      <c r="FQ7" s="13">
        <v>477984</v>
      </c>
      <c r="FR7" s="13">
        <v>279901036</v>
      </c>
      <c r="FS7" s="13">
        <v>598189</v>
      </c>
      <c r="FT7" s="13">
        <v>356527344</v>
      </c>
      <c r="FU7" s="87" t="s">
        <v>0</v>
      </c>
      <c r="FV7" s="88"/>
      <c r="FW7" s="12" t="s">
        <v>1</v>
      </c>
      <c r="FX7" s="13">
        <v>8313156</v>
      </c>
      <c r="FY7" s="13">
        <v>10366651043</v>
      </c>
      <c r="FZ7" s="13">
        <v>6903619</v>
      </c>
      <c r="GA7" s="13">
        <v>8580828029</v>
      </c>
      <c r="GB7" s="13">
        <v>4343439</v>
      </c>
      <c r="GC7" s="13">
        <v>5389187198</v>
      </c>
      <c r="GD7" s="13">
        <v>3898082</v>
      </c>
      <c r="GE7" s="13">
        <v>4761859658</v>
      </c>
      <c r="GF7" s="93" t="s">
        <v>240</v>
      </c>
      <c r="GG7" s="104"/>
      <c r="GH7" s="94" t="s">
        <v>76</v>
      </c>
      <c r="GI7" s="13">
        <v>384646</v>
      </c>
      <c r="GJ7" s="13">
        <v>232892843</v>
      </c>
      <c r="GK7" s="13">
        <v>372845</v>
      </c>
      <c r="GL7" s="13">
        <v>222340733</v>
      </c>
      <c r="GM7" s="13">
        <v>172193</v>
      </c>
      <c r="GN7" s="13">
        <v>104548599</v>
      </c>
      <c r="GO7" s="13">
        <v>175810</v>
      </c>
      <c r="GP7" s="13">
        <v>103079309</v>
      </c>
      <c r="GQ7" s="87" t="s">
        <v>0</v>
      </c>
      <c r="GR7" s="88"/>
      <c r="GS7" s="12" t="s">
        <v>1</v>
      </c>
      <c r="GT7" s="13">
        <v>1890781</v>
      </c>
      <c r="GU7" s="13">
        <v>2298023060</v>
      </c>
      <c r="GV7" s="13">
        <v>2136679</v>
      </c>
      <c r="GW7" s="13">
        <v>2447644190</v>
      </c>
      <c r="GX7" s="93" t="s">
        <v>240</v>
      </c>
      <c r="GY7" s="104"/>
      <c r="GZ7" s="94" t="s">
        <v>76</v>
      </c>
      <c r="HA7" s="13">
        <v>62734</v>
      </c>
      <c r="HB7" s="13">
        <v>36941877</v>
      </c>
      <c r="HC7" s="13">
        <v>73034</v>
      </c>
      <c r="HD7" s="13">
        <v>40999434</v>
      </c>
    </row>
    <row r="8" spans="1:212" ht="27" customHeight="1">
      <c r="A8" s="90"/>
      <c r="B8" s="91" t="s">
        <v>4</v>
      </c>
      <c r="C8" s="29" t="s">
        <v>73</v>
      </c>
      <c r="D8" s="15">
        <v>97173110</v>
      </c>
      <c r="E8" s="15">
        <v>45503945913</v>
      </c>
      <c r="F8" s="15">
        <v>115944430</v>
      </c>
      <c r="G8" s="15">
        <v>44618339415</v>
      </c>
      <c r="H8" s="15">
        <v>9115920</v>
      </c>
      <c r="I8" s="15">
        <v>1473186420</v>
      </c>
      <c r="J8" s="15">
        <v>7565851</v>
      </c>
      <c r="K8" s="15">
        <v>1170390098</v>
      </c>
      <c r="L8" s="105"/>
      <c r="M8" s="106" t="s">
        <v>4</v>
      </c>
      <c r="N8" s="107" t="s">
        <v>73</v>
      </c>
      <c r="O8" s="15">
        <v>10253344</v>
      </c>
      <c r="P8" s="15">
        <v>2001928242</v>
      </c>
      <c r="Q8" s="15">
        <v>15949450</v>
      </c>
      <c r="R8" s="15">
        <v>3032195929</v>
      </c>
      <c r="S8" s="15">
        <v>417101</v>
      </c>
      <c r="T8" s="15">
        <v>72710460</v>
      </c>
      <c r="U8" s="15">
        <v>331405</v>
      </c>
      <c r="V8" s="15">
        <v>57115470</v>
      </c>
      <c r="W8" s="90"/>
      <c r="X8" s="91" t="s">
        <v>4</v>
      </c>
      <c r="Y8" s="29" t="s">
        <v>253</v>
      </c>
      <c r="Z8" s="15">
        <v>7676594</v>
      </c>
      <c r="AA8" s="15">
        <v>1516381559</v>
      </c>
      <c r="AB8" s="15">
        <v>6596534</v>
      </c>
      <c r="AC8" s="15">
        <v>1171415932</v>
      </c>
      <c r="AD8" s="15">
        <v>4822655</v>
      </c>
      <c r="AE8" s="15">
        <v>1192614425</v>
      </c>
      <c r="AF8" s="15">
        <v>4290220</v>
      </c>
      <c r="AG8" s="15">
        <v>876597664</v>
      </c>
      <c r="AH8" s="105"/>
      <c r="AI8" s="106" t="s">
        <v>4</v>
      </c>
      <c r="AJ8" s="107" t="s">
        <v>73</v>
      </c>
      <c r="AK8" s="15">
        <v>816690</v>
      </c>
      <c r="AL8" s="15">
        <v>147932710</v>
      </c>
      <c r="AM8" s="15">
        <v>646814</v>
      </c>
      <c r="AN8" s="15">
        <v>114318570</v>
      </c>
      <c r="AO8" s="15">
        <v>639652</v>
      </c>
      <c r="AP8" s="15">
        <v>116691840</v>
      </c>
      <c r="AQ8" s="15">
        <v>606348</v>
      </c>
      <c r="AR8" s="15">
        <v>109031978</v>
      </c>
      <c r="AS8" s="90"/>
      <c r="AT8" s="91" t="s">
        <v>4</v>
      </c>
      <c r="AU8" s="29" t="s">
        <v>73</v>
      </c>
      <c r="AV8" s="15">
        <v>3870629</v>
      </c>
      <c r="AW8" s="15">
        <v>1024592421</v>
      </c>
      <c r="AX8" s="15">
        <v>4353001</v>
      </c>
      <c r="AY8" s="15">
        <v>837301546</v>
      </c>
      <c r="AZ8" s="15">
        <v>4334497</v>
      </c>
      <c r="BA8" s="15">
        <v>1301995844</v>
      </c>
      <c r="BB8" s="15">
        <v>6562552</v>
      </c>
      <c r="BC8" s="15">
        <v>1293551744</v>
      </c>
      <c r="BD8" s="105"/>
      <c r="BE8" s="106" t="s">
        <v>4</v>
      </c>
      <c r="BF8" s="107" t="s">
        <v>73</v>
      </c>
      <c r="BG8" s="15">
        <v>530170</v>
      </c>
      <c r="BH8" s="15">
        <v>97537410</v>
      </c>
      <c r="BI8" s="15">
        <v>750370</v>
      </c>
      <c r="BJ8" s="15">
        <v>137503110</v>
      </c>
      <c r="BK8" s="15">
        <v>574651</v>
      </c>
      <c r="BL8" s="15">
        <v>107081850</v>
      </c>
      <c r="BM8" s="15">
        <v>1223327</v>
      </c>
      <c r="BN8" s="15">
        <v>229229970</v>
      </c>
      <c r="BO8" s="90"/>
      <c r="BP8" s="91" t="s">
        <v>4</v>
      </c>
      <c r="BQ8" s="29" t="s">
        <v>73</v>
      </c>
      <c r="BR8" s="15">
        <v>4384545</v>
      </c>
      <c r="BS8" s="15">
        <v>1573974808</v>
      </c>
      <c r="BT8" s="15">
        <v>7708834</v>
      </c>
      <c r="BU8" s="15">
        <v>1667892746</v>
      </c>
      <c r="BV8" s="15">
        <v>4516882</v>
      </c>
      <c r="BW8" s="15">
        <v>1754291353</v>
      </c>
      <c r="BX8" s="15">
        <v>7457389</v>
      </c>
      <c r="BY8" s="15">
        <v>1798129197</v>
      </c>
      <c r="BZ8" s="105"/>
      <c r="CA8" s="106" t="s">
        <v>4</v>
      </c>
      <c r="CB8" s="107" t="s">
        <v>73</v>
      </c>
      <c r="CC8" s="15">
        <v>666457</v>
      </c>
      <c r="CD8" s="15">
        <v>125892690</v>
      </c>
      <c r="CE8" s="15">
        <v>1461077</v>
      </c>
      <c r="CF8" s="15">
        <v>275836620</v>
      </c>
      <c r="CG8" s="15">
        <v>708412</v>
      </c>
      <c r="CH8" s="15">
        <v>135716700</v>
      </c>
      <c r="CI8" s="15">
        <v>1517629</v>
      </c>
      <c r="CJ8" s="15">
        <v>284509920</v>
      </c>
      <c r="CK8" s="90"/>
      <c r="CL8" s="91" t="s">
        <v>4</v>
      </c>
      <c r="CM8" s="29" t="s">
        <v>73</v>
      </c>
      <c r="CN8" s="15">
        <v>5426400</v>
      </c>
      <c r="CO8" s="15">
        <v>2249003116</v>
      </c>
      <c r="CP8" s="15">
        <v>7904282</v>
      </c>
      <c r="CQ8" s="15">
        <v>2225234949</v>
      </c>
      <c r="CR8" s="15">
        <v>6385303</v>
      </c>
      <c r="CS8" s="15">
        <v>2891324061</v>
      </c>
      <c r="CT8" s="15">
        <v>8668368</v>
      </c>
      <c r="CU8" s="15">
        <v>2780896129</v>
      </c>
      <c r="CV8" s="105"/>
      <c r="CW8" s="106" t="s">
        <v>4</v>
      </c>
      <c r="CX8" s="107" t="s">
        <v>73</v>
      </c>
      <c r="CY8" s="15">
        <v>874246</v>
      </c>
      <c r="CZ8" s="15">
        <v>169008090</v>
      </c>
      <c r="DA8" s="15">
        <v>1716657</v>
      </c>
      <c r="DB8" s="15">
        <v>321240540</v>
      </c>
      <c r="DC8" s="15">
        <v>962759</v>
      </c>
      <c r="DD8" s="15">
        <v>188585645</v>
      </c>
      <c r="DE8" s="15">
        <v>1773671</v>
      </c>
      <c r="DF8" s="15">
        <v>333818220</v>
      </c>
      <c r="DG8" s="90"/>
      <c r="DH8" s="91" t="s">
        <v>4</v>
      </c>
      <c r="DI8" s="29" t="s">
        <v>73</v>
      </c>
      <c r="DJ8" s="15">
        <v>6705274</v>
      </c>
      <c r="DK8" s="15">
        <v>3401655091</v>
      </c>
      <c r="DL8" s="15">
        <v>9022004</v>
      </c>
      <c r="DM8" s="15">
        <v>3402295464</v>
      </c>
      <c r="DN8" s="15">
        <v>7043912</v>
      </c>
      <c r="DO8" s="15">
        <v>4126889876</v>
      </c>
      <c r="DP8" s="15">
        <v>9471873</v>
      </c>
      <c r="DQ8" s="15">
        <v>4349065946</v>
      </c>
      <c r="DR8" s="105"/>
      <c r="DS8" s="106" t="s">
        <v>4</v>
      </c>
      <c r="DT8" s="107" t="s">
        <v>73</v>
      </c>
      <c r="DU8" s="15">
        <v>919133</v>
      </c>
      <c r="DV8" s="15">
        <v>183558120</v>
      </c>
      <c r="DW8" s="15">
        <v>1577890</v>
      </c>
      <c r="DX8" s="15">
        <v>304460486</v>
      </c>
      <c r="DY8" s="15">
        <v>843838</v>
      </c>
      <c r="DZ8" s="15">
        <v>172339533</v>
      </c>
      <c r="EA8" s="15">
        <v>1356763</v>
      </c>
      <c r="EB8" s="15">
        <v>266392500</v>
      </c>
      <c r="EC8" s="90"/>
      <c r="ED8" s="91" t="s">
        <v>4</v>
      </c>
      <c r="EE8" s="29" t="s">
        <v>73</v>
      </c>
      <c r="EF8" s="15">
        <v>5492608</v>
      </c>
      <c r="EG8" s="15">
        <v>3565848424</v>
      </c>
      <c r="EH8" s="15">
        <v>7199149</v>
      </c>
      <c r="EI8" s="15">
        <v>3911906153</v>
      </c>
      <c r="EJ8" s="15">
        <v>5230351</v>
      </c>
      <c r="EK8" s="15">
        <v>3623521000</v>
      </c>
      <c r="EL8" s="15">
        <v>6699473</v>
      </c>
      <c r="EM8" s="15">
        <v>4069861060</v>
      </c>
      <c r="EN8" s="105"/>
      <c r="EO8" s="106" t="s">
        <v>4</v>
      </c>
      <c r="EP8" s="107" t="s">
        <v>73</v>
      </c>
      <c r="EQ8" s="15">
        <v>547027</v>
      </c>
      <c r="ER8" s="15">
        <v>113420340</v>
      </c>
      <c r="ES8" s="15">
        <v>832233</v>
      </c>
      <c r="ET8" s="15">
        <v>165613170</v>
      </c>
      <c r="EU8" s="15">
        <v>458175</v>
      </c>
      <c r="EV8" s="15">
        <v>95767980</v>
      </c>
      <c r="EW8" s="15">
        <v>646842</v>
      </c>
      <c r="EX8" s="15">
        <v>130016490</v>
      </c>
      <c r="EY8" s="90"/>
      <c r="EZ8" s="91" t="s">
        <v>4</v>
      </c>
      <c r="FA8" s="29" t="s">
        <v>73</v>
      </c>
      <c r="FB8" s="15">
        <v>5650110</v>
      </c>
      <c r="FC8" s="15">
        <v>3961480435</v>
      </c>
      <c r="FD8" s="15">
        <v>7086904</v>
      </c>
      <c r="FE8" s="15">
        <v>4574019164</v>
      </c>
      <c r="FF8" s="15">
        <v>6023643</v>
      </c>
      <c r="FG8" s="15">
        <v>4307539059</v>
      </c>
      <c r="FH8" s="15">
        <v>6289050</v>
      </c>
      <c r="FI8" s="15">
        <v>4254435104</v>
      </c>
      <c r="FJ8" s="105"/>
      <c r="FK8" s="106" t="s">
        <v>4</v>
      </c>
      <c r="FL8" s="107" t="s">
        <v>73</v>
      </c>
      <c r="FM8" s="15">
        <v>446754</v>
      </c>
      <c r="FN8" s="15">
        <v>93452338</v>
      </c>
      <c r="FO8" s="15">
        <v>598867</v>
      </c>
      <c r="FP8" s="15">
        <v>120093420</v>
      </c>
      <c r="FQ8" s="15">
        <v>376104</v>
      </c>
      <c r="FR8" s="15">
        <v>79509086</v>
      </c>
      <c r="FS8" s="15">
        <v>441916</v>
      </c>
      <c r="FT8" s="15">
        <v>89082630</v>
      </c>
      <c r="FU8" s="90"/>
      <c r="FV8" s="91" t="s">
        <v>4</v>
      </c>
      <c r="FW8" s="29" t="s">
        <v>73</v>
      </c>
      <c r="FX8" s="15">
        <v>5939045</v>
      </c>
      <c r="FY8" s="15">
        <v>4289220044</v>
      </c>
      <c r="FZ8" s="15">
        <v>4795246</v>
      </c>
      <c r="GA8" s="15">
        <v>3361222967</v>
      </c>
      <c r="GB8" s="15">
        <v>3168707</v>
      </c>
      <c r="GC8" s="15">
        <v>2283866996</v>
      </c>
      <c r="GD8" s="15">
        <v>2753729</v>
      </c>
      <c r="GE8" s="15">
        <v>1906401792</v>
      </c>
      <c r="GF8" s="105"/>
      <c r="GG8" s="106" t="s">
        <v>4</v>
      </c>
      <c r="GH8" s="107" t="s">
        <v>73</v>
      </c>
      <c r="GI8" s="15">
        <v>292596</v>
      </c>
      <c r="GJ8" s="15">
        <v>63722610</v>
      </c>
      <c r="GK8" s="15">
        <v>275588</v>
      </c>
      <c r="GL8" s="15">
        <v>55693983</v>
      </c>
      <c r="GM8" s="15">
        <v>130468</v>
      </c>
      <c r="GN8" s="15">
        <v>28430280</v>
      </c>
      <c r="GO8" s="15">
        <v>133367</v>
      </c>
      <c r="GP8" s="15">
        <v>26664072</v>
      </c>
      <c r="GQ8" s="90"/>
      <c r="GR8" s="91" t="s">
        <v>4</v>
      </c>
      <c r="GS8" s="29" t="s">
        <v>73</v>
      </c>
      <c r="GT8" s="15">
        <v>1386035</v>
      </c>
      <c r="GU8" s="15">
        <v>966560981</v>
      </c>
      <c r="GV8" s="15">
        <v>1519971</v>
      </c>
      <c r="GW8" s="15">
        <v>967721760</v>
      </c>
      <c r="GX8" s="105"/>
      <c r="GY8" s="106" t="s">
        <v>4</v>
      </c>
      <c r="GZ8" s="107" t="s">
        <v>73</v>
      </c>
      <c r="HA8" s="15">
        <v>49111</v>
      </c>
      <c r="HB8" s="15">
        <v>10570560</v>
      </c>
      <c r="HC8" s="15">
        <v>58686</v>
      </c>
      <c r="HD8" s="15">
        <v>11574780</v>
      </c>
    </row>
    <row r="9" spans="1:212" ht="42" customHeight="1">
      <c r="A9" s="90"/>
      <c r="B9" s="91" t="s">
        <v>5</v>
      </c>
      <c r="C9" s="28" t="s">
        <v>40</v>
      </c>
      <c r="D9" s="15">
        <v>52101531</v>
      </c>
      <c r="E9" s="15">
        <v>56754156436</v>
      </c>
      <c r="F9" s="15">
        <v>66467881</v>
      </c>
      <c r="G9" s="15">
        <v>61868762338</v>
      </c>
      <c r="H9" s="15">
        <v>2605659</v>
      </c>
      <c r="I9" s="15">
        <v>1981620778</v>
      </c>
      <c r="J9" s="15">
        <v>2127737</v>
      </c>
      <c r="K9" s="15">
        <v>1449298452</v>
      </c>
      <c r="L9" s="105"/>
      <c r="M9" s="106" t="s">
        <v>5</v>
      </c>
      <c r="N9" s="108" t="s">
        <v>233</v>
      </c>
      <c r="O9" s="15">
        <v>3966959</v>
      </c>
      <c r="P9" s="15">
        <v>2016217337</v>
      </c>
      <c r="Q9" s="15">
        <v>5035824</v>
      </c>
      <c r="R9" s="15">
        <v>2636157190</v>
      </c>
      <c r="S9" s="15">
        <v>24351</v>
      </c>
      <c r="T9" s="15">
        <v>12142360</v>
      </c>
      <c r="U9" s="15">
        <v>18445</v>
      </c>
      <c r="V9" s="15">
        <v>8850861</v>
      </c>
      <c r="W9" s="90"/>
      <c r="X9" s="91" t="s">
        <v>5</v>
      </c>
      <c r="Y9" s="28" t="s">
        <v>254</v>
      </c>
      <c r="Z9" s="15">
        <v>3347571</v>
      </c>
      <c r="AA9" s="15">
        <v>2550072584</v>
      </c>
      <c r="AB9" s="15">
        <v>2867091</v>
      </c>
      <c r="AC9" s="15">
        <v>2045329274</v>
      </c>
      <c r="AD9" s="15">
        <v>2118643</v>
      </c>
      <c r="AE9" s="15">
        <v>1352887134</v>
      </c>
      <c r="AF9" s="15">
        <v>1776362</v>
      </c>
      <c r="AG9" s="15">
        <v>1193240034</v>
      </c>
      <c r="AH9" s="105"/>
      <c r="AI9" s="106" t="s">
        <v>5</v>
      </c>
      <c r="AJ9" s="108" t="s">
        <v>233</v>
      </c>
      <c r="AK9" s="15">
        <v>93593</v>
      </c>
      <c r="AL9" s="15">
        <v>45387583</v>
      </c>
      <c r="AM9" s="15">
        <v>74743</v>
      </c>
      <c r="AN9" s="15">
        <v>35663394</v>
      </c>
      <c r="AO9" s="15">
        <v>238479</v>
      </c>
      <c r="AP9" s="15">
        <v>116892002</v>
      </c>
      <c r="AQ9" s="15">
        <v>151799</v>
      </c>
      <c r="AR9" s="15">
        <v>72196466</v>
      </c>
      <c r="AS9" s="90"/>
      <c r="AT9" s="91" t="s">
        <v>5</v>
      </c>
      <c r="AU9" s="28" t="s">
        <v>40</v>
      </c>
      <c r="AV9" s="15">
        <v>2457109</v>
      </c>
      <c r="AW9" s="15">
        <v>1797893992</v>
      </c>
      <c r="AX9" s="15">
        <v>2682439</v>
      </c>
      <c r="AY9" s="15">
        <v>1904447307</v>
      </c>
      <c r="AZ9" s="15">
        <v>3424768</v>
      </c>
      <c r="BA9" s="15">
        <v>2621025218</v>
      </c>
      <c r="BB9" s="15">
        <v>4749435</v>
      </c>
      <c r="BC9" s="15">
        <v>3003686754</v>
      </c>
      <c r="BD9" s="105"/>
      <c r="BE9" s="106" t="s">
        <v>5</v>
      </c>
      <c r="BF9" s="108" t="s">
        <v>233</v>
      </c>
      <c r="BG9" s="15">
        <v>314203</v>
      </c>
      <c r="BH9" s="15">
        <v>150663449</v>
      </c>
      <c r="BI9" s="15">
        <v>254614</v>
      </c>
      <c r="BJ9" s="15">
        <v>113405002</v>
      </c>
      <c r="BK9" s="15">
        <v>425408</v>
      </c>
      <c r="BL9" s="15">
        <v>185368699</v>
      </c>
      <c r="BM9" s="15">
        <v>422089</v>
      </c>
      <c r="BN9" s="15">
        <v>186624330</v>
      </c>
      <c r="BO9" s="90"/>
      <c r="BP9" s="91" t="s">
        <v>5</v>
      </c>
      <c r="BQ9" s="28" t="s">
        <v>40</v>
      </c>
      <c r="BR9" s="15">
        <v>3407417</v>
      </c>
      <c r="BS9" s="15">
        <v>2739277938</v>
      </c>
      <c r="BT9" s="15">
        <v>5717335</v>
      </c>
      <c r="BU9" s="15">
        <v>3443012047</v>
      </c>
      <c r="BV9" s="15">
        <v>3132242</v>
      </c>
      <c r="BW9" s="15">
        <v>2707048473</v>
      </c>
      <c r="BX9" s="15">
        <v>5437810</v>
      </c>
      <c r="BY9" s="15">
        <v>3335701570</v>
      </c>
      <c r="BZ9" s="105"/>
      <c r="CA9" s="106" t="s">
        <v>5</v>
      </c>
      <c r="CB9" s="108" t="s">
        <v>233</v>
      </c>
      <c r="CC9" s="15">
        <v>430346</v>
      </c>
      <c r="CD9" s="15">
        <v>195448984</v>
      </c>
      <c r="CE9" s="15">
        <v>461486</v>
      </c>
      <c r="CF9" s="15">
        <v>214053080</v>
      </c>
      <c r="CG9" s="15">
        <v>360106</v>
      </c>
      <c r="CH9" s="15">
        <v>170319765</v>
      </c>
      <c r="CI9" s="15">
        <v>427069</v>
      </c>
      <c r="CJ9" s="15">
        <v>207099355</v>
      </c>
      <c r="CK9" s="90"/>
      <c r="CL9" s="91" t="s">
        <v>5</v>
      </c>
      <c r="CM9" s="28" t="s">
        <v>40</v>
      </c>
      <c r="CN9" s="15">
        <v>3437775</v>
      </c>
      <c r="CO9" s="15">
        <v>3295155933</v>
      </c>
      <c r="CP9" s="15">
        <v>5180498</v>
      </c>
      <c r="CQ9" s="15">
        <v>3639065576</v>
      </c>
      <c r="CR9" s="15">
        <v>3940799</v>
      </c>
      <c r="CS9" s="15">
        <v>4123013087</v>
      </c>
      <c r="CT9" s="15">
        <v>5581090</v>
      </c>
      <c r="CU9" s="15">
        <v>4566304479</v>
      </c>
      <c r="CV9" s="105"/>
      <c r="CW9" s="106" t="s">
        <v>5</v>
      </c>
      <c r="CX9" s="108" t="s">
        <v>233</v>
      </c>
      <c r="CY9" s="15">
        <v>365421</v>
      </c>
      <c r="CZ9" s="15">
        <v>179622368</v>
      </c>
      <c r="DA9" s="15">
        <v>472223</v>
      </c>
      <c r="DB9" s="15">
        <v>238562516</v>
      </c>
      <c r="DC9" s="15">
        <v>382096</v>
      </c>
      <c r="DD9" s="15">
        <v>195559473</v>
      </c>
      <c r="DE9" s="15">
        <v>536149</v>
      </c>
      <c r="DF9" s="15">
        <v>280303790</v>
      </c>
      <c r="DG9" s="90"/>
      <c r="DH9" s="91" t="s">
        <v>5</v>
      </c>
      <c r="DI9" s="28" t="s">
        <v>40</v>
      </c>
      <c r="DJ9" s="15">
        <v>3986958</v>
      </c>
      <c r="DK9" s="15">
        <v>4715935072</v>
      </c>
      <c r="DL9" s="15">
        <v>5703325</v>
      </c>
      <c r="DM9" s="15">
        <v>5434546284</v>
      </c>
      <c r="DN9" s="15">
        <v>4002813</v>
      </c>
      <c r="DO9" s="15">
        <v>5321912418</v>
      </c>
      <c r="DP9" s="15">
        <v>5714146</v>
      </c>
      <c r="DQ9" s="15">
        <v>6125768656</v>
      </c>
      <c r="DR9" s="105"/>
      <c r="DS9" s="106" t="s">
        <v>5</v>
      </c>
      <c r="DT9" s="108" t="s">
        <v>233</v>
      </c>
      <c r="DU9" s="15">
        <v>332058</v>
      </c>
      <c r="DV9" s="15">
        <v>175111221</v>
      </c>
      <c r="DW9" s="15">
        <v>531587</v>
      </c>
      <c r="DX9" s="15">
        <v>286739646</v>
      </c>
      <c r="DY9" s="15">
        <v>277952</v>
      </c>
      <c r="DZ9" s="15">
        <v>150778831</v>
      </c>
      <c r="EA9" s="15">
        <v>509780</v>
      </c>
      <c r="EB9" s="15">
        <v>282779895</v>
      </c>
      <c r="EC9" s="90"/>
      <c r="ED9" s="91" t="s">
        <v>5</v>
      </c>
      <c r="EE9" s="28" t="s">
        <v>40</v>
      </c>
      <c r="EF9" s="15">
        <v>2998617</v>
      </c>
      <c r="EG9" s="15">
        <v>4262910572</v>
      </c>
      <c r="EH9" s="15">
        <v>4136432</v>
      </c>
      <c r="EI9" s="15">
        <v>4882424295</v>
      </c>
      <c r="EJ9" s="15">
        <v>2710777</v>
      </c>
      <c r="EK9" s="15">
        <v>4119602866</v>
      </c>
      <c r="EL9" s="15">
        <v>3690735</v>
      </c>
      <c r="EM9" s="15">
        <v>4785193176</v>
      </c>
      <c r="EN9" s="105"/>
      <c r="EO9" s="106" t="s">
        <v>5</v>
      </c>
      <c r="EP9" s="108" t="s">
        <v>233</v>
      </c>
      <c r="EQ9" s="15">
        <v>175180</v>
      </c>
      <c r="ER9" s="15">
        <v>97926760</v>
      </c>
      <c r="ES9" s="15">
        <v>326674</v>
      </c>
      <c r="ET9" s="15">
        <v>187845315</v>
      </c>
      <c r="EU9" s="15">
        <v>130737</v>
      </c>
      <c r="EV9" s="15">
        <v>75436239</v>
      </c>
      <c r="EW9" s="15">
        <v>247048</v>
      </c>
      <c r="EX9" s="15">
        <v>145688517</v>
      </c>
      <c r="EY9" s="90"/>
      <c r="EZ9" s="91" t="s">
        <v>5</v>
      </c>
      <c r="FA9" s="28" t="s">
        <v>40</v>
      </c>
      <c r="FB9" s="15">
        <v>2802219</v>
      </c>
      <c r="FC9" s="15">
        <v>4263648157</v>
      </c>
      <c r="FD9" s="15">
        <v>3772966</v>
      </c>
      <c r="FE9" s="15">
        <v>5251345224</v>
      </c>
      <c r="FF9" s="15">
        <v>2881741</v>
      </c>
      <c r="FG9" s="15">
        <v>4205934297</v>
      </c>
      <c r="FH9" s="15">
        <v>3166236</v>
      </c>
      <c r="FI9" s="15">
        <v>4648410268</v>
      </c>
      <c r="FJ9" s="105"/>
      <c r="FK9" s="106" t="s">
        <v>5</v>
      </c>
      <c r="FL9" s="108" t="s">
        <v>233</v>
      </c>
      <c r="FM9" s="15">
        <v>123457</v>
      </c>
      <c r="FN9" s="15">
        <v>74816988</v>
      </c>
      <c r="FO9" s="15">
        <v>236259</v>
      </c>
      <c r="FP9" s="15">
        <v>144597316</v>
      </c>
      <c r="FQ9" s="15">
        <v>121065</v>
      </c>
      <c r="FR9" s="15">
        <v>77566056</v>
      </c>
      <c r="FS9" s="15">
        <v>184770</v>
      </c>
      <c r="FT9" s="15">
        <v>117043281</v>
      </c>
      <c r="FU9" s="90"/>
      <c r="FV9" s="91" t="s">
        <v>5</v>
      </c>
      <c r="FW9" s="28" t="s">
        <v>40</v>
      </c>
      <c r="FX9" s="15">
        <v>2805097</v>
      </c>
      <c r="FY9" s="15">
        <v>3905820292</v>
      </c>
      <c r="FZ9" s="15">
        <v>2296357</v>
      </c>
      <c r="GA9" s="15">
        <v>3420713034</v>
      </c>
      <c r="GB9" s="15">
        <v>1433461</v>
      </c>
      <c r="GC9" s="15">
        <v>1961105394</v>
      </c>
      <c r="GD9" s="15">
        <v>1228503</v>
      </c>
      <c r="GE9" s="15">
        <v>1828412756</v>
      </c>
      <c r="GF9" s="105"/>
      <c r="GG9" s="106" t="s">
        <v>5</v>
      </c>
      <c r="GH9" s="108" t="s">
        <v>233</v>
      </c>
      <c r="GI9" s="15">
        <v>107928</v>
      </c>
      <c r="GJ9" s="15">
        <v>70908959</v>
      </c>
      <c r="GK9" s="15">
        <v>114325</v>
      </c>
      <c r="GL9" s="15">
        <v>72661604</v>
      </c>
      <c r="GM9" s="15">
        <v>48753</v>
      </c>
      <c r="GN9" s="15">
        <v>32086250</v>
      </c>
      <c r="GO9" s="15">
        <v>50078</v>
      </c>
      <c r="GP9" s="15">
        <v>31632022</v>
      </c>
      <c r="GQ9" s="90"/>
      <c r="GR9" s="91" t="s">
        <v>5</v>
      </c>
      <c r="GS9" s="28" t="s">
        <v>40</v>
      </c>
      <c r="GT9" s="15">
        <v>607865</v>
      </c>
      <c r="GU9" s="15">
        <v>829292231</v>
      </c>
      <c r="GV9" s="15">
        <v>639384</v>
      </c>
      <c r="GW9" s="15">
        <v>911863152</v>
      </c>
      <c r="GX9" s="105"/>
      <c r="GY9" s="106" t="s">
        <v>5</v>
      </c>
      <c r="GZ9" s="108" t="s">
        <v>233</v>
      </c>
      <c r="HA9" s="15">
        <v>15826</v>
      </c>
      <c r="HB9" s="15">
        <v>10181350</v>
      </c>
      <c r="HC9" s="15">
        <v>16686</v>
      </c>
      <c r="HD9" s="15">
        <v>10410800</v>
      </c>
    </row>
    <row r="10" spans="1:212" ht="27" customHeight="1">
      <c r="A10" s="90"/>
      <c r="B10" s="91" t="s">
        <v>6</v>
      </c>
      <c r="C10" s="29" t="s">
        <v>74</v>
      </c>
      <c r="D10" s="15">
        <v>146240062</v>
      </c>
      <c r="E10" s="15">
        <v>37179492350</v>
      </c>
      <c r="F10" s="15">
        <v>174775153</v>
      </c>
      <c r="G10" s="15">
        <v>44373622516</v>
      </c>
      <c r="H10" s="15">
        <v>15354322</v>
      </c>
      <c r="I10" s="15">
        <v>3895147139</v>
      </c>
      <c r="J10" s="15">
        <v>12823261</v>
      </c>
      <c r="K10" s="15">
        <v>3245705256</v>
      </c>
      <c r="L10" s="105"/>
      <c r="M10" s="106" t="s">
        <v>6</v>
      </c>
      <c r="N10" s="107" t="s">
        <v>74</v>
      </c>
      <c r="O10" s="15">
        <v>12835119</v>
      </c>
      <c r="P10" s="15">
        <v>3327847930</v>
      </c>
      <c r="Q10" s="15">
        <v>19249702</v>
      </c>
      <c r="R10" s="15">
        <v>4987409726</v>
      </c>
      <c r="S10" s="15">
        <v>436267</v>
      </c>
      <c r="T10" s="15">
        <v>110005190</v>
      </c>
      <c r="U10" s="15">
        <v>346321</v>
      </c>
      <c r="V10" s="15">
        <v>87387460</v>
      </c>
      <c r="W10" s="90"/>
      <c r="X10" s="91" t="s">
        <v>6</v>
      </c>
      <c r="Y10" s="29" t="s">
        <v>255</v>
      </c>
      <c r="Z10" s="15">
        <v>13898277</v>
      </c>
      <c r="AA10" s="15">
        <v>3482571782</v>
      </c>
      <c r="AB10" s="15">
        <v>12155868</v>
      </c>
      <c r="AC10" s="15">
        <v>3036238183</v>
      </c>
      <c r="AD10" s="15">
        <v>8071549</v>
      </c>
      <c r="AE10" s="15">
        <v>2025053275</v>
      </c>
      <c r="AF10" s="15">
        <v>7237639</v>
      </c>
      <c r="AG10" s="15">
        <v>1810843516</v>
      </c>
      <c r="AH10" s="105"/>
      <c r="AI10" s="106" t="s">
        <v>6</v>
      </c>
      <c r="AJ10" s="107" t="s">
        <v>74</v>
      </c>
      <c r="AK10" s="15">
        <v>889005</v>
      </c>
      <c r="AL10" s="15">
        <v>228715400</v>
      </c>
      <c r="AM10" s="15">
        <v>705421</v>
      </c>
      <c r="AN10" s="15">
        <v>181304630</v>
      </c>
      <c r="AO10" s="15">
        <v>817623</v>
      </c>
      <c r="AP10" s="15">
        <v>210065930</v>
      </c>
      <c r="AQ10" s="15">
        <v>720470</v>
      </c>
      <c r="AR10" s="15">
        <v>185483100</v>
      </c>
      <c r="AS10" s="90"/>
      <c r="AT10" s="91" t="s">
        <v>6</v>
      </c>
      <c r="AU10" s="29" t="s">
        <v>74</v>
      </c>
      <c r="AV10" s="15">
        <v>6544939</v>
      </c>
      <c r="AW10" s="15">
        <v>1654845950</v>
      </c>
      <c r="AX10" s="15">
        <v>7369490</v>
      </c>
      <c r="AY10" s="15">
        <v>1866076544</v>
      </c>
      <c r="AZ10" s="15">
        <v>7371860</v>
      </c>
      <c r="BA10" s="15">
        <v>1876892760</v>
      </c>
      <c r="BB10" s="15">
        <v>10859574</v>
      </c>
      <c r="BC10" s="15">
        <v>2768452755</v>
      </c>
      <c r="BD10" s="105"/>
      <c r="BE10" s="106" t="s">
        <v>6</v>
      </c>
      <c r="BF10" s="107" t="s">
        <v>74</v>
      </c>
      <c r="BG10" s="15">
        <v>751232</v>
      </c>
      <c r="BH10" s="15">
        <v>192203870</v>
      </c>
      <c r="BI10" s="15">
        <v>931962</v>
      </c>
      <c r="BJ10" s="15">
        <v>237937920</v>
      </c>
      <c r="BK10" s="15">
        <v>864892</v>
      </c>
      <c r="BL10" s="15">
        <v>220389680</v>
      </c>
      <c r="BM10" s="15">
        <v>1518828</v>
      </c>
      <c r="BN10" s="15">
        <v>387394920</v>
      </c>
      <c r="BO10" s="90"/>
      <c r="BP10" s="91" t="s">
        <v>6</v>
      </c>
      <c r="BQ10" s="29" t="s">
        <v>74</v>
      </c>
      <c r="BR10" s="15">
        <v>7443204</v>
      </c>
      <c r="BS10" s="15">
        <v>1895648646</v>
      </c>
      <c r="BT10" s="15">
        <v>12544378</v>
      </c>
      <c r="BU10" s="15">
        <v>3180000127</v>
      </c>
      <c r="BV10" s="15">
        <v>7371184</v>
      </c>
      <c r="BW10" s="15">
        <v>1872338456</v>
      </c>
      <c r="BX10" s="15">
        <v>11901677</v>
      </c>
      <c r="BY10" s="15">
        <v>3002755272</v>
      </c>
      <c r="BZ10" s="105"/>
      <c r="CA10" s="106" t="s">
        <v>6</v>
      </c>
      <c r="CB10" s="107" t="s">
        <v>74</v>
      </c>
      <c r="CC10" s="15">
        <v>953623</v>
      </c>
      <c r="CD10" s="15">
        <v>243508010</v>
      </c>
      <c r="CE10" s="15">
        <v>1778823</v>
      </c>
      <c r="CF10" s="15">
        <v>455118180</v>
      </c>
      <c r="CG10" s="15">
        <v>943639</v>
      </c>
      <c r="CH10" s="15">
        <v>242698190</v>
      </c>
      <c r="CI10" s="15">
        <v>1806232</v>
      </c>
      <c r="CJ10" s="15">
        <v>466115190</v>
      </c>
      <c r="CK10" s="90"/>
      <c r="CL10" s="91" t="s">
        <v>6</v>
      </c>
      <c r="CM10" s="29" t="s">
        <v>74</v>
      </c>
      <c r="CN10" s="15">
        <v>8530068</v>
      </c>
      <c r="CO10" s="15">
        <v>2167422407</v>
      </c>
      <c r="CP10" s="15">
        <v>12269370</v>
      </c>
      <c r="CQ10" s="15">
        <v>3101826447</v>
      </c>
      <c r="CR10" s="15">
        <v>9685370</v>
      </c>
      <c r="CS10" s="15">
        <v>2469966582</v>
      </c>
      <c r="CT10" s="15">
        <v>13088700</v>
      </c>
      <c r="CU10" s="15">
        <v>3323868970</v>
      </c>
      <c r="CV10" s="105"/>
      <c r="CW10" s="106" t="s">
        <v>6</v>
      </c>
      <c r="CX10" s="107" t="s">
        <v>74</v>
      </c>
      <c r="CY10" s="15">
        <v>1107029</v>
      </c>
      <c r="CZ10" s="15">
        <v>287025720</v>
      </c>
      <c r="DA10" s="15">
        <v>2027149</v>
      </c>
      <c r="DB10" s="15">
        <v>527156040</v>
      </c>
      <c r="DC10" s="15">
        <v>1202096</v>
      </c>
      <c r="DD10" s="15">
        <v>313533970</v>
      </c>
      <c r="DE10" s="15">
        <v>2118451</v>
      </c>
      <c r="DF10" s="15">
        <v>553187420</v>
      </c>
      <c r="DG10" s="90"/>
      <c r="DH10" s="91" t="s">
        <v>6</v>
      </c>
      <c r="DI10" s="29" t="s">
        <v>74</v>
      </c>
      <c r="DJ10" s="15">
        <v>9768731</v>
      </c>
      <c r="DK10" s="15">
        <v>2504906136</v>
      </c>
      <c r="DL10" s="15">
        <v>13245542</v>
      </c>
      <c r="DM10" s="15">
        <v>3376845871</v>
      </c>
      <c r="DN10" s="15">
        <v>9830512</v>
      </c>
      <c r="DO10" s="15">
        <v>2530357812</v>
      </c>
      <c r="DP10" s="15">
        <v>13414831</v>
      </c>
      <c r="DQ10" s="15">
        <v>3429469929</v>
      </c>
      <c r="DR10" s="105"/>
      <c r="DS10" s="106" t="s">
        <v>6</v>
      </c>
      <c r="DT10" s="107" t="s">
        <v>74</v>
      </c>
      <c r="DU10" s="15">
        <v>1124508</v>
      </c>
      <c r="DV10" s="15">
        <v>294455330</v>
      </c>
      <c r="DW10" s="15">
        <v>1914123</v>
      </c>
      <c r="DX10" s="15">
        <v>500243750</v>
      </c>
      <c r="DY10" s="15">
        <v>1012475</v>
      </c>
      <c r="DZ10" s="15">
        <v>265664430</v>
      </c>
      <c r="EA10" s="15">
        <v>1673614</v>
      </c>
      <c r="EB10" s="15">
        <v>436733390</v>
      </c>
      <c r="EC10" s="90"/>
      <c r="ED10" s="91" t="s">
        <v>6</v>
      </c>
      <c r="EE10" s="29" t="s">
        <v>74</v>
      </c>
      <c r="EF10" s="15">
        <v>7383381</v>
      </c>
      <c r="EG10" s="15">
        <v>1906469599</v>
      </c>
      <c r="EH10" s="15">
        <v>9847769</v>
      </c>
      <c r="EI10" s="15">
        <v>2523639933</v>
      </c>
      <c r="EJ10" s="15">
        <v>6852763</v>
      </c>
      <c r="EK10" s="15">
        <v>1767536089</v>
      </c>
      <c r="EL10" s="15">
        <v>8910790</v>
      </c>
      <c r="EM10" s="15">
        <v>2283056531</v>
      </c>
      <c r="EN10" s="105"/>
      <c r="EO10" s="106" t="s">
        <v>6</v>
      </c>
      <c r="EP10" s="107" t="s">
        <v>74</v>
      </c>
      <c r="EQ10" s="15">
        <v>652359</v>
      </c>
      <c r="ER10" s="15">
        <v>171278650</v>
      </c>
      <c r="ES10" s="15">
        <v>1033948</v>
      </c>
      <c r="ET10" s="15">
        <v>269791960</v>
      </c>
      <c r="EU10" s="15">
        <v>534971</v>
      </c>
      <c r="EV10" s="15">
        <v>140630040</v>
      </c>
      <c r="EW10" s="15">
        <v>797839</v>
      </c>
      <c r="EX10" s="15">
        <v>208060803</v>
      </c>
      <c r="EY10" s="90"/>
      <c r="EZ10" s="91" t="s">
        <v>6</v>
      </c>
      <c r="FA10" s="29" t="s">
        <v>74</v>
      </c>
      <c r="FB10" s="15">
        <v>7426597</v>
      </c>
      <c r="FC10" s="15">
        <v>1893069910</v>
      </c>
      <c r="FD10" s="15">
        <v>9430878</v>
      </c>
      <c r="FE10" s="15">
        <v>2394768756</v>
      </c>
      <c r="FF10" s="15">
        <v>7706833</v>
      </c>
      <c r="FG10" s="15">
        <v>1953947584</v>
      </c>
      <c r="FH10" s="15">
        <v>8176775</v>
      </c>
      <c r="FI10" s="15">
        <v>2082785285</v>
      </c>
      <c r="FJ10" s="105"/>
      <c r="FK10" s="106" t="s">
        <v>6</v>
      </c>
      <c r="FL10" s="107" t="s">
        <v>74</v>
      </c>
      <c r="FM10" s="15">
        <v>519463</v>
      </c>
      <c r="FN10" s="15">
        <v>136679060</v>
      </c>
      <c r="FO10" s="15">
        <v>742958</v>
      </c>
      <c r="FP10" s="15">
        <v>194011243</v>
      </c>
      <c r="FQ10" s="15">
        <v>448764</v>
      </c>
      <c r="FR10" s="15">
        <v>118310520</v>
      </c>
      <c r="FS10" s="15">
        <v>554606</v>
      </c>
      <c r="FT10" s="15">
        <v>145197740</v>
      </c>
      <c r="FU10" s="90"/>
      <c r="FV10" s="91" t="s">
        <v>6</v>
      </c>
      <c r="FW10" s="29" t="s">
        <v>74</v>
      </c>
      <c r="FX10" s="15">
        <v>7420820</v>
      </c>
      <c r="FY10" s="15">
        <v>1868461059</v>
      </c>
      <c r="FZ10" s="15">
        <v>6122542</v>
      </c>
      <c r="GA10" s="15">
        <v>1562848650</v>
      </c>
      <c r="GB10" s="15">
        <v>3885269</v>
      </c>
      <c r="GC10" s="15">
        <v>982815842</v>
      </c>
      <c r="GD10" s="15">
        <v>3469162</v>
      </c>
      <c r="GE10" s="15">
        <v>891169186</v>
      </c>
      <c r="GF10" s="105"/>
      <c r="GG10" s="106" t="s">
        <v>6</v>
      </c>
      <c r="GH10" s="107" t="s">
        <v>74</v>
      </c>
      <c r="GI10" s="15">
        <v>358080</v>
      </c>
      <c r="GJ10" s="15">
        <v>94667010</v>
      </c>
      <c r="GK10" s="15">
        <v>345764</v>
      </c>
      <c r="GL10" s="15">
        <v>90724900</v>
      </c>
      <c r="GM10" s="15">
        <v>160257</v>
      </c>
      <c r="GN10" s="15">
        <v>42422780</v>
      </c>
      <c r="GO10" s="15">
        <v>163972</v>
      </c>
      <c r="GP10" s="15">
        <v>43219830</v>
      </c>
      <c r="GQ10" s="90"/>
      <c r="GR10" s="91" t="s">
        <v>6</v>
      </c>
      <c r="GS10" s="29" t="s">
        <v>74</v>
      </c>
      <c r="GT10" s="15">
        <v>1694383</v>
      </c>
      <c r="GU10" s="15">
        <v>432041322</v>
      </c>
      <c r="GV10" s="15">
        <v>1906907</v>
      </c>
      <c r="GW10" s="15">
        <v>493271305</v>
      </c>
      <c r="GX10" s="105"/>
      <c r="GY10" s="106" t="s">
        <v>6</v>
      </c>
      <c r="GZ10" s="107" t="s">
        <v>74</v>
      </c>
      <c r="HA10" s="15">
        <v>58836</v>
      </c>
      <c r="HB10" s="15">
        <v>15594150</v>
      </c>
      <c r="HC10" s="15">
        <v>69221</v>
      </c>
      <c r="HD10" s="15">
        <v>18341250</v>
      </c>
    </row>
    <row r="11" spans="1:212" ht="26.25" customHeight="1">
      <c r="A11" s="90"/>
      <c r="B11" s="91" t="s">
        <v>7</v>
      </c>
      <c r="C11" s="29" t="s">
        <v>75</v>
      </c>
      <c r="D11" s="15">
        <v>97020626</v>
      </c>
      <c r="E11" s="15">
        <v>4350910951</v>
      </c>
      <c r="F11" s="15">
        <v>115537258</v>
      </c>
      <c r="G11" s="15">
        <v>4884879006</v>
      </c>
      <c r="H11" s="15">
        <v>9107205</v>
      </c>
      <c r="I11" s="15">
        <v>469791826</v>
      </c>
      <c r="J11" s="15">
        <v>7559640</v>
      </c>
      <c r="K11" s="15">
        <v>388240682</v>
      </c>
      <c r="L11" s="105"/>
      <c r="M11" s="106" t="s">
        <v>7</v>
      </c>
      <c r="N11" s="107" t="s">
        <v>75</v>
      </c>
      <c r="O11" s="15">
        <v>10246843</v>
      </c>
      <c r="P11" s="15">
        <v>117866168</v>
      </c>
      <c r="Q11" s="15">
        <v>15939493</v>
      </c>
      <c r="R11" s="15">
        <v>184275411</v>
      </c>
      <c r="S11" s="15">
        <v>416900</v>
      </c>
      <c r="T11" s="15">
        <v>4720262</v>
      </c>
      <c r="U11" s="15">
        <v>331231</v>
      </c>
      <c r="V11" s="15">
        <v>3723156</v>
      </c>
      <c r="W11" s="90"/>
      <c r="X11" s="91" t="s">
        <v>7</v>
      </c>
      <c r="Y11" s="29" t="s">
        <v>256</v>
      </c>
      <c r="Z11" s="15">
        <v>7667067</v>
      </c>
      <c r="AA11" s="15">
        <v>331196510</v>
      </c>
      <c r="AB11" s="15">
        <v>6589661</v>
      </c>
      <c r="AC11" s="15">
        <v>282854749</v>
      </c>
      <c r="AD11" s="15">
        <v>4812950</v>
      </c>
      <c r="AE11" s="15">
        <v>183160804</v>
      </c>
      <c r="AF11" s="15">
        <v>4283078</v>
      </c>
      <c r="AG11" s="15">
        <v>159382795</v>
      </c>
      <c r="AH11" s="105"/>
      <c r="AI11" s="106" t="s">
        <v>7</v>
      </c>
      <c r="AJ11" s="107" t="s">
        <v>75</v>
      </c>
      <c r="AK11" s="15">
        <v>816183</v>
      </c>
      <c r="AL11" s="15">
        <v>9253191</v>
      </c>
      <c r="AM11" s="15">
        <v>646422</v>
      </c>
      <c r="AN11" s="15">
        <v>7299536</v>
      </c>
      <c r="AO11" s="15">
        <v>639310</v>
      </c>
      <c r="AP11" s="15">
        <v>7209855</v>
      </c>
      <c r="AQ11" s="15">
        <v>606032</v>
      </c>
      <c r="AR11" s="15">
        <v>6825391</v>
      </c>
      <c r="AS11" s="90"/>
      <c r="AT11" s="91" t="s">
        <v>7</v>
      </c>
      <c r="AU11" s="29" t="s">
        <v>75</v>
      </c>
      <c r="AV11" s="15">
        <v>3857202</v>
      </c>
      <c r="AW11" s="15">
        <v>144778135</v>
      </c>
      <c r="AX11" s="15">
        <v>4338926</v>
      </c>
      <c r="AY11" s="15">
        <v>157529282</v>
      </c>
      <c r="AZ11" s="15">
        <v>4322655</v>
      </c>
      <c r="BA11" s="15">
        <v>167553906</v>
      </c>
      <c r="BB11" s="15">
        <v>6534432</v>
      </c>
      <c r="BC11" s="15">
        <v>234947437</v>
      </c>
      <c r="BD11" s="105"/>
      <c r="BE11" s="106" t="s">
        <v>7</v>
      </c>
      <c r="BF11" s="107" t="s">
        <v>75</v>
      </c>
      <c r="BG11" s="15">
        <v>529796</v>
      </c>
      <c r="BH11" s="15">
        <v>5943302</v>
      </c>
      <c r="BI11" s="15">
        <v>749913</v>
      </c>
      <c r="BJ11" s="15">
        <v>8527071</v>
      </c>
      <c r="BK11" s="15">
        <v>574377</v>
      </c>
      <c r="BL11" s="15">
        <v>6475334</v>
      </c>
      <c r="BM11" s="15">
        <v>1222555</v>
      </c>
      <c r="BN11" s="15">
        <v>14088460</v>
      </c>
      <c r="BO11" s="90"/>
      <c r="BP11" s="91" t="s">
        <v>7</v>
      </c>
      <c r="BQ11" s="29" t="s">
        <v>75</v>
      </c>
      <c r="BR11" s="15">
        <v>4377820</v>
      </c>
      <c r="BS11" s="15">
        <v>171994177</v>
      </c>
      <c r="BT11" s="15">
        <v>7678529</v>
      </c>
      <c r="BU11" s="15">
        <v>280052535</v>
      </c>
      <c r="BV11" s="15">
        <v>4515257</v>
      </c>
      <c r="BW11" s="15">
        <v>180756332</v>
      </c>
      <c r="BX11" s="15">
        <v>7428787</v>
      </c>
      <c r="BY11" s="15">
        <v>272176802</v>
      </c>
      <c r="BZ11" s="105"/>
      <c r="CA11" s="106" t="s">
        <v>7</v>
      </c>
      <c r="CB11" s="107" t="s">
        <v>75</v>
      </c>
      <c r="CC11" s="15">
        <v>666173</v>
      </c>
      <c r="CD11" s="15">
        <v>7538485</v>
      </c>
      <c r="CE11" s="15">
        <v>1460166</v>
      </c>
      <c r="CF11" s="15">
        <v>16992022</v>
      </c>
      <c r="CG11" s="15">
        <v>707987</v>
      </c>
      <c r="CH11" s="15">
        <v>8089597</v>
      </c>
      <c r="CI11" s="15">
        <v>1516681</v>
      </c>
      <c r="CJ11" s="15">
        <v>17587607</v>
      </c>
      <c r="CK11" s="90"/>
      <c r="CL11" s="91" t="s">
        <v>7</v>
      </c>
      <c r="CM11" s="29" t="s">
        <v>75</v>
      </c>
      <c r="CN11" s="15">
        <v>5425543</v>
      </c>
      <c r="CO11" s="15">
        <v>219802712</v>
      </c>
      <c r="CP11" s="15">
        <v>7873457</v>
      </c>
      <c r="CQ11" s="15">
        <v>288368810</v>
      </c>
      <c r="CR11" s="15">
        <v>6383492</v>
      </c>
      <c r="CS11" s="15">
        <v>265755383</v>
      </c>
      <c r="CT11" s="15">
        <v>8630328</v>
      </c>
      <c r="CU11" s="15">
        <v>325415298</v>
      </c>
      <c r="CV11" s="105"/>
      <c r="CW11" s="106" t="s">
        <v>7</v>
      </c>
      <c r="CX11" s="107" t="s">
        <v>75</v>
      </c>
      <c r="CY11" s="15">
        <v>873722</v>
      </c>
      <c r="CZ11" s="15">
        <v>9967906</v>
      </c>
      <c r="DA11" s="15">
        <v>1715593</v>
      </c>
      <c r="DB11" s="15">
        <v>19718576</v>
      </c>
      <c r="DC11" s="15">
        <v>962197</v>
      </c>
      <c r="DD11" s="15">
        <v>10963893</v>
      </c>
      <c r="DE11" s="15">
        <v>1772683</v>
      </c>
      <c r="DF11" s="15">
        <v>20361569</v>
      </c>
      <c r="DG11" s="90"/>
      <c r="DH11" s="91" t="s">
        <v>7</v>
      </c>
      <c r="DI11" s="29" t="s">
        <v>75</v>
      </c>
      <c r="DJ11" s="15">
        <v>6699243</v>
      </c>
      <c r="DK11" s="15">
        <v>288071360</v>
      </c>
      <c r="DL11" s="15">
        <v>8980357</v>
      </c>
      <c r="DM11" s="15">
        <v>359614900</v>
      </c>
      <c r="DN11" s="15">
        <v>7034997</v>
      </c>
      <c r="DO11" s="15">
        <v>314833225</v>
      </c>
      <c r="DP11" s="15">
        <v>9431626</v>
      </c>
      <c r="DQ11" s="15">
        <v>405432578</v>
      </c>
      <c r="DR11" s="105"/>
      <c r="DS11" s="106" t="s">
        <v>7</v>
      </c>
      <c r="DT11" s="107" t="s">
        <v>75</v>
      </c>
      <c r="DU11" s="15">
        <v>918452</v>
      </c>
      <c r="DV11" s="15">
        <v>10508343</v>
      </c>
      <c r="DW11" s="15">
        <v>1576901</v>
      </c>
      <c r="DX11" s="15">
        <v>18222666</v>
      </c>
      <c r="DY11" s="15">
        <v>843246</v>
      </c>
      <c r="DZ11" s="15">
        <v>9772793</v>
      </c>
      <c r="EA11" s="15">
        <v>1355953</v>
      </c>
      <c r="EB11" s="15">
        <v>15813228</v>
      </c>
      <c r="EC11" s="90"/>
      <c r="ED11" s="91" t="s">
        <v>7</v>
      </c>
      <c r="EE11" s="29" t="s">
        <v>75</v>
      </c>
      <c r="EF11" s="15">
        <v>5484348</v>
      </c>
      <c r="EG11" s="15">
        <v>255764408</v>
      </c>
      <c r="EH11" s="15">
        <v>7171068</v>
      </c>
      <c r="EI11" s="15">
        <v>326771007</v>
      </c>
      <c r="EJ11" s="15">
        <v>5220752</v>
      </c>
      <c r="EK11" s="15">
        <v>250290452</v>
      </c>
      <c r="EL11" s="15">
        <v>6674019</v>
      </c>
      <c r="EM11" s="15">
        <v>315050152</v>
      </c>
      <c r="EN11" s="105"/>
      <c r="EO11" s="106" t="s">
        <v>7</v>
      </c>
      <c r="EP11" s="107" t="s">
        <v>75</v>
      </c>
      <c r="EQ11" s="15">
        <v>546781</v>
      </c>
      <c r="ER11" s="15">
        <v>6385845</v>
      </c>
      <c r="ES11" s="15">
        <v>831582</v>
      </c>
      <c r="ET11" s="15">
        <v>9770101</v>
      </c>
      <c r="EU11" s="15">
        <v>457738</v>
      </c>
      <c r="EV11" s="15">
        <v>5407032</v>
      </c>
      <c r="EW11" s="15">
        <v>646437</v>
      </c>
      <c r="EX11" s="15">
        <v>7618217</v>
      </c>
      <c r="EY11" s="90"/>
      <c r="EZ11" s="91" t="s">
        <v>7</v>
      </c>
      <c r="FA11" s="29" t="s">
        <v>75</v>
      </c>
      <c r="FB11" s="15">
        <v>5637619</v>
      </c>
      <c r="FC11" s="15">
        <v>273152163</v>
      </c>
      <c r="FD11" s="15">
        <v>7061171</v>
      </c>
      <c r="FE11" s="15">
        <v>338033744</v>
      </c>
      <c r="FF11" s="15">
        <v>6009866</v>
      </c>
      <c r="FG11" s="15">
        <v>299332418</v>
      </c>
      <c r="FH11" s="15">
        <v>6266353</v>
      </c>
      <c r="FI11" s="15">
        <v>304300960</v>
      </c>
      <c r="FJ11" s="105"/>
      <c r="FK11" s="106" t="s">
        <v>7</v>
      </c>
      <c r="FL11" s="107" t="s">
        <v>75</v>
      </c>
      <c r="FM11" s="15">
        <v>446385</v>
      </c>
      <c r="FN11" s="15">
        <v>5315586</v>
      </c>
      <c r="FO11" s="15">
        <v>598510</v>
      </c>
      <c r="FP11" s="15">
        <v>7027883</v>
      </c>
      <c r="FQ11" s="15">
        <v>375798</v>
      </c>
      <c r="FR11" s="15">
        <v>4515374</v>
      </c>
      <c r="FS11" s="15">
        <v>441507</v>
      </c>
      <c r="FT11" s="15">
        <v>5203693</v>
      </c>
      <c r="FU11" s="90"/>
      <c r="FV11" s="91" t="s">
        <v>7</v>
      </c>
      <c r="FW11" s="29" t="s">
        <v>75</v>
      </c>
      <c r="FX11" s="15">
        <v>5924343</v>
      </c>
      <c r="FY11" s="15">
        <v>303149648</v>
      </c>
      <c r="FZ11" s="15">
        <v>4777892</v>
      </c>
      <c r="GA11" s="15">
        <v>236043378</v>
      </c>
      <c r="GB11" s="15">
        <v>3159120</v>
      </c>
      <c r="GC11" s="15">
        <v>161398966</v>
      </c>
      <c r="GD11" s="15">
        <v>2743569</v>
      </c>
      <c r="GE11" s="15">
        <v>135875924</v>
      </c>
      <c r="GF11" s="105"/>
      <c r="GG11" s="106" t="s">
        <v>7</v>
      </c>
      <c r="GH11" s="107" t="s">
        <v>75</v>
      </c>
      <c r="GI11" s="15">
        <v>292364</v>
      </c>
      <c r="GJ11" s="15">
        <v>3594264</v>
      </c>
      <c r="GK11" s="15">
        <v>275378</v>
      </c>
      <c r="GL11" s="15">
        <v>3260246</v>
      </c>
      <c r="GM11" s="15">
        <v>130350</v>
      </c>
      <c r="GN11" s="15">
        <v>1609289</v>
      </c>
      <c r="GO11" s="15">
        <v>133284</v>
      </c>
      <c r="GP11" s="15">
        <v>1563385</v>
      </c>
      <c r="GQ11" s="90"/>
      <c r="GR11" s="91" t="s">
        <v>7</v>
      </c>
      <c r="GS11" s="29" t="s">
        <v>75</v>
      </c>
      <c r="GT11" s="15">
        <v>1381147</v>
      </c>
      <c r="GU11" s="15">
        <v>70128526</v>
      </c>
      <c r="GV11" s="15">
        <v>1514365</v>
      </c>
      <c r="GW11" s="15">
        <v>74787973</v>
      </c>
      <c r="GX11" s="105"/>
      <c r="GY11" s="106" t="s">
        <v>7</v>
      </c>
      <c r="GZ11" s="107" t="s">
        <v>75</v>
      </c>
      <c r="HA11" s="15">
        <v>49084</v>
      </c>
      <c r="HB11" s="15">
        <v>595817</v>
      </c>
      <c r="HC11" s="15">
        <v>58665</v>
      </c>
      <c r="HD11" s="15">
        <v>672604</v>
      </c>
    </row>
    <row r="12" spans="1:212" ht="27" customHeight="1">
      <c r="A12" s="92"/>
      <c r="B12" s="91"/>
      <c r="C12" s="14"/>
      <c r="D12" s="15"/>
      <c r="E12" s="15"/>
      <c r="F12" s="15"/>
      <c r="G12" s="15"/>
      <c r="H12" s="15"/>
      <c r="I12" s="15"/>
      <c r="J12" s="15"/>
      <c r="K12" s="15"/>
      <c r="L12" s="109"/>
      <c r="M12" s="106"/>
      <c r="N12" s="107"/>
      <c r="O12" s="15"/>
      <c r="P12" s="15"/>
      <c r="Q12" s="15"/>
      <c r="R12" s="15"/>
      <c r="S12" s="15"/>
      <c r="T12" s="15"/>
      <c r="U12" s="16"/>
      <c r="V12" s="16"/>
      <c r="W12" s="92"/>
      <c r="X12" s="91"/>
      <c r="Y12" s="14"/>
      <c r="Z12" s="15"/>
      <c r="AA12" s="15"/>
      <c r="AB12" s="15"/>
      <c r="AC12" s="15"/>
      <c r="AD12" s="15"/>
      <c r="AE12" s="15"/>
      <c r="AF12" s="15"/>
      <c r="AG12" s="15"/>
      <c r="AH12" s="109"/>
      <c r="AI12" s="106"/>
      <c r="AJ12" s="107"/>
      <c r="AK12" s="15"/>
      <c r="AL12" s="15"/>
      <c r="AM12" s="16"/>
      <c r="AN12" s="16"/>
      <c r="AO12" s="15"/>
      <c r="AP12" s="15"/>
      <c r="AQ12" s="16"/>
      <c r="AR12" s="16"/>
      <c r="AS12" s="92"/>
      <c r="AT12" s="91"/>
      <c r="AU12" s="14"/>
      <c r="AV12" s="15"/>
      <c r="AW12" s="15"/>
      <c r="AX12" s="15"/>
      <c r="AY12" s="15"/>
      <c r="AZ12" s="15"/>
      <c r="BA12" s="15"/>
      <c r="BB12" s="15"/>
      <c r="BC12" s="15"/>
      <c r="BD12" s="109"/>
      <c r="BE12" s="106"/>
      <c r="BF12" s="107"/>
      <c r="BG12" s="15"/>
      <c r="BH12" s="15"/>
      <c r="BI12" s="16"/>
      <c r="BJ12" s="16"/>
      <c r="BK12" s="15"/>
      <c r="BL12" s="15"/>
      <c r="BM12" s="16"/>
      <c r="BN12" s="16"/>
      <c r="BO12" s="92"/>
      <c r="BP12" s="91"/>
      <c r="BQ12" s="14"/>
      <c r="BR12" s="15"/>
      <c r="BS12" s="15"/>
      <c r="BT12" s="15"/>
      <c r="BU12" s="15"/>
      <c r="BV12" s="15"/>
      <c r="BW12" s="15"/>
      <c r="BX12" s="15"/>
      <c r="BY12" s="15"/>
      <c r="BZ12" s="109"/>
      <c r="CA12" s="106"/>
      <c r="CB12" s="107"/>
      <c r="CC12" s="15"/>
      <c r="CD12" s="15"/>
      <c r="CE12" s="16"/>
      <c r="CF12" s="16"/>
      <c r="CG12" s="15"/>
      <c r="CH12" s="15"/>
      <c r="CI12" s="16"/>
      <c r="CJ12" s="16"/>
      <c r="CK12" s="92"/>
      <c r="CL12" s="91"/>
      <c r="CM12" s="14"/>
      <c r="CN12" s="15"/>
      <c r="CO12" s="15"/>
      <c r="CP12" s="15"/>
      <c r="CQ12" s="15"/>
      <c r="CR12" s="15"/>
      <c r="CS12" s="15"/>
      <c r="CT12" s="15"/>
      <c r="CU12" s="15"/>
      <c r="CV12" s="109"/>
      <c r="CW12" s="106"/>
      <c r="CX12" s="107"/>
      <c r="CY12" s="15"/>
      <c r="CZ12" s="15"/>
      <c r="DA12" s="16"/>
      <c r="DB12" s="16"/>
      <c r="DC12" s="15"/>
      <c r="DD12" s="15"/>
      <c r="DE12" s="16"/>
      <c r="DF12" s="16"/>
      <c r="DG12" s="92"/>
      <c r="DH12" s="91"/>
      <c r="DI12" s="14"/>
      <c r="DJ12" s="15"/>
      <c r="DK12" s="15"/>
      <c r="DL12" s="15"/>
      <c r="DM12" s="15"/>
      <c r="DN12" s="15"/>
      <c r="DO12" s="15"/>
      <c r="DP12" s="15"/>
      <c r="DQ12" s="15"/>
      <c r="DR12" s="109"/>
      <c r="DS12" s="106"/>
      <c r="DT12" s="107"/>
      <c r="DU12" s="15"/>
      <c r="DV12" s="15"/>
      <c r="DW12" s="16"/>
      <c r="DX12" s="16"/>
      <c r="DY12" s="15"/>
      <c r="DZ12" s="15"/>
      <c r="EA12" s="16"/>
      <c r="EB12" s="16"/>
      <c r="EC12" s="92"/>
      <c r="ED12" s="91"/>
      <c r="EE12" s="14"/>
      <c r="EF12" s="15"/>
      <c r="EG12" s="15"/>
      <c r="EH12" s="15"/>
      <c r="EI12" s="15"/>
      <c r="EJ12" s="15"/>
      <c r="EK12" s="15"/>
      <c r="EL12" s="15"/>
      <c r="EM12" s="15"/>
      <c r="EN12" s="109"/>
      <c r="EO12" s="106"/>
      <c r="EP12" s="107"/>
      <c r="EQ12" s="15"/>
      <c r="ER12" s="15"/>
      <c r="ES12" s="16"/>
      <c r="ET12" s="16"/>
      <c r="EU12" s="15"/>
      <c r="EV12" s="15"/>
      <c r="EW12" s="16"/>
      <c r="EX12" s="16"/>
      <c r="EY12" s="92"/>
      <c r="EZ12" s="91"/>
      <c r="FA12" s="14"/>
      <c r="FB12" s="15"/>
      <c r="FC12" s="15"/>
      <c r="FD12" s="15"/>
      <c r="FE12" s="15"/>
      <c r="FF12" s="15"/>
      <c r="FG12" s="15"/>
      <c r="FH12" s="15"/>
      <c r="FI12" s="15"/>
      <c r="FJ12" s="109"/>
      <c r="FK12" s="106"/>
      <c r="FL12" s="107"/>
      <c r="FM12" s="15"/>
      <c r="FN12" s="15"/>
      <c r="FO12" s="16"/>
      <c r="FP12" s="16"/>
      <c r="FQ12" s="15"/>
      <c r="FR12" s="15"/>
      <c r="FS12" s="16"/>
      <c r="FT12" s="16"/>
      <c r="FU12" s="92"/>
      <c r="FV12" s="91"/>
      <c r="FW12" s="14"/>
      <c r="FX12" s="15"/>
      <c r="FY12" s="15"/>
      <c r="FZ12" s="15"/>
      <c r="GA12" s="15"/>
      <c r="GB12" s="15"/>
      <c r="GC12" s="15"/>
      <c r="GD12" s="15"/>
      <c r="GE12" s="15"/>
      <c r="GF12" s="109"/>
      <c r="GG12" s="106"/>
      <c r="GH12" s="107"/>
      <c r="GI12" s="15"/>
      <c r="GJ12" s="15"/>
      <c r="GK12" s="16"/>
      <c r="GL12" s="16"/>
      <c r="GM12" s="15"/>
      <c r="GN12" s="15"/>
      <c r="GO12" s="16"/>
      <c r="GP12" s="16"/>
      <c r="GQ12" s="92"/>
      <c r="GR12" s="91"/>
      <c r="GS12" s="14"/>
      <c r="GT12" s="15"/>
      <c r="GU12" s="15"/>
      <c r="GV12" s="15"/>
      <c r="GW12" s="15"/>
      <c r="GX12" s="109"/>
      <c r="GY12" s="106"/>
      <c r="GZ12" s="107"/>
      <c r="HA12" s="15"/>
      <c r="HB12" s="15" t="s">
        <v>259</v>
      </c>
      <c r="HC12" s="16"/>
      <c r="HD12" s="16"/>
    </row>
    <row r="13" spans="1:212" s="89" customFormat="1" ht="30" customHeight="1">
      <c r="A13" s="93" t="s">
        <v>226</v>
      </c>
      <c r="B13" s="93"/>
      <c r="C13" s="94" t="s">
        <v>227</v>
      </c>
      <c r="D13" s="13">
        <v>44409409</v>
      </c>
      <c r="E13" s="13">
        <v>76169016519</v>
      </c>
      <c r="F13" s="13">
        <v>48673016</v>
      </c>
      <c r="G13" s="13">
        <v>73270896839</v>
      </c>
      <c r="H13" s="13">
        <v>2770790</v>
      </c>
      <c r="I13" s="13">
        <v>2284147014</v>
      </c>
      <c r="J13" s="13">
        <v>2149920</v>
      </c>
      <c r="K13" s="13">
        <v>1569850830</v>
      </c>
      <c r="L13" s="93" t="s">
        <v>9</v>
      </c>
      <c r="M13" s="93"/>
      <c r="N13" s="110" t="s">
        <v>234</v>
      </c>
      <c r="O13" s="13">
        <v>13067932</v>
      </c>
      <c r="P13" s="13">
        <v>14554941022</v>
      </c>
      <c r="Q13" s="13">
        <v>15001880</v>
      </c>
      <c r="R13" s="13">
        <v>16905513804</v>
      </c>
      <c r="S13" s="13">
        <v>532470</v>
      </c>
      <c r="T13" s="13">
        <v>609178950</v>
      </c>
      <c r="U13" s="13">
        <v>504583</v>
      </c>
      <c r="V13" s="13">
        <v>574471458</v>
      </c>
      <c r="W13" s="93" t="s">
        <v>226</v>
      </c>
      <c r="X13" s="93"/>
      <c r="Y13" s="94" t="s">
        <v>257</v>
      </c>
      <c r="Z13" s="13">
        <v>1568955</v>
      </c>
      <c r="AA13" s="13">
        <v>1757550603</v>
      </c>
      <c r="AB13" s="13">
        <v>1155598</v>
      </c>
      <c r="AC13" s="13">
        <v>1130948517</v>
      </c>
      <c r="AD13" s="13">
        <v>989514</v>
      </c>
      <c r="AE13" s="13">
        <v>1315053494</v>
      </c>
      <c r="AF13" s="13">
        <v>727271</v>
      </c>
      <c r="AG13" s="13">
        <v>835475106</v>
      </c>
      <c r="AH13" s="93" t="s">
        <v>9</v>
      </c>
      <c r="AI13" s="93"/>
      <c r="AJ13" s="110" t="s">
        <v>234</v>
      </c>
      <c r="AK13" s="13">
        <v>1785238</v>
      </c>
      <c r="AL13" s="13">
        <v>1762991113</v>
      </c>
      <c r="AM13" s="13">
        <v>1756468</v>
      </c>
      <c r="AN13" s="13">
        <v>1718517891</v>
      </c>
      <c r="AO13" s="13">
        <v>718408</v>
      </c>
      <c r="AP13" s="13">
        <v>751139670</v>
      </c>
      <c r="AQ13" s="13">
        <v>786398</v>
      </c>
      <c r="AR13" s="13">
        <v>875583125</v>
      </c>
      <c r="AS13" s="93" t="s">
        <v>226</v>
      </c>
      <c r="AT13" s="93"/>
      <c r="AU13" s="94" t="s">
        <v>241</v>
      </c>
      <c r="AV13" s="13">
        <v>1157387</v>
      </c>
      <c r="AW13" s="13">
        <v>1543692066</v>
      </c>
      <c r="AX13" s="13">
        <v>1091167</v>
      </c>
      <c r="AY13" s="13">
        <v>1126381984</v>
      </c>
      <c r="AZ13" s="13">
        <v>1907758</v>
      </c>
      <c r="BA13" s="13">
        <v>2444383664</v>
      </c>
      <c r="BB13" s="13">
        <v>2093391</v>
      </c>
      <c r="BC13" s="13">
        <v>2014230076</v>
      </c>
      <c r="BD13" s="93" t="s">
        <v>9</v>
      </c>
      <c r="BE13" s="93"/>
      <c r="BF13" s="110" t="s">
        <v>234</v>
      </c>
      <c r="BG13" s="13">
        <v>754234</v>
      </c>
      <c r="BH13" s="13">
        <v>994260857</v>
      </c>
      <c r="BI13" s="13">
        <v>1028617</v>
      </c>
      <c r="BJ13" s="13">
        <v>1335422198</v>
      </c>
      <c r="BK13" s="13">
        <v>1076346</v>
      </c>
      <c r="BL13" s="13">
        <v>1374008866</v>
      </c>
      <c r="BM13" s="13">
        <v>1448028</v>
      </c>
      <c r="BN13" s="13">
        <v>1802062748</v>
      </c>
      <c r="BO13" s="93" t="s">
        <v>226</v>
      </c>
      <c r="BP13" s="93"/>
      <c r="BQ13" s="94" t="s">
        <v>241</v>
      </c>
      <c r="BR13" s="13">
        <v>1793672</v>
      </c>
      <c r="BS13" s="13">
        <v>2711369807</v>
      </c>
      <c r="BT13" s="13">
        <v>2910674</v>
      </c>
      <c r="BU13" s="13">
        <v>2754020271</v>
      </c>
      <c r="BV13" s="13">
        <v>1786941</v>
      </c>
      <c r="BW13" s="13">
        <v>2965007828</v>
      </c>
      <c r="BX13" s="13">
        <v>2873596</v>
      </c>
      <c r="BY13" s="13">
        <v>2952909507</v>
      </c>
      <c r="BZ13" s="93" t="s">
        <v>9</v>
      </c>
      <c r="CA13" s="93"/>
      <c r="CB13" s="110" t="s">
        <v>234</v>
      </c>
      <c r="CC13" s="13">
        <v>1058431</v>
      </c>
      <c r="CD13" s="13">
        <v>1295336013</v>
      </c>
      <c r="CE13" s="13">
        <v>1358329</v>
      </c>
      <c r="CF13" s="13">
        <v>1628543225</v>
      </c>
      <c r="CG13" s="13">
        <v>881623</v>
      </c>
      <c r="CH13" s="13">
        <v>1036358269</v>
      </c>
      <c r="CI13" s="13">
        <v>1116611</v>
      </c>
      <c r="CJ13" s="13">
        <v>1314302632</v>
      </c>
      <c r="CK13" s="93" t="s">
        <v>226</v>
      </c>
      <c r="CL13" s="93"/>
      <c r="CM13" s="94" t="s">
        <v>241</v>
      </c>
      <c r="CN13" s="13">
        <v>2115016</v>
      </c>
      <c r="CO13" s="13">
        <v>3782854705</v>
      </c>
      <c r="CP13" s="13">
        <v>2779592</v>
      </c>
      <c r="CQ13" s="13">
        <v>3521508027</v>
      </c>
      <c r="CR13" s="13">
        <v>2675250</v>
      </c>
      <c r="CS13" s="13">
        <v>4935001503</v>
      </c>
      <c r="CT13" s="13">
        <v>3282001</v>
      </c>
      <c r="CU13" s="13">
        <v>4719658131</v>
      </c>
      <c r="CV13" s="93" t="s">
        <v>9</v>
      </c>
      <c r="CW13" s="93"/>
      <c r="CX13" s="110" t="s">
        <v>234</v>
      </c>
      <c r="CY13" s="13">
        <v>923085</v>
      </c>
      <c r="CZ13" s="13">
        <v>1049464483</v>
      </c>
      <c r="DA13" s="13">
        <v>1127465</v>
      </c>
      <c r="DB13" s="13">
        <v>1311168318</v>
      </c>
      <c r="DC13" s="13">
        <v>1014240</v>
      </c>
      <c r="DD13" s="13">
        <v>1119851428</v>
      </c>
      <c r="DE13" s="13">
        <v>1185044</v>
      </c>
      <c r="DF13" s="13">
        <v>1355822137</v>
      </c>
      <c r="DG13" s="93" t="s">
        <v>226</v>
      </c>
      <c r="DH13" s="93"/>
      <c r="DI13" s="94" t="s">
        <v>241</v>
      </c>
      <c r="DJ13" s="13">
        <v>3086803</v>
      </c>
      <c r="DK13" s="13">
        <v>5901834292</v>
      </c>
      <c r="DL13" s="13">
        <v>3892896</v>
      </c>
      <c r="DM13" s="13">
        <v>6082560973</v>
      </c>
      <c r="DN13" s="13">
        <v>3561254</v>
      </c>
      <c r="DO13" s="13">
        <v>7181618517</v>
      </c>
      <c r="DP13" s="13">
        <v>4598661</v>
      </c>
      <c r="DQ13" s="13">
        <v>7657065082</v>
      </c>
      <c r="DR13" s="93" t="s">
        <v>9</v>
      </c>
      <c r="DS13" s="93"/>
      <c r="DT13" s="110" t="s">
        <v>234</v>
      </c>
      <c r="DU13" s="13">
        <v>1009185</v>
      </c>
      <c r="DV13" s="13">
        <v>1098275951</v>
      </c>
      <c r="DW13" s="13">
        <v>1171001</v>
      </c>
      <c r="DX13" s="13">
        <v>1318286868</v>
      </c>
      <c r="DY13" s="13">
        <v>940997</v>
      </c>
      <c r="DZ13" s="13">
        <v>1017967602</v>
      </c>
      <c r="EA13" s="13">
        <v>1082826</v>
      </c>
      <c r="EB13" s="13">
        <v>1190790509</v>
      </c>
      <c r="EC13" s="93" t="s">
        <v>226</v>
      </c>
      <c r="ED13" s="93"/>
      <c r="EE13" s="94" t="s">
        <v>241</v>
      </c>
      <c r="EF13" s="13">
        <v>3021526</v>
      </c>
      <c r="EG13" s="13">
        <v>6188003536</v>
      </c>
      <c r="EH13" s="13">
        <v>3788451</v>
      </c>
      <c r="EI13" s="13">
        <v>6672108049</v>
      </c>
      <c r="EJ13" s="13">
        <v>3005909</v>
      </c>
      <c r="EK13" s="13">
        <v>6257535458</v>
      </c>
      <c r="EL13" s="13">
        <v>3704883</v>
      </c>
      <c r="EM13" s="13">
        <v>6887110629</v>
      </c>
      <c r="EN13" s="93" t="s">
        <v>9</v>
      </c>
      <c r="EO13" s="93"/>
      <c r="EP13" s="110" t="s">
        <v>234</v>
      </c>
      <c r="EQ13" s="13">
        <v>623839</v>
      </c>
      <c r="ER13" s="13">
        <v>671300843</v>
      </c>
      <c r="ES13" s="13">
        <v>706490</v>
      </c>
      <c r="ET13" s="13">
        <v>759703814</v>
      </c>
      <c r="EU13" s="13">
        <v>484751</v>
      </c>
      <c r="EV13" s="13">
        <v>519266477</v>
      </c>
      <c r="EW13" s="13">
        <v>561319</v>
      </c>
      <c r="EX13" s="13">
        <v>592932718</v>
      </c>
      <c r="EY13" s="93" t="s">
        <v>226</v>
      </c>
      <c r="EZ13" s="93"/>
      <c r="FA13" s="94" t="s">
        <v>227</v>
      </c>
      <c r="FB13" s="13">
        <v>3342304</v>
      </c>
      <c r="FC13" s="13">
        <v>6700277614</v>
      </c>
      <c r="FD13" s="13">
        <v>4038167</v>
      </c>
      <c r="FE13" s="13">
        <v>7711320877</v>
      </c>
      <c r="FF13" s="13">
        <v>3916558</v>
      </c>
      <c r="FG13" s="13">
        <v>7269910293</v>
      </c>
      <c r="FH13" s="13">
        <v>3720125</v>
      </c>
      <c r="FI13" s="13">
        <v>7140702710</v>
      </c>
      <c r="FJ13" s="93" t="s">
        <v>9</v>
      </c>
      <c r="FK13" s="93"/>
      <c r="FL13" s="110" t="s">
        <v>234</v>
      </c>
      <c r="FM13" s="13">
        <v>418338</v>
      </c>
      <c r="FN13" s="13">
        <v>436636303</v>
      </c>
      <c r="FO13" s="13">
        <v>490022</v>
      </c>
      <c r="FP13" s="13">
        <v>497644198</v>
      </c>
      <c r="FQ13" s="13">
        <v>358738</v>
      </c>
      <c r="FR13" s="13">
        <v>358237445</v>
      </c>
      <c r="FS13" s="13">
        <v>343510</v>
      </c>
      <c r="FT13" s="13">
        <v>331838201</v>
      </c>
      <c r="FU13" s="93" t="s">
        <v>226</v>
      </c>
      <c r="FV13" s="93"/>
      <c r="FW13" s="94" t="s">
        <v>227</v>
      </c>
      <c r="FX13" s="13">
        <v>4300776</v>
      </c>
      <c r="FY13" s="13">
        <v>7337868068</v>
      </c>
      <c r="FZ13" s="13">
        <v>3011907</v>
      </c>
      <c r="GA13" s="13">
        <v>5612568160</v>
      </c>
      <c r="GB13" s="13">
        <v>2353126</v>
      </c>
      <c r="GC13" s="13">
        <v>3894929572</v>
      </c>
      <c r="GD13" s="13">
        <v>1802529</v>
      </c>
      <c r="GE13" s="13">
        <v>3210778824</v>
      </c>
      <c r="GF13" s="93" t="s">
        <v>9</v>
      </c>
      <c r="GG13" s="93"/>
      <c r="GH13" s="110" t="s">
        <v>234</v>
      </c>
      <c r="GI13" s="13">
        <v>306685</v>
      </c>
      <c r="GJ13" s="13">
        <v>295380500</v>
      </c>
      <c r="GK13" s="13">
        <v>209727</v>
      </c>
      <c r="GL13" s="13">
        <v>191871940</v>
      </c>
      <c r="GM13" s="13">
        <v>135049</v>
      </c>
      <c r="GN13" s="13">
        <v>125009407</v>
      </c>
      <c r="GO13" s="13">
        <v>92711</v>
      </c>
      <c r="GP13" s="13">
        <v>80225844</v>
      </c>
      <c r="GQ13" s="93" t="s">
        <v>226</v>
      </c>
      <c r="GR13" s="93"/>
      <c r="GS13" s="94" t="s">
        <v>241</v>
      </c>
      <c r="GT13" s="13">
        <v>1055870</v>
      </c>
      <c r="GU13" s="13">
        <v>1697978485</v>
      </c>
      <c r="GV13" s="13">
        <v>1052187</v>
      </c>
      <c r="GW13" s="13">
        <v>1671699086</v>
      </c>
      <c r="GX13" s="93" t="s">
        <v>9</v>
      </c>
      <c r="GY13" s="93"/>
      <c r="GZ13" s="110" t="s">
        <v>234</v>
      </c>
      <c r="HA13" s="13">
        <v>46275</v>
      </c>
      <c r="HB13" s="13">
        <v>40276845</v>
      </c>
      <c r="HC13" s="13">
        <v>32731</v>
      </c>
      <c r="HD13" s="13">
        <v>26325980</v>
      </c>
    </row>
    <row r="14" spans="1:212" ht="27" customHeight="1">
      <c r="A14" s="90"/>
      <c r="B14" s="91" t="s">
        <v>4</v>
      </c>
      <c r="C14" s="29" t="s">
        <v>73</v>
      </c>
      <c r="D14" s="15">
        <v>35986504</v>
      </c>
      <c r="E14" s="15">
        <v>31598735033</v>
      </c>
      <c r="F14" s="15">
        <v>37221414</v>
      </c>
      <c r="G14" s="15">
        <v>27975525585</v>
      </c>
      <c r="H14" s="15">
        <v>2069268</v>
      </c>
      <c r="I14" s="15">
        <v>328762069</v>
      </c>
      <c r="J14" s="15">
        <v>1615397</v>
      </c>
      <c r="K14" s="15">
        <v>217258176</v>
      </c>
      <c r="L14" s="105"/>
      <c r="M14" s="106" t="s">
        <v>4</v>
      </c>
      <c r="N14" s="107" t="s">
        <v>73</v>
      </c>
      <c r="O14" s="15">
        <v>485189</v>
      </c>
      <c r="P14" s="15">
        <v>141053889</v>
      </c>
      <c r="Q14" s="15">
        <v>401676</v>
      </c>
      <c r="R14" s="15">
        <v>128709561</v>
      </c>
      <c r="S14" s="15">
        <v>9469</v>
      </c>
      <c r="T14" s="15">
        <v>2566355</v>
      </c>
      <c r="U14" s="15">
        <v>7266</v>
      </c>
      <c r="V14" s="15">
        <v>2149605</v>
      </c>
      <c r="W14" s="90"/>
      <c r="X14" s="91" t="s">
        <v>4</v>
      </c>
      <c r="Y14" s="29" t="s">
        <v>253</v>
      </c>
      <c r="Z14" s="15">
        <v>1180965</v>
      </c>
      <c r="AA14" s="15">
        <v>449635474</v>
      </c>
      <c r="AB14" s="15">
        <v>916888</v>
      </c>
      <c r="AC14" s="15">
        <v>278633551</v>
      </c>
      <c r="AD14" s="15">
        <v>759532</v>
      </c>
      <c r="AE14" s="15">
        <v>564366244</v>
      </c>
      <c r="AF14" s="15">
        <v>576543</v>
      </c>
      <c r="AG14" s="15">
        <v>325624379</v>
      </c>
      <c r="AH14" s="105"/>
      <c r="AI14" s="106" t="s">
        <v>4</v>
      </c>
      <c r="AJ14" s="107" t="s">
        <v>73</v>
      </c>
      <c r="AK14" s="15">
        <v>18680</v>
      </c>
      <c r="AL14" s="15">
        <v>5710172</v>
      </c>
      <c r="AM14" s="15">
        <v>16194</v>
      </c>
      <c r="AN14" s="15">
        <v>5222384</v>
      </c>
      <c r="AO14" s="15">
        <v>7989</v>
      </c>
      <c r="AP14" s="15">
        <v>2526839</v>
      </c>
      <c r="AQ14" s="15">
        <v>8517</v>
      </c>
      <c r="AR14" s="15">
        <v>2835270</v>
      </c>
      <c r="AS14" s="90"/>
      <c r="AT14" s="91" t="s">
        <v>4</v>
      </c>
      <c r="AU14" s="29" t="s">
        <v>73</v>
      </c>
      <c r="AV14" s="15">
        <v>880317</v>
      </c>
      <c r="AW14" s="15">
        <v>561723300</v>
      </c>
      <c r="AX14" s="15">
        <v>850598</v>
      </c>
      <c r="AY14" s="15">
        <v>301586552</v>
      </c>
      <c r="AZ14" s="15">
        <v>1460825</v>
      </c>
      <c r="BA14" s="15">
        <v>836873574</v>
      </c>
      <c r="BB14" s="15">
        <v>1525835</v>
      </c>
      <c r="BC14" s="15">
        <v>505619270</v>
      </c>
      <c r="BD14" s="105"/>
      <c r="BE14" s="106" t="s">
        <v>4</v>
      </c>
      <c r="BF14" s="107" t="s">
        <v>73</v>
      </c>
      <c r="BG14" s="15">
        <v>15975</v>
      </c>
      <c r="BH14" s="15">
        <v>5263931</v>
      </c>
      <c r="BI14" s="15">
        <v>17936</v>
      </c>
      <c r="BJ14" s="15">
        <v>7104574</v>
      </c>
      <c r="BK14" s="15">
        <v>36608</v>
      </c>
      <c r="BL14" s="15">
        <v>11127850</v>
      </c>
      <c r="BM14" s="15">
        <v>35008</v>
      </c>
      <c r="BN14" s="15">
        <v>14267961</v>
      </c>
      <c r="BO14" s="90"/>
      <c r="BP14" s="91" t="s">
        <v>4</v>
      </c>
      <c r="BQ14" s="29" t="s">
        <v>73</v>
      </c>
      <c r="BR14" s="15">
        <v>1392231</v>
      </c>
      <c r="BS14" s="15">
        <v>1051352708</v>
      </c>
      <c r="BT14" s="15">
        <v>1915369</v>
      </c>
      <c r="BU14" s="15">
        <v>726994530</v>
      </c>
      <c r="BV14" s="15">
        <v>1415786</v>
      </c>
      <c r="BW14" s="15">
        <v>1169082912</v>
      </c>
      <c r="BX14" s="15">
        <v>1813045</v>
      </c>
      <c r="BY14" s="15">
        <v>847888201</v>
      </c>
      <c r="BZ14" s="105"/>
      <c r="CA14" s="106" t="s">
        <v>4</v>
      </c>
      <c r="CB14" s="107" t="s">
        <v>73</v>
      </c>
      <c r="CC14" s="15">
        <v>27543</v>
      </c>
      <c r="CD14" s="15">
        <v>10297128</v>
      </c>
      <c r="CE14" s="15">
        <v>32485</v>
      </c>
      <c r="CF14" s="15">
        <v>12341783</v>
      </c>
      <c r="CG14" s="15">
        <v>24616</v>
      </c>
      <c r="CH14" s="15">
        <v>8944519</v>
      </c>
      <c r="CI14" s="15">
        <v>24860</v>
      </c>
      <c r="CJ14" s="15">
        <v>9327085</v>
      </c>
      <c r="CK14" s="90"/>
      <c r="CL14" s="91" t="s">
        <v>4</v>
      </c>
      <c r="CM14" s="29" t="s">
        <v>73</v>
      </c>
      <c r="CN14" s="15">
        <v>1699918</v>
      </c>
      <c r="CO14" s="15">
        <v>1484799486</v>
      </c>
      <c r="CP14" s="15">
        <v>1921895</v>
      </c>
      <c r="CQ14" s="15">
        <v>1170549786</v>
      </c>
      <c r="CR14" s="15">
        <v>2142770</v>
      </c>
      <c r="CS14" s="15">
        <v>1924063709</v>
      </c>
      <c r="CT14" s="15">
        <v>2366384</v>
      </c>
      <c r="CU14" s="15">
        <v>1591954358</v>
      </c>
      <c r="CV14" s="105"/>
      <c r="CW14" s="106" t="s">
        <v>4</v>
      </c>
      <c r="CX14" s="107" t="s">
        <v>73</v>
      </c>
      <c r="CY14" s="15">
        <v>30334</v>
      </c>
      <c r="CZ14" s="15">
        <v>10752180</v>
      </c>
      <c r="DA14" s="15">
        <v>25398</v>
      </c>
      <c r="DB14" s="15">
        <v>9167251</v>
      </c>
      <c r="DC14" s="15">
        <v>39373</v>
      </c>
      <c r="DD14" s="15">
        <v>13558861</v>
      </c>
      <c r="DE14" s="15">
        <v>30551</v>
      </c>
      <c r="DF14" s="15">
        <v>10222838</v>
      </c>
      <c r="DG14" s="90"/>
      <c r="DH14" s="91" t="s">
        <v>4</v>
      </c>
      <c r="DI14" s="29" t="s">
        <v>73</v>
      </c>
      <c r="DJ14" s="15">
        <v>2493126</v>
      </c>
      <c r="DK14" s="15">
        <v>2326754585</v>
      </c>
      <c r="DL14" s="15">
        <v>2898596</v>
      </c>
      <c r="DM14" s="15">
        <v>2117125452</v>
      </c>
      <c r="DN14" s="15">
        <v>2907817</v>
      </c>
      <c r="DO14" s="15">
        <v>2956242743</v>
      </c>
      <c r="DP14" s="15">
        <v>3535089</v>
      </c>
      <c r="DQ14" s="15">
        <v>2905753114</v>
      </c>
      <c r="DR14" s="105"/>
      <c r="DS14" s="106" t="s">
        <v>4</v>
      </c>
      <c r="DT14" s="107" t="s">
        <v>73</v>
      </c>
      <c r="DU14" s="15">
        <v>44639</v>
      </c>
      <c r="DV14" s="15">
        <v>14917327</v>
      </c>
      <c r="DW14" s="15">
        <v>35241</v>
      </c>
      <c r="DX14" s="15">
        <v>11020149</v>
      </c>
      <c r="DY14" s="15">
        <v>45362</v>
      </c>
      <c r="DZ14" s="15">
        <v>14413546</v>
      </c>
      <c r="EA14" s="15">
        <v>37899</v>
      </c>
      <c r="EB14" s="15">
        <v>11374985</v>
      </c>
      <c r="EC14" s="90"/>
      <c r="ED14" s="91" t="s">
        <v>4</v>
      </c>
      <c r="EE14" s="29" t="s">
        <v>73</v>
      </c>
      <c r="EF14" s="15">
        <v>2493142</v>
      </c>
      <c r="EG14" s="15">
        <v>2641394759</v>
      </c>
      <c r="EH14" s="15">
        <v>3007479</v>
      </c>
      <c r="EI14" s="15">
        <v>2740523457</v>
      </c>
      <c r="EJ14" s="15">
        <v>2506944</v>
      </c>
      <c r="EK14" s="15">
        <v>2746380007</v>
      </c>
      <c r="EL14" s="15">
        <v>3012121</v>
      </c>
      <c r="EM14" s="15">
        <v>2925823451</v>
      </c>
      <c r="EN14" s="105"/>
      <c r="EO14" s="106" t="s">
        <v>4</v>
      </c>
      <c r="EP14" s="107" t="s">
        <v>73</v>
      </c>
      <c r="EQ14" s="15">
        <v>32724</v>
      </c>
      <c r="ER14" s="15">
        <v>9954102</v>
      </c>
      <c r="ES14" s="15">
        <v>29730</v>
      </c>
      <c r="ET14" s="15">
        <v>8328920</v>
      </c>
      <c r="EU14" s="15">
        <v>27473</v>
      </c>
      <c r="EV14" s="15">
        <v>8127719</v>
      </c>
      <c r="EW14" s="15">
        <v>25945</v>
      </c>
      <c r="EX14" s="15">
        <v>7141259</v>
      </c>
      <c r="EY14" s="90"/>
      <c r="EZ14" s="91" t="s">
        <v>4</v>
      </c>
      <c r="FA14" s="29" t="s">
        <v>73</v>
      </c>
      <c r="FB14" s="15">
        <v>2770220</v>
      </c>
      <c r="FC14" s="15">
        <v>3010665760</v>
      </c>
      <c r="FD14" s="15">
        <v>3276959</v>
      </c>
      <c r="FE14" s="15">
        <v>3325365485</v>
      </c>
      <c r="FF14" s="15">
        <v>3282633</v>
      </c>
      <c r="FG14" s="15">
        <v>3380915660</v>
      </c>
      <c r="FH14" s="15">
        <v>3072751</v>
      </c>
      <c r="FI14" s="15">
        <v>3161812434</v>
      </c>
      <c r="FJ14" s="105"/>
      <c r="FK14" s="106" t="s">
        <v>4</v>
      </c>
      <c r="FL14" s="107" t="s">
        <v>73</v>
      </c>
      <c r="FM14" s="15">
        <v>26788</v>
      </c>
      <c r="FN14" s="15">
        <v>6864652</v>
      </c>
      <c r="FO14" s="15">
        <v>25602</v>
      </c>
      <c r="FP14" s="15">
        <v>6782269</v>
      </c>
      <c r="FQ14" s="15">
        <v>32264</v>
      </c>
      <c r="FR14" s="15">
        <v>6229970</v>
      </c>
      <c r="FS14" s="15">
        <v>21819</v>
      </c>
      <c r="FT14" s="15">
        <v>5238186</v>
      </c>
      <c r="FU14" s="90"/>
      <c r="FV14" s="91" t="s">
        <v>4</v>
      </c>
      <c r="FW14" s="29" t="s">
        <v>73</v>
      </c>
      <c r="FX14" s="15">
        <v>3634500</v>
      </c>
      <c r="FY14" s="15">
        <v>3479877397</v>
      </c>
      <c r="FZ14" s="15">
        <v>2516662</v>
      </c>
      <c r="GA14" s="15">
        <v>2574745008</v>
      </c>
      <c r="GB14" s="15">
        <v>2002034</v>
      </c>
      <c r="GC14" s="15">
        <v>1880090142</v>
      </c>
      <c r="GD14" s="15">
        <v>1517158</v>
      </c>
      <c r="GE14" s="15">
        <v>1488644818</v>
      </c>
      <c r="GF14" s="105"/>
      <c r="GG14" s="106" t="s">
        <v>4</v>
      </c>
      <c r="GH14" s="107" t="s">
        <v>73</v>
      </c>
      <c r="GI14" s="15">
        <v>38992</v>
      </c>
      <c r="GJ14" s="15">
        <v>6081045</v>
      </c>
      <c r="GK14" s="15">
        <v>15910</v>
      </c>
      <c r="GL14" s="15">
        <v>3702358</v>
      </c>
      <c r="GM14" s="15">
        <v>19337</v>
      </c>
      <c r="GN14" s="15">
        <v>2745153</v>
      </c>
      <c r="GO14" s="15">
        <v>8050</v>
      </c>
      <c r="GP14" s="15">
        <v>1762456</v>
      </c>
      <c r="GQ14" s="90"/>
      <c r="GR14" s="91" t="s">
        <v>4</v>
      </c>
      <c r="GS14" s="29" t="s">
        <v>73</v>
      </c>
      <c r="GT14" s="15">
        <v>894476</v>
      </c>
      <c r="GU14" s="15">
        <v>805754504</v>
      </c>
      <c r="GV14" s="15">
        <v>882645</v>
      </c>
      <c r="GW14" s="15">
        <v>769623563</v>
      </c>
      <c r="GX14" s="105"/>
      <c r="GY14" s="106" t="s">
        <v>4</v>
      </c>
      <c r="GZ14" s="107" t="s">
        <v>73</v>
      </c>
      <c r="HA14" s="15">
        <v>7023</v>
      </c>
      <c r="HB14" s="15">
        <v>972540</v>
      </c>
      <c r="HC14" s="15">
        <v>3265</v>
      </c>
      <c r="HD14" s="15">
        <v>720228</v>
      </c>
    </row>
    <row r="15" spans="1:212" ht="42" customHeight="1">
      <c r="A15" s="90"/>
      <c r="B15" s="91" t="s">
        <v>5</v>
      </c>
      <c r="C15" s="28" t="s">
        <v>40</v>
      </c>
      <c r="D15" s="15">
        <v>21143448</v>
      </c>
      <c r="E15" s="15">
        <v>32776454260</v>
      </c>
      <c r="F15" s="15">
        <v>25099119</v>
      </c>
      <c r="G15" s="15">
        <v>33174285547</v>
      </c>
      <c r="H15" s="15">
        <v>1053316</v>
      </c>
      <c r="I15" s="15">
        <v>1129147507</v>
      </c>
      <c r="J15" s="15">
        <v>781507</v>
      </c>
      <c r="K15" s="15">
        <v>715928114</v>
      </c>
      <c r="L15" s="105"/>
      <c r="M15" s="106" t="s">
        <v>5</v>
      </c>
      <c r="N15" s="108" t="s">
        <v>233</v>
      </c>
      <c r="O15" s="15">
        <v>12887624</v>
      </c>
      <c r="P15" s="15">
        <v>11200324849</v>
      </c>
      <c r="Q15" s="15">
        <v>14838517</v>
      </c>
      <c r="R15" s="15">
        <v>13104909624</v>
      </c>
      <c r="S15" s="15">
        <v>520159</v>
      </c>
      <c r="T15" s="15">
        <v>490409547</v>
      </c>
      <c r="U15" s="15">
        <v>494093</v>
      </c>
      <c r="V15" s="15">
        <v>462768776</v>
      </c>
      <c r="W15" s="90"/>
      <c r="X15" s="91" t="s">
        <v>5</v>
      </c>
      <c r="Y15" s="28" t="s">
        <v>254</v>
      </c>
      <c r="Z15" s="15">
        <v>728865</v>
      </c>
      <c r="AA15" s="15">
        <v>856522556</v>
      </c>
      <c r="AB15" s="15">
        <v>479062</v>
      </c>
      <c r="AC15" s="15">
        <v>517893791</v>
      </c>
      <c r="AD15" s="15">
        <v>514286</v>
      </c>
      <c r="AE15" s="15">
        <v>467336635</v>
      </c>
      <c r="AF15" s="15">
        <v>336550</v>
      </c>
      <c r="AG15" s="15">
        <v>305653177</v>
      </c>
      <c r="AH15" s="105"/>
      <c r="AI15" s="106" t="s">
        <v>5</v>
      </c>
      <c r="AJ15" s="108" t="s">
        <v>233</v>
      </c>
      <c r="AK15" s="15">
        <v>1761189</v>
      </c>
      <c r="AL15" s="15">
        <v>1322524988</v>
      </c>
      <c r="AM15" s="15">
        <v>1734594</v>
      </c>
      <c r="AN15" s="15">
        <v>1285701832</v>
      </c>
      <c r="AO15" s="15">
        <v>705714</v>
      </c>
      <c r="AP15" s="15">
        <v>572279620</v>
      </c>
      <c r="AQ15" s="15">
        <v>774065</v>
      </c>
      <c r="AR15" s="15">
        <v>680174209</v>
      </c>
      <c r="AS15" s="90"/>
      <c r="AT15" s="91" t="s">
        <v>5</v>
      </c>
      <c r="AU15" s="28" t="s">
        <v>40</v>
      </c>
      <c r="AV15" s="15">
        <v>706240</v>
      </c>
      <c r="AW15" s="15">
        <v>642528385</v>
      </c>
      <c r="AX15" s="15">
        <v>623237</v>
      </c>
      <c r="AY15" s="15">
        <v>512437415</v>
      </c>
      <c r="AZ15" s="15">
        <v>1143497</v>
      </c>
      <c r="BA15" s="15">
        <v>1056224973</v>
      </c>
      <c r="BB15" s="15">
        <v>1295532</v>
      </c>
      <c r="BC15" s="15">
        <v>946780567</v>
      </c>
      <c r="BD15" s="105"/>
      <c r="BE15" s="106" t="s">
        <v>5</v>
      </c>
      <c r="BF15" s="108" t="s">
        <v>233</v>
      </c>
      <c r="BG15" s="15">
        <v>749064</v>
      </c>
      <c r="BH15" s="15">
        <v>803305588</v>
      </c>
      <c r="BI15" s="15">
        <v>1021753</v>
      </c>
      <c r="BJ15" s="15">
        <v>1075207859</v>
      </c>
      <c r="BK15" s="15">
        <v>1068518</v>
      </c>
      <c r="BL15" s="15">
        <v>1095157927</v>
      </c>
      <c r="BM15" s="15">
        <v>1437480</v>
      </c>
      <c r="BN15" s="15">
        <v>1427877871</v>
      </c>
      <c r="BO15" s="90"/>
      <c r="BP15" s="91" t="s">
        <v>5</v>
      </c>
      <c r="BQ15" s="28" t="s">
        <v>40</v>
      </c>
      <c r="BR15" s="15">
        <v>1065515</v>
      </c>
      <c r="BS15" s="15">
        <v>1149429814</v>
      </c>
      <c r="BT15" s="15">
        <v>1845901</v>
      </c>
      <c r="BU15" s="15">
        <v>1331620081</v>
      </c>
      <c r="BV15" s="15">
        <v>1024439</v>
      </c>
      <c r="BW15" s="15">
        <v>1296128748</v>
      </c>
      <c r="BX15" s="15">
        <v>1856106</v>
      </c>
      <c r="BY15" s="15">
        <v>1459522238</v>
      </c>
      <c r="BZ15" s="105"/>
      <c r="CA15" s="106" t="s">
        <v>5</v>
      </c>
      <c r="CB15" s="108" t="s">
        <v>233</v>
      </c>
      <c r="CC15" s="15">
        <v>1051165</v>
      </c>
      <c r="CD15" s="15">
        <v>1021783830</v>
      </c>
      <c r="CE15" s="15">
        <v>1347741</v>
      </c>
      <c r="CF15" s="15">
        <v>1278939517</v>
      </c>
      <c r="CG15" s="15">
        <v>874303</v>
      </c>
      <c r="CH15" s="15">
        <v>808536841</v>
      </c>
      <c r="CI15" s="15">
        <v>1107707</v>
      </c>
      <c r="CJ15" s="15">
        <v>1029241147</v>
      </c>
      <c r="CK15" s="90"/>
      <c r="CL15" s="91" t="s">
        <v>5</v>
      </c>
      <c r="CM15" s="28" t="s">
        <v>40</v>
      </c>
      <c r="CN15" s="15">
        <v>1167405</v>
      </c>
      <c r="CO15" s="15">
        <v>1718267959</v>
      </c>
      <c r="CP15" s="15">
        <v>1706315</v>
      </c>
      <c r="CQ15" s="15">
        <v>1689718309</v>
      </c>
      <c r="CR15" s="15">
        <v>1425668</v>
      </c>
      <c r="CS15" s="15">
        <v>2303476077</v>
      </c>
      <c r="CT15" s="15">
        <v>1927805</v>
      </c>
      <c r="CU15" s="15">
        <v>2338397718</v>
      </c>
      <c r="CV15" s="105"/>
      <c r="CW15" s="106" t="s">
        <v>5</v>
      </c>
      <c r="CX15" s="108" t="s">
        <v>233</v>
      </c>
      <c r="CY15" s="15">
        <v>913713</v>
      </c>
      <c r="CZ15" s="15">
        <v>809611807</v>
      </c>
      <c r="DA15" s="15">
        <v>1118678</v>
      </c>
      <c r="DB15" s="15">
        <v>1024957169</v>
      </c>
      <c r="DC15" s="15">
        <v>1002197</v>
      </c>
      <c r="DD15" s="15">
        <v>854544361</v>
      </c>
      <c r="DE15" s="15">
        <v>1174545</v>
      </c>
      <c r="DF15" s="15">
        <v>1055445456</v>
      </c>
      <c r="DG15" s="90"/>
      <c r="DH15" s="91" t="s">
        <v>5</v>
      </c>
      <c r="DI15" s="28" t="s">
        <v>40</v>
      </c>
      <c r="DJ15" s="15">
        <v>1574055</v>
      </c>
      <c r="DK15" s="15">
        <v>2774259907</v>
      </c>
      <c r="DL15" s="15">
        <v>2167861</v>
      </c>
      <c r="DM15" s="15">
        <v>3026663260</v>
      </c>
      <c r="DN15" s="15">
        <v>1742688</v>
      </c>
      <c r="DO15" s="15">
        <v>3315414279</v>
      </c>
      <c r="DP15" s="15">
        <v>2418167</v>
      </c>
      <c r="DQ15" s="15">
        <v>3642099210</v>
      </c>
      <c r="DR15" s="105"/>
      <c r="DS15" s="106" t="s">
        <v>5</v>
      </c>
      <c r="DT15" s="108" t="s">
        <v>233</v>
      </c>
      <c r="DU15" s="15">
        <v>995122</v>
      </c>
      <c r="DV15" s="15">
        <v>833024299</v>
      </c>
      <c r="DW15" s="15">
        <v>1159253</v>
      </c>
      <c r="DX15" s="15">
        <v>1021027341</v>
      </c>
      <c r="DY15" s="15">
        <v>926550</v>
      </c>
      <c r="DZ15" s="15">
        <v>770616335</v>
      </c>
      <c r="EA15" s="15">
        <v>1070529</v>
      </c>
      <c r="EB15" s="15">
        <v>914509902</v>
      </c>
      <c r="EC15" s="90"/>
      <c r="ED15" s="91" t="s">
        <v>5</v>
      </c>
      <c r="EE15" s="28" t="s">
        <v>40</v>
      </c>
      <c r="EF15" s="15">
        <v>1435842</v>
      </c>
      <c r="EG15" s="15">
        <v>2780611794</v>
      </c>
      <c r="EH15" s="15">
        <v>1907907</v>
      </c>
      <c r="EI15" s="15">
        <v>3010484535</v>
      </c>
      <c r="EJ15" s="15">
        <v>1389931</v>
      </c>
      <c r="EK15" s="15">
        <v>2752516158</v>
      </c>
      <c r="EL15" s="15">
        <v>1808065</v>
      </c>
      <c r="EM15" s="15">
        <v>3055882115</v>
      </c>
      <c r="EN15" s="105"/>
      <c r="EO15" s="106" t="s">
        <v>5</v>
      </c>
      <c r="EP15" s="108" t="s">
        <v>233</v>
      </c>
      <c r="EQ15" s="15">
        <v>613467</v>
      </c>
      <c r="ER15" s="15">
        <v>507238313</v>
      </c>
      <c r="ES15" s="15">
        <v>696835</v>
      </c>
      <c r="ET15" s="15">
        <v>578446867</v>
      </c>
      <c r="EU15" s="15">
        <v>476513</v>
      </c>
      <c r="EV15" s="15">
        <v>391665980</v>
      </c>
      <c r="EW15" s="15">
        <v>553775</v>
      </c>
      <c r="EX15" s="15">
        <v>448588255</v>
      </c>
      <c r="EY15" s="90"/>
      <c r="EZ15" s="91" t="s">
        <v>5</v>
      </c>
      <c r="FA15" s="28" t="s">
        <v>40</v>
      </c>
      <c r="FB15" s="15">
        <v>1490003</v>
      </c>
      <c r="FC15" s="15">
        <v>2852214074</v>
      </c>
      <c r="FD15" s="15">
        <v>1895870</v>
      </c>
      <c r="FE15" s="15">
        <v>3403028872</v>
      </c>
      <c r="FF15" s="15">
        <v>1643147</v>
      </c>
      <c r="FG15" s="15">
        <v>2901847242</v>
      </c>
      <c r="FH15" s="15">
        <v>1665349</v>
      </c>
      <c r="FI15" s="15">
        <v>3058445215</v>
      </c>
      <c r="FJ15" s="105"/>
      <c r="FK15" s="106" t="s">
        <v>5</v>
      </c>
      <c r="FL15" s="108" t="s">
        <v>233</v>
      </c>
      <c r="FM15" s="15">
        <v>411048</v>
      </c>
      <c r="FN15" s="15">
        <v>326726320</v>
      </c>
      <c r="FO15" s="15">
        <v>482843</v>
      </c>
      <c r="FP15" s="15">
        <v>370864428</v>
      </c>
      <c r="FQ15" s="15">
        <v>349882</v>
      </c>
      <c r="FR15" s="15">
        <v>263399960</v>
      </c>
      <c r="FS15" s="15">
        <v>337532</v>
      </c>
      <c r="FT15" s="15">
        <v>242059016</v>
      </c>
      <c r="FU15" s="90"/>
      <c r="FV15" s="91" t="s">
        <v>5</v>
      </c>
      <c r="FW15" s="28" t="s">
        <v>40</v>
      </c>
      <c r="FX15" s="15">
        <v>1724110</v>
      </c>
      <c r="FY15" s="15">
        <v>2762208916</v>
      </c>
      <c r="FZ15" s="15">
        <v>1275852</v>
      </c>
      <c r="GA15" s="15">
        <v>2278376298</v>
      </c>
      <c r="GB15" s="15">
        <v>913746</v>
      </c>
      <c r="GC15" s="15">
        <v>1405047909</v>
      </c>
      <c r="GD15" s="15">
        <v>715662</v>
      </c>
      <c r="GE15" s="15">
        <v>1257292592</v>
      </c>
      <c r="GF15" s="105"/>
      <c r="GG15" s="106" t="s">
        <v>5</v>
      </c>
      <c r="GH15" s="108" t="s">
        <v>233</v>
      </c>
      <c r="GI15" s="15">
        <v>295652</v>
      </c>
      <c r="GJ15" s="15">
        <v>213125212</v>
      </c>
      <c r="GK15" s="15">
        <v>205065</v>
      </c>
      <c r="GL15" s="15">
        <v>136308623</v>
      </c>
      <c r="GM15" s="15">
        <v>129376</v>
      </c>
      <c r="GN15" s="15">
        <v>88621057</v>
      </c>
      <c r="GO15" s="15">
        <v>90246</v>
      </c>
      <c r="GP15" s="15">
        <v>55400401</v>
      </c>
      <c r="GQ15" s="90"/>
      <c r="GR15" s="91" t="s">
        <v>5</v>
      </c>
      <c r="GS15" s="28" t="s">
        <v>40</v>
      </c>
      <c r="GT15" s="15">
        <v>400695</v>
      </c>
      <c r="GU15" s="15">
        <v>613271327</v>
      </c>
      <c r="GV15" s="15">
        <v>392371</v>
      </c>
      <c r="GW15" s="15">
        <v>624062040</v>
      </c>
      <c r="GX15" s="105"/>
      <c r="GY15" s="106" t="s">
        <v>5</v>
      </c>
      <c r="GZ15" s="108" t="s">
        <v>233</v>
      </c>
      <c r="HA15" s="15">
        <v>43992</v>
      </c>
      <c r="HB15" s="15">
        <v>27752864</v>
      </c>
      <c r="HC15" s="15">
        <v>31783</v>
      </c>
      <c r="HD15" s="15">
        <v>17390955</v>
      </c>
    </row>
    <row r="16" spans="1:212" ht="27" customHeight="1">
      <c r="A16" s="90"/>
      <c r="B16" s="91" t="s">
        <v>6</v>
      </c>
      <c r="C16" s="29" t="s">
        <v>74</v>
      </c>
      <c r="D16" s="15">
        <v>38448986</v>
      </c>
      <c r="E16" s="15">
        <v>9788930315</v>
      </c>
      <c r="F16" s="15">
        <v>40576551</v>
      </c>
      <c r="G16" s="15">
        <v>10079766945</v>
      </c>
      <c r="H16" s="15">
        <v>2473124</v>
      </c>
      <c r="I16" s="15">
        <v>708656913</v>
      </c>
      <c r="J16" s="15">
        <v>1907835</v>
      </c>
      <c r="K16" s="15">
        <v>545217591</v>
      </c>
      <c r="L16" s="105"/>
      <c r="M16" s="106" t="s">
        <v>6</v>
      </c>
      <c r="N16" s="107" t="s">
        <v>74</v>
      </c>
      <c r="O16" s="15">
        <v>12761725</v>
      </c>
      <c r="P16" s="15">
        <v>3160101525</v>
      </c>
      <c r="Q16" s="15">
        <v>14623909</v>
      </c>
      <c r="R16" s="15">
        <v>3619595499</v>
      </c>
      <c r="S16" s="15">
        <v>466554</v>
      </c>
      <c r="T16" s="15">
        <v>114981477</v>
      </c>
      <c r="U16" s="15">
        <v>440710</v>
      </c>
      <c r="V16" s="15">
        <v>108509092</v>
      </c>
      <c r="W16" s="90"/>
      <c r="X16" s="91" t="s">
        <v>6</v>
      </c>
      <c r="Y16" s="29" t="s">
        <v>255</v>
      </c>
      <c r="Z16" s="15">
        <v>1465514</v>
      </c>
      <c r="AA16" s="15">
        <v>391741217</v>
      </c>
      <c r="AB16" s="15">
        <v>1095187</v>
      </c>
      <c r="AC16" s="15">
        <v>288785943</v>
      </c>
      <c r="AD16" s="15">
        <v>947139</v>
      </c>
      <c r="AE16" s="15">
        <v>247018510</v>
      </c>
      <c r="AF16" s="15">
        <v>696202</v>
      </c>
      <c r="AG16" s="15">
        <v>177002220</v>
      </c>
      <c r="AH16" s="105"/>
      <c r="AI16" s="106" t="s">
        <v>6</v>
      </c>
      <c r="AJ16" s="107" t="s">
        <v>74</v>
      </c>
      <c r="AK16" s="15">
        <v>1758573</v>
      </c>
      <c r="AL16" s="15">
        <v>431870860</v>
      </c>
      <c r="AM16" s="15">
        <v>1732073</v>
      </c>
      <c r="AN16" s="15">
        <v>424905887</v>
      </c>
      <c r="AO16" s="15">
        <v>711151</v>
      </c>
      <c r="AP16" s="15">
        <v>175185777</v>
      </c>
      <c r="AQ16" s="15">
        <v>777195</v>
      </c>
      <c r="AR16" s="15">
        <v>191294046</v>
      </c>
      <c r="AS16" s="90"/>
      <c r="AT16" s="91" t="s">
        <v>6</v>
      </c>
      <c r="AU16" s="29" t="s">
        <v>74</v>
      </c>
      <c r="AV16" s="15">
        <v>1109431</v>
      </c>
      <c r="AW16" s="15">
        <v>298311803</v>
      </c>
      <c r="AX16" s="15">
        <v>1031456</v>
      </c>
      <c r="AY16" s="15">
        <v>272604870</v>
      </c>
      <c r="AZ16" s="15">
        <v>1816587</v>
      </c>
      <c r="BA16" s="15">
        <v>482258544</v>
      </c>
      <c r="BB16" s="15">
        <v>1878484</v>
      </c>
      <c r="BC16" s="15">
        <v>490526732</v>
      </c>
      <c r="BD16" s="105"/>
      <c r="BE16" s="106" t="s">
        <v>6</v>
      </c>
      <c r="BF16" s="107" t="s">
        <v>74</v>
      </c>
      <c r="BG16" s="15">
        <v>739553</v>
      </c>
      <c r="BH16" s="15">
        <v>183510959</v>
      </c>
      <c r="BI16" s="15">
        <v>1007900</v>
      </c>
      <c r="BJ16" s="15">
        <v>250110514</v>
      </c>
      <c r="BK16" s="15">
        <v>1054987</v>
      </c>
      <c r="BL16" s="15">
        <v>263171448</v>
      </c>
      <c r="BM16" s="15">
        <v>1416422</v>
      </c>
      <c r="BN16" s="15">
        <v>353979930</v>
      </c>
      <c r="BO16" s="90"/>
      <c r="BP16" s="91" t="s">
        <v>6</v>
      </c>
      <c r="BQ16" s="29" t="s">
        <v>74</v>
      </c>
      <c r="BR16" s="15">
        <v>1686868</v>
      </c>
      <c r="BS16" s="15">
        <v>442756836</v>
      </c>
      <c r="BT16" s="15">
        <v>2433120</v>
      </c>
      <c r="BU16" s="15">
        <v>604469129</v>
      </c>
      <c r="BV16" s="15">
        <v>1655518</v>
      </c>
      <c r="BW16" s="15">
        <v>428478536</v>
      </c>
      <c r="BX16" s="15">
        <v>2296206</v>
      </c>
      <c r="BY16" s="15">
        <v>557096621</v>
      </c>
      <c r="BZ16" s="105"/>
      <c r="CA16" s="106" t="s">
        <v>6</v>
      </c>
      <c r="CB16" s="107" t="s">
        <v>74</v>
      </c>
      <c r="CC16" s="15">
        <v>1036220</v>
      </c>
      <c r="CD16" s="15">
        <v>258968387</v>
      </c>
      <c r="CE16" s="15">
        <v>1328720</v>
      </c>
      <c r="CF16" s="15">
        <v>332162158</v>
      </c>
      <c r="CG16" s="15">
        <v>862484</v>
      </c>
      <c r="CH16" s="15">
        <v>215294628</v>
      </c>
      <c r="CI16" s="15">
        <v>1090534</v>
      </c>
      <c r="CJ16" s="15">
        <v>271892082</v>
      </c>
      <c r="CK16" s="90"/>
      <c r="CL16" s="91" t="s">
        <v>6</v>
      </c>
      <c r="CM16" s="29" t="s">
        <v>74</v>
      </c>
      <c r="CN16" s="15">
        <v>1920069</v>
      </c>
      <c r="CO16" s="15">
        <v>490941241</v>
      </c>
      <c r="CP16" s="15">
        <v>2334004</v>
      </c>
      <c r="CQ16" s="15">
        <v>563438003</v>
      </c>
      <c r="CR16" s="15">
        <v>2340953</v>
      </c>
      <c r="CS16" s="15">
        <v>591207196</v>
      </c>
      <c r="CT16" s="15">
        <v>2765544</v>
      </c>
      <c r="CU16" s="15">
        <v>664437274</v>
      </c>
      <c r="CV16" s="105"/>
      <c r="CW16" s="106" t="s">
        <v>6</v>
      </c>
      <c r="CX16" s="107" t="s">
        <v>74</v>
      </c>
      <c r="CY16" s="15">
        <v>903753</v>
      </c>
      <c r="CZ16" s="15">
        <v>225009001</v>
      </c>
      <c r="DA16" s="15">
        <v>1099466</v>
      </c>
      <c r="DB16" s="15">
        <v>273272691</v>
      </c>
      <c r="DC16" s="15">
        <v>993513</v>
      </c>
      <c r="DD16" s="15">
        <v>246737206</v>
      </c>
      <c r="DE16" s="15">
        <v>1154863</v>
      </c>
      <c r="DF16" s="15">
        <v>286001654</v>
      </c>
      <c r="DG16" s="90"/>
      <c r="DH16" s="91" t="s">
        <v>6</v>
      </c>
      <c r="DI16" s="29" t="s">
        <v>74</v>
      </c>
      <c r="DJ16" s="15">
        <v>2630785</v>
      </c>
      <c r="DK16" s="15">
        <v>661345217</v>
      </c>
      <c r="DL16" s="15">
        <v>3238891</v>
      </c>
      <c r="DM16" s="15">
        <v>780340809</v>
      </c>
      <c r="DN16" s="15">
        <v>2966050</v>
      </c>
      <c r="DO16" s="15">
        <v>743118979</v>
      </c>
      <c r="DP16" s="15">
        <v>3742110</v>
      </c>
      <c r="DQ16" s="15">
        <v>909693690</v>
      </c>
      <c r="DR16" s="105"/>
      <c r="DS16" s="106" t="s">
        <v>6</v>
      </c>
      <c r="DT16" s="107" t="s">
        <v>74</v>
      </c>
      <c r="DU16" s="15">
        <v>988911</v>
      </c>
      <c r="DV16" s="15">
        <v>245053338</v>
      </c>
      <c r="DW16" s="15">
        <v>1141022</v>
      </c>
      <c r="DX16" s="15">
        <v>281805088</v>
      </c>
      <c r="DY16" s="15">
        <v>921787</v>
      </c>
      <c r="DZ16" s="15">
        <v>227902680</v>
      </c>
      <c r="EA16" s="15">
        <v>1055635</v>
      </c>
      <c r="EB16" s="15">
        <v>260412554</v>
      </c>
      <c r="EC16" s="90"/>
      <c r="ED16" s="91" t="s">
        <v>6</v>
      </c>
      <c r="EE16" s="29" t="s">
        <v>74</v>
      </c>
      <c r="EF16" s="15">
        <v>2472443</v>
      </c>
      <c r="EG16" s="15">
        <v>620425393</v>
      </c>
      <c r="EH16" s="15">
        <v>3045465</v>
      </c>
      <c r="EI16" s="15">
        <v>747164858</v>
      </c>
      <c r="EJ16" s="15">
        <v>2443712</v>
      </c>
      <c r="EK16" s="15">
        <v>610944554</v>
      </c>
      <c r="EL16" s="15">
        <v>2969825</v>
      </c>
      <c r="EM16" s="15">
        <v>729455829</v>
      </c>
      <c r="EN16" s="105"/>
      <c r="EO16" s="106" t="s">
        <v>6</v>
      </c>
      <c r="EP16" s="107" t="s">
        <v>74</v>
      </c>
      <c r="EQ16" s="15">
        <v>610845</v>
      </c>
      <c r="ER16" s="15">
        <v>150736334</v>
      </c>
      <c r="ES16" s="15">
        <v>689046</v>
      </c>
      <c r="ET16" s="15">
        <v>169744420</v>
      </c>
      <c r="EU16" s="15">
        <v>473899</v>
      </c>
      <c r="EV16" s="15">
        <v>116740139</v>
      </c>
      <c r="EW16" s="15">
        <v>546889</v>
      </c>
      <c r="EX16" s="15">
        <v>134475148</v>
      </c>
      <c r="EY16" s="90"/>
      <c r="EZ16" s="91" t="s">
        <v>6</v>
      </c>
      <c r="FA16" s="29" t="s">
        <v>74</v>
      </c>
      <c r="FB16" s="15">
        <v>2724637</v>
      </c>
      <c r="FC16" s="15">
        <v>674128793</v>
      </c>
      <c r="FD16" s="15">
        <v>3237958</v>
      </c>
      <c r="FE16" s="15">
        <v>790974083</v>
      </c>
      <c r="FF16" s="15">
        <v>3238577</v>
      </c>
      <c r="FG16" s="15">
        <v>793810080</v>
      </c>
      <c r="FH16" s="15">
        <v>3012270</v>
      </c>
      <c r="FI16" s="15">
        <v>740648325</v>
      </c>
      <c r="FJ16" s="105"/>
      <c r="FK16" s="106" t="s">
        <v>6</v>
      </c>
      <c r="FL16" s="107" t="s">
        <v>74</v>
      </c>
      <c r="FM16" s="15">
        <v>409089</v>
      </c>
      <c r="FN16" s="15">
        <v>100623963</v>
      </c>
      <c r="FO16" s="15">
        <v>477926</v>
      </c>
      <c r="FP16" s="15">
        <v>117449492</v>
      </c>
      <c r="FQ16" s="15">
        <v>351264</v>
      </c>
      <c r="FR16" s="15">
        <v>86361267</v>
      </c>
      <c r="FS16" s="15">
        <v>336086</v>
      </c>
      <c r="FT16" s="15">
        <v>82587792</v>
      </c>
      <c r="FU16" s="90"/>
      <c r="FV16" s="91" t="s">
        <v>6</v>
      </c>
      <c r="FW16" s="29" t="s">
        <v>74</v>
      </c>
      <c r="FX16" s="15">
        <v>3632874</v>
      </c>
      <c r="FY16" s="15">
        <v>882920135</v>
      </c>
      <c r="FZ16" s="15">
        <v>2476643</v>
      </c>
      <c r="GA16" s="15">
        <v>612530011</v>
      </c>
      <c r="GB16" s="15">
        <v>2011043</v>
      </c>
      <c r="GC16" s="15">
        <v>493314583</v>
      </c>
      <c r="GD16" s="15">
        <v>1511027</v>
      </c>
      <c r="GE16" s="15">
        <v>377313621</v>
      </c>
      <c r="GF16" s="105"/>
      <c r="GG16" s="106" t="s">
        <v>6</v>
      </c>
      <c r="GH16" s="107" t="s">
        <v>74</v>
      </c>
      <c r="GI16" s="15">
        <v>300799</v>
      </c>
      <c r="GJ16" s="15">
        <v>74067755</v>
      </c>
      <c r="GK16" s="15">
        <v>205801</v>
      </c>
      <c r="GL16" s="15">
        <v>50566149</v>
      </c>
      <c r="GM16" s="15">
        <v>132757</v>
      </c>
      <c r="GN16" s="15">
        <v>32678084</v>
      </c>
      <c r="GO16" s="15">
        <v>91267</v>
      </c>
      <c r="GP16" s="15">
        <v>22450498</v>
      </c>
      <c r="GQ16" s="90"/>
      <c r="GR16" s="91" t="s">
        <v>6</v>
      </c>
      <c r="GS16" s="29" t="s">
        <v>74</v>
      </c>
      <c r="GT16" s="15">
        <v>913662</v>
      </c>
      <c r="GU16" s="15">
        <v>227551785</v>
      </c>
      <c r="GV16" s="15">
        <v>904324</v>
      </c>
      <c r="GW16" s="15">
        <v>228067336</v>
      </c>
      <c r="GX16" s="105"/>
      <c r="GY16" s="106" t="s">
        <v>6</v>
      </c>
      <c r="GZ16" s="107" t="s">
        <v>74</v>
      </c>
      <c r="HA16" s="15">
        <v>45586</v>
      </c>
      <c r="HB16" s="15">
        <v>11208222</v>
      </c>
      <c r="HC16" s="15">
        <v>32354</v>
      </c>
      <c r="HD16" s="15">
        <v>7976304</v>
      </c>
    </row>
    <row r="17" spans="1:212" ht="26.25" customHeight="1">
      <c r="A17" s="90"/>
      <c r="B17" s="91" t="s">
        <v>7</v>
      </c>
      <c r="C17" s="29" t="s">
        <v>75</v>
      </c>
      <c r="D17" s="15">
        <v>35956578</v>
      </c>
      <c r="E17" s="15">
        <v>2004896911</v>
      </c>
      <c r="F17" s="15">
        <v>37193847</v>
      </c>
      <c r="G17" s="15">
        <v>2041318762</v>
      </c>
      <c r="H17" s="15">
        <v>2066641</v>
      </c>
      <c r="I17" s="15">
        <v>117580525</v>
      </c>
      <c r="J17" s="15">
        <v>1613511</v>
      </c>
      <c r="K17" s="15">
        <v>91446949</v>
      </c>
      <c r="L17" s="105"/>
      <c r="M17" s="106" t="s">
        <v>7</v>
      </c>
      <c r="N17" s="107" t="s">
        <v>75</v>
      </c>
      <c r="O17" s="15">
        <v>485893</v>
      </c>
      <c r="P17" s="15">
        <v>53460359</v>
      </c>
      <c r="Q17" s="15">
        <v>402506</v>
      </c>
      <c r="R17" s="15">
        <v>52299120</v>
      </c>
      <c r="S17" s="15">
        <v>9468</v>
      </c>
      <c r="T17" s="15">
        <v>1221571</v>
      </c>
      <c r="U17" s="15">
        <v>7275</v>
      </c>
      <c r="V17" s="15">
        <v>1043985</v>
      </c>
      <c r="W17" s="90"/>
      <c r="X17" s="91" t="s">
        <v>7</v>
      </c>
      <c r="Y17" s="29" t="s">
        <v>256</v>
      </c>
      <c r="Z17" s="15">
        <v>1179557</v>
      </c>
      <c r="AA17" s="15">
        <v>59651356</v>
      </c>
      <c r="AB17" s="15">
        <v>915755</v>
      </c>
      <c r="AC17" s="15">
        <v>45635232</v>
      </c>
      <c r="AD17" s="15">
        <v>758619</v>
      </c>
      <c r="AE17" s="15">
        <v>36332105</v>
      </c>
      <c r="AF17" s="15">
        <v>575981</v>
      </c>
      <c r="AG17" s="15">
        <v>27195330</v>
      </c>
      <c r="AH17" s="105"/>
      <c r="AI17" s="106" t="s">
        <v>7</v>
      </c>
      <c r="AJ17" s="107" t="s">
        <v>75</v>
      </c>
      <c r="AK17" s="15">
        <v>18717</v>
      </c>
      <c r="AL17" s="15">
        <v>2885093</v>
      </c>
      <c r="AM17" s="15">
        <v>16280</v>
      </c>
      <c r="AN17" s="15">
        <v>2687788</v>
      </c>
      <c r="AO17" s="15">
        <v>8017</v>
      </c>
      <c r="AP17" s="15">
        <v>1147434</v>
      </c>
      <c r="AQ17" s="15">
        <v>8529</v>
      </c>
      <c r="AR17" s="15">
        <v>1279600</v>
      </c>
      <c r="AS17" s="90"/>
      <c r="AT17" s="91" t="s">
        <v>7</v>
      </c>
      <c r="AU17" s="29" t="s">
        <v>75</v>
      </c>
      <c r="AV17" s="15">
        <v>878788</v>
      </c>
      <c r="AW17" s="15">
        <v>41128578</v>
      </c>
      <c r="AX17" s="15">
        <v>849584</v>
      </c>
      <c r="AY17" s="15">
        <v>39753147</v>
      </c>
      <c r="AZ17" s="15">
        <v>1459007</v>
      </c>
      <c r="BA17" s="15">
        <v>69026573</v>
      </c>
      <c r="BB17" s="15">
        <v>1523890</v>
      </c>
      <c r="BC17" s="15">
        <v>71303507</v>
      </c>
      <c r="BD17" s="105"/>
      <c r="BE17" s="106" t="s">
        <v>7</v>
      </c>
      <c r="BF17" s="107" t="s">
        <v>75</v>
      </c>
      <c r="BG17" s="15">
        <v>15994</v>
      </c>
      <c r="BH17" s="15">
        <v>2180379</v>
      </c>
      <c r="BI17" s="15">
        <v>17966</v>
      </c>
      <c r="BJ17" s="15">
        <v>2999251</v>
      </c>
      <c r="BK17" s="15">
        <v>36633</v>
      </c>
      <c r="BL17" s="15">
        <v>4551641</v>
      </c>
      <c r="BM17" s="15">
        <v>35058</v>
      </c>
      <c r="BN17" s="15">
        <v>5936986</v>
      </c>
      <c r="BO17" s="90"/>
      <c r="BP17" s="91" t="s">
        <v>7</v>
      </c>
      <c r="BQ17" s="29" t="s">
        <v>75</v>
      </c>
      <c r="BR17" s="15">
        <v>1390471</v>
      </c>
      <c r="BS17" s="15">
        <v>67830449</v>
      </c>
      <c r="BT17" s="15">
        <v>1913422</v>
      </c>
      <c r="BU17" s="15">
        <v>90936531</v>
      </c>
      <c r="BV17" s="15">
        <v>1414232</v>
      </c>
      <c r="BW17" s="15">
        <v>71317632</v>
      </c>
      <c r="BX17" s="15">
        <v>1811268</v>
      </c>
      <c r="BY17" s="15">
        <v>88402447</v>
      </c>
      <c r="BZ17" s="105"/>
      <c r="CA17" s="106" t="s">
        <v>7</v>
      </c>
      <c r="CB17" s="107" t="s">
        <v>75</v>
      </c>
      <c r="CC17" s="15">
        <v>27586</v>
      </c>
      <c r="CD17" s="15">
        <v>4286668</v>
      </c>
      <c r="CE17" s="15">
        <v>32552</v>
      </c>
      <c r="CF17" s="15">
        <v>5099767</v>
      </c>
      <c r="CG17" s="15">
        <v>24648</v>
      </c>
      <c r="CH17" s="15">
        <v>3582281</v>
      </c>
      <c r="CI17" s="15">
        <v>24912</v>
      </c>
      <c r="CJ17" s="15">
        <v>3842318</v>
      </c>
      <c r="CK17" s="90"/>
      <c r="CL17" s="91" t="s">
        <v>7</v>
      </c>
      <c r="CM17" s="29" t="s">
        <v>75</v>
      </c>
      <c r="CN17" s="15">
        <v>1698214</v>
      </c>
      <c r="CO17" s="15">
        <v>88846019</v>
      </c>
      <c r="CP17" s="15">
        <v>1920365</v>
      </c>
      <c r="CQ17" s="15">
        <v>97801929</v>
      </c>
      <c r="CR17" s="15">
        <v>2141105</v>
      </c>
      <c r="CS17" s="15">
        <v>116254521</v>
      </c>
      <c r="CT17" s="15">
        <v>2364575</v>
      </c>
      <c r="CU17" s="15">
        <v>124868781</v>
      </c>
      <c r="CV17" s="105"/>
      <c r="CW17" s="106" t="s">
        <v>7</v>
      </c>
      <c r="CX17" s="107" t="s">
        <v>75</v>
      </c>
      <c r="CY17" s="15">
        <v>30375</v>
      </c>
      <c r="CZ17" s="15">
        <v>4091495</v>
      </c>
      <c r="DA17" s="15">
        <v>25435</v>
      </c>
      <c r="DB17" s="15">
        <v>3771207</v>
      </c>
      <c r="DC17" s="15">
        <v>39469</v>
      </c>
      <c r="DD17" s="15">
        <v>5011000</v>
      </c>
      <c r="DE17" s="15">
        <v>30581</v>
      </c>
      <c r="DF17" s="15">
        <v>4152189</v>
      </c>
      <c r="DG17" s="90"/>
      <c r="DH17" s="91" t="s">
        <v>7</v>
      </c>
      <c r="DI17" s="29" t="s">
        <v>75</v>
      </c>
      <c r="DJ17" s="15">
        <v>2491343</v>
      </c>
      <c r="DK17" s="15">
        <v>139474583</v>
      </c>
      <c r="DL17" s="15">
        <v>2896498</v>
      </c>
      <c r="DM17" s="15">
        <v>158431452</v>
      </c>
      <c r="DN17" s="15">
        <v>2906621</v>
      </c>
      <c r="DO17" s="15">
        <v>166842516</v>
      </c>
      <c r="DP17" s="15">
        <v>3532947</v>
      </c>
      <c r="DQ17" s="15">
        <v>199519068</v>
      </c>
      <c r="DR17" s="105"/>
      <c r="DS17" s="106" t="s">
        <v>7</v>
      </c>
      <c r="DT17" s="107" t="s">
        <v>75</v>
      </c>
      <c r="DU17" s="15">
        <v>44698</v>
      </c>
      <c r="DV17" s="15">
        <v>5280987</v>
      </c>
      <c r="DW17" s="15">
        <v>35314</v>
      </c>
      <c r="DX17" s="15">
        <v>4434290</v>
      </c>
      <c r="DY17" s="15">
        <v>45440</v>
      </c>
      <c r="DZ17" s="15">
        <v>5035041</v>
      </c>
      <c r="EA17" s="15">
        <v>37976</v>
      </c>
      <c r="EB17" s="15">
        <v>4493068</v>
      </c>
      <c r="EC17" s="90"/>
      <c r="ED17" s="91" t="s">
        <v>7</v>
      </c>
      <c r="EE17" s="29" t="s">
        <v>75</v>
      </c>
      <c r="EF17" s="15">
        <v>2492451</v>
      </c>
      <c r="EG17" s="15">
        <v>145571590</v>
      </c>
      <c r="EH17" s="15">
        <v>3006064</v>
      </c>
      <c r="EI17" s="15">
        <v>173935199</v>
      </c>
      <c r="EJ17" s="15">
        <v>2506154</v>
      </c>
      <c r="EK17" s="15">
        <v>147694739</v>
      </c>
      <c r="EL17" s="15">
        <v>3010648</v>
      </c>
      <c r="EM17" s="15">
        <v>175949234</v>
      </c>
      <c r="EN17" s="105"/>
      <c r="EO17" s="106" t="s">
        <v>7</v>
      </c>
      <c r="EP17" s="107" t="s">
        <v>75</v>
      </c>
      <c r="EQ17" s="15">
        <v>32785</v>
      </c>
      <c r="ER17" s="15">
        <v>3371694</v>
      </c>
      <c r="ES17" s="15">
        <v>29801</v>
      </c>
      <c r="ET17" s="15">
        <v>3183607</v>
      </c>
      <c r="EU17" s="15">
        <v>27499</v>
      </c>
      <c r="EV17" s="15">
        <v>2732639</v>
      </c>
      <c r="EW17" s="15">
        <v>25999</v>
      </c>
      <c r="EX17" s="15">
        <v>2728056</v>
      </c>
      <c r="EY17" s="90"/>
      <c r="EZ17" s="91" t="s">
        <v>7</v>
      </c>
      <c r="FA17" s="29" t="s">
        <v>75</v>
      </c>
      <c r="FB17" s="15">
        <v>2769184</v>
      </c>
      <c r="FC17" s="15">
        <v>163268987</v>
      </c>
      <c r="FD17" s="15">
        <v>3275689</v>
      </c>
      <c r="FE17" s="15">
        <v>191952437</v>
      </c>
      <c r="FF17" s="15">
        <v>3280986</v>
      </c>
      <c r="FG17" s="15">
        <v>193337311</v>
      </c>
      <c r="FH17" s="15">
        <v>3071156</v>
      </c>
      <c r="FI17" s="15">
        <v>179796736</v>
      </c>
      <c r="FJ17" s="105"/>
      <c r="FK17" s="106" t="s">
        <v>7</v>
      </c>
      <c r="FL17" s="107" t="s">
        <v>75</v>
      </c>
      <c r="FM17" s="15">
        <v>26839</v>
      </c>
      <c r="FN17" s="15">
        <v>2421368</v>
      </c>
      <c r="FO17" s="15">
        <v>25662</v>
      </c>
      <c r="FP17" s="15">
        <v>2548009</v>
      </c>
      <c r="FQ17" s="15">
        <v>32323</v>
      </c>
      <c r="FR17" s="15">
        <v>2246248</v>
      </c>
      <c r="FS17" s="15">
        <v>21876</v>
      </c>
      <c r="FT17" s="15">
        <v>1953207</v>
      </c>
      <c r="FU17" s="90"/>
      <c r="FV17" s="91" t="s">
        <v>7</v>
      </c>
      <c r="FW17" s="29" t="s">
        <v>75</v>
      </c>
      <c r="FX17" s="15">
        <v>3631217</v>
      </c>
      <c r="FY17" s="15">
        <v>212861620</v>
      </c>
      <c r="FZ17" s="15">
        <v>2515025</v>
      </c>
      <c r="GA17" s="15">
        <v>146916843</v>
      </c>
      <c r="GB17" s="15">
        <v>1999202</v>
      </c>
      <c r="GC17" s="15">
        <v>116476938</v>
      </c>
      <c r="GD17" s="15">
        <v>1515728</v>
      </c>
      <c r="GE17" s="15">
        <v>87527793</v>
      </c>
      <c r="GF17" s="105"/>
      <c r="GG17" s="106" t="s">
        <v>7</v>
      </c>
      <c r="GH17" s="107" t="s">
        <v>75</v>
      </c>
      <c r="GI17" s="15">
        <v>39030</v>
      </c>
      <c r="GJ17" s="15">
        <v>2106488</v>
      </c>
      <c r="GK17" s="15">
        <v>15953</v>
      </c>
      <c r="GL17" s="15">
        <v>1294810</v>
      </c>
      <c r="GM17" s="15">
        <v>19352</v>
      </c>
      <c r="GN17" s="15">
        <v>965113</v>
      </c>
      <c r="GO17" s="15">
        <v>8066</v>
      </c>
      <c r="GP17" s="15">
        <v>612489</v>
      </c>
      <c r="GQ17" s="90"/>
      <c r="GR17" s="91" t="s">
        <v>7</v>
      </c>
      <c r="GS17" s="29" t="s">
        <v>75</v>
      </c>
      <c r="GT17" s="15">
        <v>892786</v>
      </c>
      <c r="GU17" s="15">
        <v>51400869</v>
      </c>
      <c r="GV17" s="15">
        <v>881741</v>
      </c>
      <c r="GW17" s="15">
        <v>49946147</v>
      </c>
      <c r="GX17" s="105"/>
      <c r="GY17" s="106" t="s">
        <v>7</v>
      </c>
      <c r="GZ17" s="107" t="s">
        <v>75</v>
      </c>
      <c r="HA17" s="15">
        <v>7020</v>
      </c>
      <c r="HB17" s="15">
        <v>0</v>
      </c>
      <c r="HC17" s="15">
        <v>3271</v>
      </c>
      <c r="HD17" s="15">
        <v>0</v>
      </c>
    </row>
    <row r="18" spans="1:212" ht="27" customHeight="1">
      <c r="A18" s="90"/>
      <c r="B18" s="95"/>
      <c r="C18" s="17"/>
      <c r="D18" s="15"/>
      <c r="E18" s="15"/>
      <c r="F18" s="15"/>
      <c r="G18" s="15"/>
      <c r="H18" s="18"/>
      <c r="I18" s="18"/>
      <c r="J18" s="18"/>
      <c r="K18" s="18"/>
      <c r="L18" s="105"/>
      <c r="M18" s="111"/>
      <c r="N18" s="112"/>
      <c r="O18" s="15"/>
      <c r="P18" s="15"/>
      <c r="Q18" s="15"/>
      <c r="R18" s="15"/>
      <c r="S18" s="15"/>
      <c r="T18" s="15"/>
      <c r="U18" s="54"/>
      <c r="V18" s="16"/>
      <c r="W18" s="90"/>
      <c r="X18" s="95"/>
      <c r="Y18" s="17"/>
      <c r="Z18" s="18"/>
      <c r="AA18" s="18"/>
      <c r="AB18" s="18"/>
      <c r="AC18" s="18"/>
      <c r="AD18" s="18"/>
      <c r="AE18" s="18"/>
      <c r="AF18" s="18"/>
      <c r="AG18" s="18"/>
      <c r="AH18" s="105"/>
      <c r="AI18" s="111"/>
      <c r="AJ18" s="112"/>
      <c r="AK18" s="15"/>
      <c r="AL18" s="15"/>
      <c r="AM18" s="54"/>
      <c r="AN18" s="16"/>
      <c r="AO18" s="15"/>
      <c r="AP18" s="15"/>
      <c r="AQ18" s="54"/>
      <c r="AR18" s="16"/>
      <c r="AS18" s="90"/>
      <c r="AT18" s="95"/>
      <c r="AU18" s="17"/>
      <c r="AV18" s="18"/>
      <c r="AW18" s="18"/>
      <c r="AX18" s="18"/>
      <c r="AY18" s="18"/>
      <c r="AZ18" s="18"/>
      <c r="BA18" s="18"/>
      <c r="BB18" s="18"/>
      <c r="BC18" s="18"/>
      <c r="BD18" s="105"/>
      <c r="BE18" s="111"/>
      <c r="BF18" s="112"/>
      <c r="BG18" s="15"/>
      <c r="BH18" s="15"/>
      <c r="BI18" s="54"/>
      <c r="BJ18" s="16"/>
      <c r="BK18" s="15"/>
      <c r="BL18" s="15"/>
      <c r="BM18" s="54"/>
      <c r="BN18" s="16"/>
      <c r="BO18" s="90"/>
      <c r="BP18" s="95"/>
      <c r="BQ18" s="17"/>
      <c r="BR18" s="18"/>
      <c r="BS18" s="18"/>
      <c r="BT18" s="18"/>
      <c r="BU18" s="18"/>
      <c r="BV18" s="18"/>
      <c r="BW18" s="18"/>
      <c r="BX18" s="18"/>
      <c r="BY18" s="18"/>
      <c r="BZ18" s="105"/>
      <c r="CA18" s="111"/>
      <c r="CB18" s="112"/>
      <c r="CC18" s="15"/>
      <c r="CD18" s="15"/>
      <c r="CE18" s="54"/>
      <c r="CF18" s="16"/>
      <c r="CG18" s="15"/>
      <c r="CH18" s="15"/>
      <c r="CI18" s="54"/>
      <c r="CJ18" s="16"/>
      <c r="CK18" s="90"/>
      <c r="CL18" s="95"/>
      <c r="CM18" s="17"/>
      <c r="CN18" s="18"/>
      <c r="CO18" s="18"/>
      <c r="CP18" s="18"/>
      <c r="CQ18" s="18"/>
      <c r="CR18" s="18"/>
      <c r="CS18" s="18"/>
      <c r="CT18" s="18"/>
      <c r="CU18" s="18"/>
      <c r="CV18" s="105"/>
      <c r="CW18" s="111"/>
      <c r="CX18" s="112"/>
      <c r="CY18" s="15"/>
      <c r="CZ18" s="15"/>
      <c r="DA18" s="54"/>
      <c r="DB18" s="16"/>
      <c r="DC18" s="15"/>
      <c r="DD18" s="15"/>
      <c r="DE18" s="54"/>
      <c r="DF18" s="16"/>
      <c r="DG18" s="90"/>
      <c r="DH18" s="95"/>
      <c r="DI18" s="17"/>
      <c r="DJ18" s="18"/>
      <c r="DK18" s="18"/>
      <c r="DL18" s="18"/>
      <c r="DM18" s="18"/>
      <c r="DN18" s="18"/>
      <c r="DO18" s="18"/>
      <c r="DP18" s="18"/>
      <c r="DQ18" s="18"/>
      <c r="DR18" s="105"/>
      <c r="DS18" s="111"/>
      <c r="DT18" s="112"/>
      <c r="DU18" s="15"/>
      <c r="DV18" s="15"/>
      <c r="DW18" s="54"/>
      <c r="DX18" s="16"/>
      <c r="DY18" s="15"/>
      <c r="DZ18" s="15"/>
      <c r="EA18" s="54"/>
      <c r="EB18" s="16"/>
      <c r="EC18" s="90"/>
      <c r="ED18" s="95"/>
      <c r="EE18" s="17"/>
      <c r="EF18" s="18"/>
      <c r="EG18" s="18"/>
      <c r="EH18" s="18"/>
      <c r="EI18" s="18"/>
      <c r="EJ18" s="18"/>
      <c r="EK18" s="18"/>
      <c r="EL18" s="18"/>
      <c r="EM18" s="18"/>
      <c r="EN18" s="105"/>
      <c r="EO18" s="111"/>
      <c r="EP18" s="112"/>
      <c r="EQ18" s="15"/>
      <c r="ER18" s="15"/>
      <c r="ES18" s="54"/>
      <c r="ET18" s="16"/>
      <c r="EU18" s="15"/>
      <c r="EV18" s="15"/>
      <c r="EW18" s="54"/>
      <c r="EX18" s="16"/>
      <c r="EY18" s="90"/>
      <c r="EZ18" s="95"/>
      <c r="FA18" s="17"/>
      <c r="FB18" s="18"/>
      <c r="FC18" s="18"/>
      <c r="FD18" s="18"/>
      <c r="FE18" s="18"/>
      <c r="FF18" s="18"/>
      <c r="FG18" s="18"/>
      <c r="FH18" s="18"/>
      <c r="FI18" s="18"/>
      <c r="FJ18" s="105"/>
      <c r="FK18" s="111"/>
      <c r="FL18" s="112"/>
      <c r="FM18" s="15"/>
      <c r="FN18" s="15"/>
      <c r="FO18" s="54"/>
      <c r="FP18" s="16"/>
      <c r="FQ18" s="15"/>
      <c r="FR18" s="15"/>
      <c r="FS18" s="54"/>
      <c r="FT18" s="16"/>
      <c r="FU18" s="90"/>
      <c r="FV18" s="95"/>
      <c r="FW18" s="17"/>
      <c r="FX18" s="18"/>
      <c r="FY18" s="18"/>
      <c r="FZ18" s="18"/>
      <c r="GA18" s="18"/>
      <c r="GB18" s="18"/>
      <c r="GC18" s="18"/>
      <c r="GD18" s="18"/>
      <c r="GE18" s="18"/>
      <c r="GF18" s="105"/>
      <c r="GG18" s="111"/>
      <c r="GH18" s="112"/>
      <c r="GI18" s="15"/>
      <c r="GJ18" s="15"/>
      <c r="GK18" s="54"/>
      <c r="GL18" s="16"/>
      <c r="GM18" s="15"/>
      <c r="GN18" s="15"/>
      <c r="GO18" s="54"/>
      <c r="GP18" s="16"/>
      <c r="GQ18" s="90"/>
      <c r="GR18" s="95"/>
      <c r="GS18" s="17"/>
      <c r="GT18" s="18"/>
      <c r="GU18" s="18"/>
      <c r="GV18" s="18"/>
      <c r="GW18" s="18"/>
      <c r="GX18" s="105"/>
      <c r="GY18" s="111"/>
      <c r="GZ18" s="112"/>
      <c r="HA18" s="15"/>
      <c r="HB18" s="15"/>
      <c r="HC18" s="54"/>
      <c r="HD18" s="16"/>
    </row>
    <row r="19" spans="1:212" s="89" customFormat="1" ht="58.5" customHeight="1">
      <c r="A19" s="93" t="s">
        <v>228</v>
      </c>
      <c r="B19" s="93"/>
      <c r="C19" s="94" t="s">
        <v>229</v>
      </c>
      <c r="D19" s="13">
        <v>84245479</v>
      </c>
      <c r="E19" s="13">
        <v>44442299382</v>
      </c>
      <c r="F19" s="13">
        <v>104457032</v>
      </c>
      <c r="G19" s="13">
        <v>53874054196</v>
      </c>
      <c r="H19" s="13">
        <v>12534177</v>
      </c>
      <c r="I19" s="13">
        <v>4723237940</v>
      </c>
      <c r="J19" s="19">
        <v>10614739</v>
      </c>
      <c r="K19" s="19">
        <v>3949291036</v>
      </c>
      <c r="L19" s="93" t="s">
        <v>235</v>
      </c>
      <c r="M19" s="93"/>
      <c r="N19" s="110" t="s">
        <v>236</v>
      </c>
      <c r="O19" s="13">
        <v>761914</v>
      </c>
      <c r="P19" s="13">
        <v>1191541850</v>
      </c>
      <c r="Q19" s="13">
        <v>630590</v>
      </c>
      <c r="R19" s="13">
        <v>860544180</v>
      </c>
      <c r="S19" s="13">
        <v>0</v>
      </c>
      <c r="T19" s="13">
        <v>3604387</v>
      </c>
      <c r="U19" s="13">
        <v>0</v>
      </c>
      <c r="V19" s="13">
        <v>2944217</v>
      </c>
      <c r="W19" s="93" t="s">
        <v>228</v>
      </c>
      <c r="X19" s="93"/>
      <c r="Y19" s="94" t="s">
        <v>258</v>
      </c>
      <c r="Z19" s="13">
        <v>9915595</v>
      </c>
      <c r="AA19" s="13">
        <v>3926164293</v>
      </c>
      <c r="AB19" s="13">
        <v>8714781</v>
      </c>
      <c r="AC19" s="13">
        <v>3345173973</v>
      </c>
      <c r="AD19" s="13">
        <v>5624902</v>
      </c>
      <c r="AE19" s="13">
        <v>2234124432</v>
      </c>
      <c r="AF19" s="13">
        <v>5060656</v>
      </c>
      <c r="AG19" s="13">
        <v>1953518963</v>
      </c>
      <c r="AH19" s="93" t="s">
        <v>235</v>
      </c>
      <c r="AI19" s="93"/>
      <c r="AJ19" s="110" t="s">
        <v>236</v>
      </c>
      <c r="AK19" s="13">
        <v>0</v>
      </c>
      <c r="AL19" s="13">
        <v>2227542</v>
      </c>
      <c r="AM19" s="13">
        <v>0</v>
      </c>
      <c r="AN19" s="13">
        <v>2611627</v>
      </c>
      <c r="AO19" s="13">
        <v>0</v>
      </c>
      <c r="AP19" s="13">
        <v>2538415</v>
      </c>
      <c r="AQ19" s="13">
        <v>0</v>
      </c>
      <c r="AR19" s="13">
        <v>1949880</v>
      </c>
      <c r="AS19" s="93" t="s">
        <v>228</v>
      </c>
      <c r="AT19" s="93"/>
      <c r="AU19" s="94" t="s">
        <v>242</v>
      </c>
      <c r="AV19" s="13">
        <v>3956399</v>
      </c>
      <c r="AW19" s="13">
        <v>1624208428</v>
      </c>
      <c r="AX19" s="19">
        <v>4431806</v>
      </c>
      <c r="AY19" s="19">
        <v>1799634167</v>
      </c>
      <c r="AZ19" s="13">
        <v>3644413</v>
      </c>
      <c r="BA19" s="13">
        <v>1578480855</v>
      </c>
      <c r="BB19" s="13">
        <v>6184401</v>
      </c>
      <c r="BC19" s="13">
        <v>2631061791</v>
      </c>
      <c r="BD19" s="93" t="s">
        <v>235</v>
      </c>
      <c r="BE19" s="93"/>
      <c r="BF19" s="110" t="s">
        <v>236</v>
      </c>
      <c r="BG19" s="13">
        <v>11521</v>
      </c>
      <c r="BH19" s="13">
        <v>13930016</v>
      </c>
      <c r="BI19" s="13">
        <v>9758</v>
      </c>
      <c r="BJ19" s="13">
        <v>6611627</v>
      </c>
      <c r="BK19" s="13">
        <v>44682</v>
      </c>
      <c r="BL19" s="13">
        <v>52890330</v>
      </c>
      <c r="BM19" s="13">
        <v>60415</v>
      </c>
      <c r="BN19" s="13">
        <v>36409145</v>
      </c>
      <c r="BO19" s="93" t="s">
        <v>228</v>
      </c>
      <c r="BP19" s="93"/>
      <c r="BQ19" s="94" t="s">
        <v>229</v>
      </c>
      <c r="BR19" s="13">
        <v>3758432</v>
      </c>
      <c r="BS19" s="13">
        <v>1714462640</v>
      </c>
      <c r="BT19" s="19">
        <v>7245785</v>
      </c>
      <c r="BU19" s="19">
        <v>3165618671</v>
      </c>
      <c r="BV19" s="13">
        <v>3910047</v>
      </c>
      <c r="BW19" s="13">
        <v>1858221700</v>
      </c>
      <c r="BX19" s="13">
        <v>7040998</v>
      </c>
      <c r="BY19" s="13">
        <v>3110647187</v>
      </c>
      <c r="BZ19" s="93" t="s">
        <v>235</v>
      </c>
      <c r="CA19" s="93"/>
      <c r="CB19" s="110" t="s">
        <v>236</v>
      </c>
      <c r="CC19" s="13">
        <v>72552</v>
      </c>
      <c r="CD19" s="13">
        <v>90427640</v>
      </c>
      <c r="CE19" s="13">
        <v>112194</v>
      </c>
      <c r="CF19" s="13">
        <v>61588886</v>
      </c>
      <c r="CG19" s="13">
        <v>72929</v>
      </c>
      <c r="CH19" s="13">
        <v>101960465</v>
      </c>
      <c r="CI19" s="13">
        <v>86225</v>
      </c>
      <c r="CJ19" s="13">
        <v>56477343</v>
      </c>
      <c r="CK19" s="93" t="s">
        <v>228</v>
      </c>
      <c r="CL19" s="93"/>
      <c r="CM19" s="94" t="s">
        <v>242</v>
      </c>
      <c r="CN19" s="13">
        <v>4614618</v>
      </c>
      <c r="CO19" s="13">
        <v>2332420781</v>
      </c>
      <c r="CP19" s="19">
        <v>7075490</v>
      </c>
      <c r="CQ19" s="19">
        <v>3258381372</v>
      </c>
      <c r="CR19" s="13">
        <v>5252368</v>
      </c>
      <c r="CS19" s="13">
        <v>2849575975</v>
      </c>
      <c r="CT19" s="13">
        <v>7412441</v>
      </c>
      <c r="CU19" s="13">
        <v>3669574907</v>
      </c>
      <c r="CV19" s="93" t="s">
        <v>235</v>
      </c>
      <c r="CW19" s="93"/>
      <c r="CX19" s="110" t="s">
        <v>236</v>
      </c>
      <c r="CY19" s="13">
        <v>83060</v>
      </c>
      <c r="CZ19" s="13">
        <v>125611315</v>
      </c>
      <c r="DA19" s="13">
        <v>47853</v>
      </c>
      <c r="DB19" s="13">
        <v>57494943</v>
      </c>
      <c r="DC19" s="13">
        <v>94682</v>
      </c>
      <c r="DD19" s="13">
        <v>141835526</v>
      </c>
      <c r="DE19" s="13">
        <v>37441</v>
      </c>
      <c r="DF19" s="13">
        <v>64526902</v>
      </c>
      <c r="DG19" s="93" t="s">
        <v>228</v>
      </c>
      <c r="DH19" s="93"/>
      <c r="DI19" s="94" t="s">
        <v>229</v>
      </c>
      <c r="DJ19" s="13">
        <v>5150152</v>
      </c>
      <c r="DK19" s="13">
        <v>3124618300</v>
      </c>
      <c r="DL19" s="19">
        <v>7313174</v>
      </c>
      <c r="DM19" s="19">
        <v>3996682620</v>
      </c>
      <c r="DN19" s="13">
        <v>5086771</v>
      </c>
      <c r="DO19" s="13">
        <v>3389718419</v>
      </c>
      <c r="DP19" s="13">
        <v>7309097</v>
      </c>
      <c r="DQ19" s="13">
        <v>4394602042</v>
      </c>
      <c r="DR19" s="93" t="s">
        <v>235</v>
      </c>
      <c r="DS19" s="93"/>
      <c r="DT19" s="110" t="s">
        <v>236</v>
      </c>
      <c r="DU19" s="13">
        <v>86430</v>
      </c>
      <c r="DV19" s="13">
        <v>125975202</v>
      </c>
      <c r="DW19" s="13">
        <v>38574</v>
      </c>
      <c r="DX19" s="13">
        <v>66637110</v>
      </c>
      <c r="DY19" s="13">
        <v>73207</v>
      </c>
      <c r="DZ19" s="13">
        <v>109053806</v>
      </c>
      <c r="EA19" s="13">
        <v>38950</v>
      </c>
      <c r="EB19" s="13">
        <v>65975963</v>
      </c>
      <c r="EC19" s="93" t="s">
        <v>228</v>
      </c>
      <c r="ED19" s="93"/>
      <c r="EE19" s="94" t="s">
        <v>242</v>
      </c>
      <c r="EF19" s="13">
        <v>3782530</v>
      </c>
      <c r="EG19" s="13">
        <v>2674137062</v>
      </c>
      <c r="EH19" s="19">
        <v>5353865</v>
      </c>
      <c r="EI19" s="19">
        <v>3537784912</v>
      </c>
      <c r="EJ19" s="13">
        <v>3544312</v>
      </c>
      <c r="EK19" s="13">
        <v>2616930252</v>
      </c>
      <c r="EL19" s="13">
        <v>4857274</v>
      </c>
      <c r="EM19" s="13">
        <v>3449464605</v>
      </c>
      <c r="EN19" s="93" t="s">
        <v>235</v>
      </c>
      <c r="EO19" s="93"/>
      <c r="EP19" s="110" t="s">
        <v>236</v>
      </c>
      <c r="EQ19" s="13">
        <v>45984</v>
      </c>
      <c r="ER19" s="13">
        <v>70498167</v>
      </c>
      <c r="ES19" s="13">
        <v>22313</v>
      </c>
      <c r="ET19" s="13">
        <v>42376867</v>
      </c>
      <c r="EU19" s="13">
        <v>31133</v>
      </c>
      <c r="EV19" s="13">
        <v>51739329</v>
      </c>
      <c r="EW19" s="13">
        <v>15428</v>
      </c>
      <c r="EX19" s="13">
        <v>32456940</v>
      </c>
      <c r="EY19" s="93" t="s">
        <v>228</v>
      </c>
      <c r="EZ19" s="93"/>
      <c r="FA19" s="94" t="s">
        <v>242</v>
      </c>
      <c r="FB19" s="13">
        <v>3969962</v>
      </c>
      <c r="FC19" s="13">
        <v>2892978364</v>
      </c>
      <c r="FD19" s="19">
        <v>5300321</v>
      </c>
      <c r="FE19" s="19">
        <v>3839678363</v>
      </c>
      <c r="FF19" s="13">
        <v>3855491</v>
      </c>
      <c r="FG19" s="13">
        <v>2798625354</v>
      </c>
      <c r="FH19" s="13">
        <v>4543527</v>
      </c>
      <c r="FI19" s="13">
        <v>3402288882</v>
      </c>
      <c r="FJ19" s="93" t="s">
        <v>235</v>
      </c>
      <c r="FK19" s="93"/>
      <c r="FL19" s="110" t="s">
        <v>236</v>
      </c>
      <c r="FM19" s="13">
        <v>28651</v>
      </c>
      <c r="FN19" s="13">
        <v>52968312</v>
      </c>
      <c r="FO19" s="13">
        <v>18332</v>
      </c>
      <c r="FP19" s="13">
        <v>43957588</v>
      </c>
      <c r="FQ19" s="13">
        <v>31230</v>
      </c>
      <c r="FR19" s="13">
        <v>61437730</v>
      </c>
      <c r="FS19" s="13">
        <v>25907</v>
      </c>
      <c r="FT19" s="13">
        <v>58647680</v>
      </c>
      <c r="FU19" s="93" t="s">
        <v>228</v>
      </c>
      <c r="FV19" s="93"/>
      <c r="FW19" s="94" t="s">
        <v>242</v>
      </c>
      <c r="FX19" s="13">
        <v>3284816</v>
      </c>
      <c r="FY19" s="13">
        <v>2424867742</v>
      </c>
      <c r="FZ19" s="19">
        <v>3273096</v>
      </c>
      <c r="GA19" s="19">
        <v>2471600269</v>
      </c>
      <c r="GB19" s="13">
        <v>1656071</v>
      </c>
      <c r="GC19" s="13">
        <v>1204942761</v>
      </c>
      <c r="GD19" s="13">
        <v>1788742</v>
      </c>
      <c r="GE19" s="13">
        <v>1283301288</v>
      </c>
      <c r="GF19" s="93" t="s">
        <v>235</v>
      </c>
      <c r="GG19" s="93"/>
      <c r="GH19" s="110" t="s">
        <v>236</v>
      </c>
      <c r="GI19" s="13">
        <v>36233</v>
      </c>
      <c r="GJ19" s="13">
        <v>76506790</v>
      </c>
      <c r="GK19" s="13">
        <v>36044</v>
      </c>
      <c r="GL19" s="13">
        <v>82510127</v>
      </c>
      <c r="GM19" s="13">
        <v>27000</v>
      </c>
      <c r="GN19" s="13">
        <v>60007459</v>
      </c>
      <c r="GO19" s="13">
        <v>38290</v>
      </c>
      <c r="GP19" s="13">
        <v>84495593</v>
      </c>
      <c r="GQ19" s="93" t="s">
        <v>228</v>
      </c>
      <c r="GR19" s="93"/>
      <c r="GS19" s="94" t="s">
        <v>229</v>
      </c>
      <c r="GT19" s="13">
        <v>704423</v>
      </c>
      <c r="GU19" s="13">
        <v>474584084</v>
      </c>
      <c r="GV19" s="19">
        <v>936839</v>
      </c>
      <c r="GW19" s="19">
        <v>615749148</v>
      </c>
      <c r="GX19" s="93" t="s">
        <v>235</v>
      </c>
      <c r="GY19" s="93"/>
      <c r="GZ19" s="110" t="s">
        <v>236</v>
      </c>
      <c r="HA19" s="13">
        <v>21479</v>
      </c>
      <c r="HB19" s="13">
        <v>48329419</v>
      </c>
      <c r="HC19" s="13">
        <v>41888</v>
      </c>
      <c r="HD19" s="13">
        <v>92871742</v>
      </c>
    </row>
    <row r="20" spans="1:212" ht="27" customHeight="1">
      <c r="A20" s="90"/>
      <c r="B20" s="91" t="s">
        <v>4</v>
      </c>
      <c r="C20" s="29" t="s">
        <v>73</v>
      </c>
      <c r="D20" s="15">
        <v>50299864</v>
      </c>
      <c r="E20" s="15">
        <v>11706286472</v>
      </c>
      <c r="F20" s="15">
        <v>62302921</v>
      </c>
      <c r="G20" s="15">
        <v>13442694358</v>
      </c>
      <c r="H20" s="15">
        <v>6620070</v>
      </c>
      <c r="I20" s="15">
        <v>1069143872</v>
      </c>
      <c r="J20" s="15">
        <v>5611772</v>
      </c>
      <c r="K20" s="15">
        <v>893865096</v>
      </c>
      <c r="L20" s="105"/>
      <c r="M20" s="106" t="s">
        <v>4</v>
      </c>
      <c r="N20" s="107" t="s">
        <v>73</v>
      </c>
      <c r="O20" s="15">
        <v>148209</v>
      </c>
      <c r="P20" s="15">
        <v>55942277</v>
      </c>
      <c r="Q20" s="15">
        <v>68969</v>
      </c>
      <c r="R20" s="15">
        <v>39213982</v>
      </c>
      <c r="S20" s="15">
        <v>0</v>
      </c>
      <c r="T20" s="15">
        <v>0</v>
      </c>
      <c r="U20" s="15">
        <v>0</v>
      </c>
      <c r="V20" s="15">
        <v>0</v>
      </c>
      <c r="W20" s="90"/>
      <c r="X20" s="91" t="s">
        <v>4</v>
      </c>
      <c r="Y20" s="29" t="s">
        <v>253</v>
      </c>
      <c r="Z20" s="15">
        <v>5660249</v>
      </c>
      <c r="AA20" s="15">
        <v>913099042</v>
      </c>
      <c r="AB20" s="15">
        <v>5016626</v>
      </c>
      <c r="AC20" s="15">
        <v>773238993</v>
      </c>
      <c r="AD20" s="15">
        <v>3415386</v>
      </c>
      <c r="AE20" s="15">
        <v>508988108</v>
      </c>
      <c r="AF20" s="15">
        <v>3098790</v>
      </c>
      <c r="AG20" s="15">
        <v>439082648</v>
      </c>
      <c r="AH20" s="105"/>
      <c r="AI20" s="106" t="s">
        <v>4</v>
      </c>
      <c r="AJ20" s="107" t="s">
        <v>73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90"/>
      <c r="AT20" s="91" t="s">
        <v>4</v>
      </c>
      <c r="AU20" s="29" t="s">
        <v>73</v>
      </c>
      <c r="AV20" s="15">
        <v>2441070</v>
      </c>
      <c r="AW20" s="15">
        <v>359515317</v>
      </c>
      <c r="AX20" s="15">
        <v>2733354</v>
      </c>
      <c r="AY20" s="15">
        <v>390930489</v>
      </c>
      <c r="AZ20" s="15">
        <v>2251800</v>
      </c>
      <c r="BA20" s="15">
        <v>344527987</v>
      </c>
      <c r="BB20" s="15">
        <v>3773571</v>
      </c>
      <c r="BC20" s="15">
        <v>543095564</v>
      </c>
      <c r="BD20" s="105"/>
      <c r="BE20" s="106" t="s">
        <v>4</v>
      </c>
      <c r="BF20" s="107" t="s">
        <v>73</v>
      </c>
      <c r="BG20" s="15">
        <v>3097</v>
      </c>
      <c r="BH20" s="15">
        <v>552463</v>
      </c>
      <c r="BI20" s="15">
        <v>743</v>
      </c>
      <c r="BJ20" s="15">
        <v>0</v>
      </c>
      <c r="BK20" s="15">
        <v>10613</v>
      </c>
      <c r="BL20" s="15">
        <v>2384583</v>
      </c>
      <c r="BM20" s="15">
        <v>4811</v>
      </c>
      <c r="BN20" s="15">
        <v>1338979</v>
      </c>
      <c r="BO20" s="90"/>
      <c r="BP20" s="91" t="s">
        <v>4</v>
      </c>
      <c r="BQ20" s="29" t="s">
        <v>73</v>
      </c>
      <c r="BR20" s="15">
        <v>2280314</v>
      </c>
      <c r="BS20" s="15">
        <v>382145597</v>
      </c>
      <c r="BT20" s="15">
        <v>4292854</v>
      </c>
      <c r="BU20" s="15">
        <v>649887341</v>
      </c>
      <c r="BV20" s="15">
        <v>2351756</v>
      </c>
      <c r="BW20" s="15">
        <v>435071443</v>
      </c>
      <c r="BX20" s="15">
        <v>4096435</v>
      </c>
      <c r="BY20" s="15">
        <v>654160331</v>
      </c>
      <c r="BZ20" s="105"/>
      <c r="CA20" s="106" t="s">
        <v>4</v>
      </c>
      <c r="CB20" s="107" t="s">
        <v>73</v>
      </c>
      <c r="CC20" s="15">
        <v>18000</v>
      </c>
      <c r="CD20" s="15">
        <v>4286685</v>
      </c>
      <c r="CE20" s="15">
        <v>7049</v>
      </c>
      <c r="CF20" s="15">
        <v>2832472</v>
      </c>
      <c r="CG20" s="15">
        <v>16312</v>
      </c>
      <c r="CH20" s="15">
        <v>5475779</v>
      </c>
      <c r="CI20" s="15">
        <v>5420</v>
      </c>
      <c r="CJ20" s="15">
        <v>2243660</v>
      </c>
      <c r="CK20" s="90"/>
      <c r="CL20" s="91" t="s">
        <v>4</v>
      </c>
      <c r="CM20" s="29" t="s">
        <v>73</v>
      </c>
      <c r="CN20" s="15">
        <v>2803509</v>
      </c>
      <c r="CO20" s="15">
        <v>576704280</v>
      </c>
      <c r="CP20" s="15">
        <v>4233525</v>
      </c>
      <c r="CQ20" s="15">
        <v>720637349</v>
      </c>
      <c r="CR20" s="15">
        <v>3218093</v>
      </c>
      <c r="CS20" s="15">
        <v>755623074</v>
      </c>
      <c r="CT20" s="15">
        <v>4488243</v>
      </c>
      <c r="CU20" s="15">
        <v>839576074</v>
      </c>
      <c r="CV20" s="105"/>
      <c r="CW20" s="106" t="s">
        <v>4</v>
      </c>
      <c r="CX20" s="107" t="s">
        <v>73</v>
      </c>
      <c r="CY20" s="15">
        <v>18393</v>
      </c>
      <c r="CZ20" s="15">
        <v>7739080</v>
      </c>
      <c r="DA20" s="15">
        <v>6807</v>
      </c>
      <c r="DB20" s="15">
        <v>3640023</v>
      </c>
      <c r="DC20" s="15">
        <v>22308</v>
      </c>
      <c r="DD20" s="15">
        <v>9492772</v>
      </c>
      <c r="DE20" s="15">
        <v>9519</v>
      </c>
      <c r="DF20" s="15">
        <v>5324639</v>
      </c>
      <c r="DG20" s="90"/>
      <c r="DH20" s="91" t="s">
        <v>4</v>
      </c>
      <c r="DI20" s="29" t="s">
        <v>73</v>
      </c>
      <c r="DJ20" s="15">
        <v>3226564</v>
      </c>
      <c r="DK20" s="15">
        <v>868383457</v>
      </c>
      <c r="DL20" s="15">
        <v>4499510</v>
      </c>
      <c r="DM20" s="15">
        <v>964490010</v>
      </c>
      <c r="DN20" s="15">
        <v>3227763</v>
      </c>
      <c r="DO20" s="15">
        <v>977387183</v>
      </c>
      <c r="DP20" s="15">
        <v>4531033</v>
      </c>
      <c r="DQ20" s="15">
        <v>1160052696</v>
      </c>
      <c r="DR20" s="105"/>
      <c r="DS20" s="106" t="s">
        <v>4</v>
      </c>
      <c r="DT20" s="107" t="s">
        <v>73</v>
      </c>
      <c r="DU20" s="15">
        <v>21812</v>
      </c>
      <c r="DV20" s="15">
        <v>8041602</v>
      </c>
      <c r="DW20" s="15">
        <v>10767</v>
      </c>
      <c r="DX20" s="15">
        <v>5199367</v>
      </c>
      <c r="DY20" s="15">
        <v>19132</v>
      </c>
      <c r="DZ20" s="15">
        <v>6506871</v>
      </c>
      <c r="EA20" s="15">
        <v>11089</v>
      </c>
      <c r="EB20" s="15">
        <v>5492651</v>
      </c>
      <c r="EC20" s="90"/>
      <c r="ED20" s="91" t="s">
        <v>4</v>
      </c>
      <c r="EE20" s="29" t="s">
        <v>73</v>
      </c>
      <c r="EF20" s="15">
        <v>2409450</v>
      </c>
      <c r="EG20" s="15">
        <v>797370874</v>
      </c>
      <c r="EH20" s="15">
        <v>3324078</v>
      </c>
      <c r="EI20" s="15">
        <v>994331456</v>
      </c>
      <c r="EJ20" s="15">
        <v>2233167</v>
      </c>
      <c r="EK20" s="15">
        <v>770950274</v>
      </c>
      <c r="EL20" s="15">
        <v>3012131</v>
      </c>
      <c r="EM20" s="15">
        <v>1004847633</v>
      </c>
      <c r="EN20" s="105"/>
      <c r="EO20" s="106" t="s">
        <v>4</v>
      </c>
      <c r="EP20" s="107" t="s">
        <v>73</v>
      </c>
      <c r="EQ20" s="15">
        <v>10265</v>
      </c>
      <c r="ER20" s="15">
        <v>3708349</v>
      </c>
      <c r="ES20" s="15">
        <v>5629</v>
      </c>
      <c r="ET20" s="15">
        <v>3109150</v>
      </c>
      <c r="EU20" s="15">
        <v>4592</v>
      </c>
      <c r="EV20" s="15">
        <v>2295020</v>
      </c>
      <c r="EW20" s="15">
        <v>2434</v>
      </c>
      <c r="EX20" s="15">
        <v>2032227</v>
      </c>
      <c r="EY20" s="90"/>
      <c r="EZ20" s="91" t="s">
        <v>4</v>
      </c>
      <c r="FA20" s="29" t="s">
        <v>73</v>
      </c>
      <c r="FB20" s="15">
        <v>2405189</v>
      </c>
      <c r="FC20" s="15">
        <v>849168132</v>
      </c>
      <c r="FD20" s="15">
        <v>3184220</v>
      </c>
      <c r="FE20" s="15">
        <v>1119742875</v>
      </c>
      <c r="FF20" s="15">
        <v>2331863</v>
      </c>
      <c r="FG20" s="15">
        <v>839596803</v>
      </c>
      <c r="FH20" s="15">
        <v>2751634</v>
      </c>
      <c r="FI20" s="15">
        <v>996655608</v>
      </c>
      <c r="FJ20" s="105"/>
      <c r="FK20" s="106" t="s">
        <v>4</v>
      </c>
      <c r="FL20" s="107" t="s">
        <v>73</v>
      </c>
      <c r="FM20" s="15">
        <v>1159</v>
      </c>
      <c r="FN20" s="15">
        <v>1329553</v>
      </c>
      <c r="FO20" s="15">
        <v>1256</v>
      </c>
      <c r="FP20" s="15">
        <v>2035115</v>
      </c>
      <c r="FQ20" s="15">
        <v>779</v>
      </c>
      <c r="FR20" s="15">
        <v>1287540</v>
      </c>
      <c r="FS20" s="15">
        <v>930</v>
      </c>
      <c r="FT20" s="15">
        <v>1646246</v>
      </c>
      <c r="FU20" s="90"/>
      <c r="FV20" s="91" t="s">
        <v>4</v>
      </c>
      <c r="FW20" s="29" t="s">
        <v>73</v>
      </c>
      <c r="FX20" s="15">
        <v>1972275</v>
      </c>
      <c r="FY20" s="15">
        <v>738334750</v>
      </c>
      <c r="FZ20" s="15">
        <v>1986166</v>
      </c>
      <c r="GA20" s="15">
        <v>725452408</v>
      </c>
      <c r="GB20" s="15">
        <v>1016258</v>
      </c>
      <c r="GC20" s="15">
        <v>371491115</v>
      </c>
      <c r="GD20" s="15">
        <v>1094206</v>
      </c>
      <c r="GE20" s="15">
        <v>387755929</v>
      </c>
      <c r="GF20" s="105"/>
      <c r="GG20" s="106" t="s">
        <v>4</v>
      </c>
      <c r="GH20" s="107" t="s">
        <v>73</v>
      </c>
      <c r="GI20" s="15">
        <v>682</v>
      </c>
      <c r="GJ20" s="15">
        <v>1204242</v>
      </c>
      <c r="GK20" s="15">
        <v>920</v>
      </c>
      <c r="GL20" s="15">
        <v>1629210</v>
      </c>
      <c r="GM20" s="15">
        <v>610</v>
      </c>
      <c r="GN20" s="15">
        <v>1110306</v>
      </c>
      <c r="GO20" s="15">
        <v>948</v>
      </c>
      <c r="GP20" s="15">
        <v>1574517</v>
      </c>
      <c r="GQ20" s="90"/>
      <c r="GR20" s="91" t="s">
        <v>4</v>
      </c>
      <c r="GS20" s="29" t="s">
        <v>73</v>
      </c>
      <c r="GT20" s="15">
        <v>435088</v>
      </c>
      <c r="GU20" s="15">
        <v>148785164</v>
      </c>
      <c r="GV20" s="15">
        <v>574773</v>
      </c>
      <c r="GW20" s="15">
        <v>184891858</v>
      </c>
      <c r="GX20" s="105"/>
      <c r="GY20" s="106" t="s">
        <v>4</v>
      </c>
      <c r="GZ20" s="107" t="s">
        <v>73</v>
      </c>
      <c r="HA20" s="15">
        <v>0</v>
      </c>
      <c r="HB20" s="15">
        <v>0</v>
      </c>
      <c r="HC20" s="15">
        <v>602</v>
      </c>
      <c r="HD20" s="15">
        <v>911331</v>
      </c>
    </row>
    <row r="21" spans="1:212" ht="42" customHeight="1">
      <c r="A21" s="90"/>
      <c r="B21" s="91" t="s">
        <v>5</v>
      </c>
      <c r="C21" s="28" t="s">
        <v>40</v>
      </c>
      <c r="D21" s="15">
        <v>13395086</v>
      </c>
      <c r="E21" s="15">
        <v>9748290671</v>
      </c>
      <c r="F21" s="15">
        <v>20881633</v>
      </c>
      <c r="G21" s="15">
        <v>12178910479</v>
      </c>
      <c r="H21" s="15">
        <v>1007532</v>
      </c>
      <c r="I21" s="15">
        <v>346328819</v>
      </c>
      <c r="J21" s="15">
        <v>833418</v>
      </c>
      <c r="K21" s="15">
        <v>258815456</v>
      </c>
      <c r="L21" s="105"/>
      <c r="M21" s="106" t="s">
        <v>5</v>
      </c>
      <c r="N21" s="108" t="s">
        <v>233</v>
      </c>
      <c r="O21" s="15">
        <v>708414</v>
      </c>
      <c r="P21" s="15">
        <v>1012869319</v>
      </c>
      <c r="Q21" s="15">
        <v>612788</v>
      </c>
      <c r="R21" s="15">
        <v>774499498</v>
      </c>
      <c r="S21" s="15">
        <v>0</v>
      </c>
      <c r="T21" s="15">
        <v>3592545</v>
      </c>
      <c r="U21" s="15">
        <v>0</v>
      </c>
      <c r="V21" s="15">
        <v>2935245</v>
      </c>
      <c r="W21" s="90"/>
      <c r="X21" s="91" t="s">
        <v>5</v>
      </c>
      <c r="Y21" s="28" t="s">
        <v>254</v>
      </c>
      <c r="Z21" s="15">
        <v>763593</v>
      </c>
      <c r="AA21" s="15">
        <v>323420522</v>
      </c>
      <c r="AB21" s="15">
        <v>578383</v>
      </c>
      <c r="AC21" s="15">
        <v>203465955</v>
      </c>
      <c r="AD21" s="15">
        <v>659691</v>
      </c>
      <c r="AE21" s="15">
        <v>193899225</v>
      </c>
      <c r="AF21" s="15">
        <v>513587</v>
      </c>
      <c r="AG21" s="15">
        <v>133295576</v>
      </c>
      <c r="AH21" s="105"/>
      <c r="AI21" s="106" t="s">
        <v>5</v>
      </c>
      <c r="AJ21" s="108" t="s">
        <v>233</v>
      </c>
      <c r="AK21" s="15">
        <v>0</v>
      </c>
      <c r="AL21" s="15">
        <v>2216935</v>
      </c>
      <c r="AM21" s="15">
        <v>0</v>
      </c>
      <c r="AN21" s="15">
        <v>2604302</v>
      </c>
      <c r="AO21" s="15">
        <v>0</v>
      </c>
      <c r="AP21" s="15">
        <v>2479652</v>
      </c>
      <c r="AQ21" s="15">
        <v>0</v>
      </c>
      <c r="AR21" s="15">
        <v>1920606</v>
      </c>
      <c r="AS21" s="90"/>
      <c r="AT21" s="91" t="s">
        <v>5</v>
      </c>
      <c r="AU21" s="28" t="s">
        <v>40</v>
      </c>
      <c r="AV21" s="15">
        <v>676769</v>
      </c>
      <c r="AW21" s="15">
        <v>190487087</v>
      </c>
      <c r="AX21" s="15">
        <v>773333</v>
      </c>
      <c r="AY21" s="15">
        <v>197534197</v>
      </c>
      <c r="AZ21" s="15">
        <v>745530</v>
      </c>
      <c r="BA21" s="15">
        <v>242716589</v>
      </c>
      <c r="BB21" s="15">
        <v>1535656</v>
      </c>
      <c r="BC21" s="15">
        <v>411442259</v>
      </c>
      <c r="BD21" s="105"/>
      <c r="BE21" s="106" t="s">
        <v>5</v>
      </c>
      <c r="BF21" s="108" t="s">
        <v>233</v>
      </c>
      <c r="BG21" s="15">
        <v>10833</v>
      </c>
      <c r="BH21" s="15">
        <v>10909483</v>
      </c>
      <c r="BI21" s="15">
        <v>9502</v>
      </c>
      <c r="BJ21" s="15">
        <v>5862834</v>
      </c>
      <c r="BK21" s="15">
        <v>41815</v>
      </c>
      <c r="BL21" s="15">
        <v>41557030</v>
      </c>
      <c r="BM21" s="15">
        <v>58678</v>
      </c>
      <c r="BN21" s="15">
        <v>30961727</v>
      </c>
      <c r="BO21" s="90"/>
      <c r="BP21" s="91" t="s">
        <v>5</v>
      </c>
      <c r="BQ21" s="28" t="s">
        <v>40</v>
      </c>
      <c r="BR21" s="15">
        <v>793586</v>
      </c>
      <c r="BS21" s="15">
        <v>301664892</v>
      </c>
      <c r="BT21" s="15">
        <v>1952961</v>
      </c>
      <c r="BU21" s="15">
        <v>565416420</v>
      </c>
      <c r="BV21" s="15">
        <v>806114</v>
      </c>
      <c r="BW21" s="15">
        <v>350031085</v>
      </c>
      <c r="BX21" s="15">
        <v>1962481</v>
      </c>
      <c r="BY21" s="15">
        <v>590171605</v>
      </c>
      <c r="BZ21" s="105"/>
      <c r="CA21" s="106" t="s">
        <v>5</v>
      </c>
      <c r="CB21" s="108" t="s">
        <v>233</v>
      </c>
      <c r="CC21" s="15">
        <v>66805</v>
      </c>
      <c r="CD21" s="15">
        <v>70950418</v>
      </c>
      <c r="CE21" s="15">
        <v>109246</v>
      </c>
      <c r="CF21" s="15">
        <v>52982949</v>
      </c>
      <c r="CG21" s="15">
        <v>67280</v>
      </c>
      <c r="CH21" s="15">
        <v>82032034</v>
      </c>
      <c r="CI21" s="15">
        <v>84447</v>
      </c>
      <c r="CJ21" s="15">
        <v>49667225</v>
      </c>
      <c r="CK21" s="90"/>
      <c r="CL21" s="91" t="s">
        <v>5</v>
      </c>
      <c r="CM21" s="28" t="s">
        <v>40</v>
      </c>
      <c r="CN21" s="15">
        <v>915072</v>
      </c>
      <c r="CO21" s="15">
        <v>485602503</v>
      </c>
      <c r="CP21" s="15">
        <v>1837289</v>
      </c>
      <c r="CQ21" s="15">
        <v>636915568</v>
      </c>
      <c r="CR21" s="15">
        <v>1044631</v>
      </c>
      <c r="CS21" s="15">
        <v>654795471</v>
      </c>
      <c r="CT21" s="15">
        <v>1907533</v>
      </c>
      <c r="CU21" s="15">
        <v>839102985</v>
      </c>
      <c r="CV21" s="105"/>
      <c r="CW21" s="106" t="s">
        <v>5</v>
      </c>
      <c r="CX21" s="108" t="s">
        <v>233</v>
      </c>
      <c r="CY21" s="15">
        <v>76164</v>
      </c>
      <c r="CZ21" s="15">
        <v>102051296</v>
      </c>
      <c r="DA21" s="15">
        <v>45993</v>
      </c>
      <c r="DB21" s="15">
        <v>48912014</v>
      </c>
      <c r="DC21" s="15">
        <v>86207</v>
      </c>
      <c r="DD21" s="15">
        <v>114637705</v>
      </c>
      <c r="DE21" s="15">
        <v>35058</v>
      </c>
      <c r="DF21" s="15">
        <v>53054530</v>
      </c>
      <c r="DG21" s="90"/>
      <c r="DH21" s="91" t="s">
        <v>5</v>
      </c>
      <c r="DI21" s="28" t="s">
        <v>40</v>
      </c>
      <c r="DJ21" s="15">
        <v>1007557</v>
      </c>
      <c r="DK21" s="15">
        <v>831824553</v>
      </c>
      <c r="DL21" s="15">
        <v>1808989</v>
      </c>
      <c r="DM21" s="15">
        <v>1045504636</v>
      </c>
      <c r="DN21" s="15">
        <v>989946</v>
      </c>
      <c r="DO21" s="15">
        <v>995733280</v>
      </c>
      <c r="DP21" s="15">
        <v>1679837</v>
      </c>
      <c r="DQ21" s="15">
        <v>1232668976</v>
      </c>
      <c r="DR21" s="105"/>
      <c r="DS21" s="106" t="s">
        <v>5</v>
      </c>
      <c r="DT21" s="108" t="s">
        <v>233</v>
      </c>
      <c r="DU21" s="15">
        <v>78166</v>
      </c>
      <c r="DV21" s="15">
        <v>101715092</v>
      </c>
      <c r="DW21" s="15">
        <v>35635</v>
      </c>
      <c r="DX21" s="15">
        <v>54611401</v>
      </c>
      <c r="DY21" s="15">
        <v>65677</v>
      </c>
      <c r="DZ21" s="15">
        <v>89369693</v>
      </c>
      <c r="EA21" s="15">
        <v>35833</v>
      </c>
      <c r="EB21" s="15">
        <v>53710673</v>
      </c>
      <c r="EC21" s="90"/>
      <c r="ED21" s="91" t="s">
        <v>5</v>
      </c>
      <c r="EE21" s="28" t="s">
        <v>40</v>
      </c>
      <c r="EF21" s="15">
        <v>732542</v>
      </c>
      <c r="EG21" s="15">
        <v>817954787</v>
      </c>
      <c r="EH21" s="15">
        <v>1184295</v>
      </c>
      <c r="EI21" s="15">
        <v>1069696793</v>
      </c>
      <c r="EJ21" s="15">
        <v>684333</v>
      </c>
      <c r="EK21" s="15">
        <v>854747658</v>
      </c>
      <c r="EL21" s="15">
        <v>1066774</v>
      </c>
      <c r="EM21" s="15">
        <v>1106057946</v>
      </c>
      <c r="EN21" s="105"/>
      <c r="EO21" s="106" t="s">
        <v>5</v>
      </c>
      <c r="EP21" s="108" t="s">
        <v>233</v>
      </c>
      <c r="EQ21" s="15">
        <v>41586</v>
      </c>
      <c r="ER21" s="15">
        <v>59178918</v>
      </c>
      <c r="ES21" s="15">
        <v>20721</v>
      </c>
      <c r="ET21" s="15">
        <v>35950785</v>
      </c>
      <c r="EU21" s="15">
        <v>29263</v>
      </c>
      <c r="EV21" s="15">
        <v>45236831</v>
      </c>
      <c r="EW21" s="15">
        <v>15073</v>
      </c>
      <c r="EX21" s="15">
        <v>28976343</v>
      </c>
      <c r="EY21" s="90"/>
      <c r="EZ21" s="91" t="s">
        <v>5</v>
      </c>
      <c r="FA21" s="28" t="s">
        <v>40</v>
      </c>
      <c r="FB21" s="15">
        <v>749554</v>
      </c>
      <c r="FC21" s="15">
        <v>960888972</v>
      </c>
      <c r="FD21" s="15">
        <v>1139263</v>
      </c>
      <c r="FE21" s="15">
        <v>1291568158</v>
      </c>
      <c r="FF21" s="15">
        <v>736613</v>
      </c>
      <c r="FG21" s="15">
        <v>904885047</v>
      </c>
      <c r="FH21" s="15">
        <v>952161</v>
      </c>
      <c r="FI21" s="15">
        <v>1174228530</v>
      </c>
      <c r="FJ21" s="105"/>
      <c r="FK21" s="106" t="s">
        <v>5</v>
      </c>
      <c r="FL21" s="108" t="s">
        <v>233</v>
      </c>
      <c r="FM21" s="15">
        <v>28157</v>
      </c>
      <c r="FN21" s="15">
        <v>49001803</v>
      </c>
      <c r="FO21" s="15">
        <v>18731</v>
      </c>
      <c r="FP21" s="15">
        <v>41286450</v>
      </c>
      <c r="FQ21" s="15">
        <v>31034</v>
      </c>
      <c r="FR21" s="15">
        <v>58235992</v>
      </c>
      <c r="FS21" s="15">
        <v>26424</v>
      </c>
      <c r="FT21" s="15">
        <v>56634226</v>
      </c>
      <c r="FU21" s="90"/>
      <c r="FV21" s="91" t="s">
        <v>5</v>
      </c>
      <c r="FW21" s="28" t="s">
        <v>40</v>
      </c>
      <c r="FX21" s="15">
        <v>641346</v>
      </c>
      <c r="FY21" s="15">
        <v>785621342</v>
      </c>
      <c r="FZ21" s="15">
        <v>664805</v>
      </c>
      <c r="GA21" s="15">
        <v>852845332</v>
      </c>
      <c r="GB21" s="15">
        <v>314706</v>
      </c>
      <c r="GC21" s="15">
        <v>377076359</v>
      </c>
      <c r="GD21" s="15">
        <v>334130</v>
      </c>
      <c r="GE21" s="15">
        <v>401582726</v>
      </c>
      <c r="GF21" s="105"/>
      <c r="GG21" s="106" t="s">
        <v>5</v>
      </c>
      <c r="GH21" s="108" t="s">
        <v>233</v>
      </c>
      <c r="GI21" s="15">
        <v>36061</v>
      </c>
      <c r="GJ21" s="15">
        <v>73955863</v>
      </c>
      <c r="GK21" s="15">
        <v>36310</v>
      </c>
      <c r="GL21" s="15">
        <v>80521177</v>
      </c>
      <c r="GM21" s="15">
        <v>26880</v>
      </c>
      <c r="GN21" s="15">
        <v>58273819</v>
      </c>
      <c r="GO21" s="15">
        <v>38387</v>
      </c>
      <c r="GP21" s="15">
        <v>82505015</v>
      </c>
      <c r="GQ21" s="90"/>
      <c r="GR21" s="91" t="s">
        <v>5</v>
      </c>
      <c r="GS21" s="28" t="s">
        <v>40</v>
      </c>
      <c r="GT21" s="15">
        <v>125971</v>
      </c>
      <c r="GU21" s="15">
        <v>130612480</v>
      </c>
      <c r="GV21" s="15">
        <v>156738</v>
      </c>
      <c r="GW21" s="15">
        <v>168597361</v>
      </c>
      <c r="GX21" s="105"/>
      <c r="GY21" s="106" t="s">
        <v>5</v>
      </c>
      <c r="GZ21" s="108" t="s">
        <v>233</v>
      </c>
      <c r="HA21" s="15">
        <v>21381</v>
      </c>
      <c r="HB21" s="15">
        <v>47474210</v>
      </c>
      <c r="HC21" s="15">
        <v>41806</v>
      </c>
      <c r="HD21" s="15">
        <v>91401996</v>
      </c>
    </row>
    <row r="22" spans="1:212" ht="27" customHeight="1">
      <c r="A22" s="90"/>
      <c r="B22" s="91" t="s">
        <v>6</v>
      </c>
      <c r="C22" s="29" t="s">
        <v>74</v>
      </c>
      <c r="D22" s="15">
        <v>81903671</v>
      </c>
      <c r="E22" s="15">
        <v>20825114529</v>
      </c>
      <c r="F22" s="15">
        <v>100189207</v>
      </c>
      <c r="G22" s="15">
        <v>25649672306</v>
      </c>
      <c r="H22" s="15">
        <v>11978358</v>
      </c>
      <c r="I22" s="15">
        <v>2961496994</v>
      </c>
      <c r="J22" s="15">
        <v>10128382</v>
      </c>
      <c r="K22" s="15">
        <v>2504584589</v>
      </c>
      <c r="L22" s="105"/>
      <c r="M22" s="106" t="s">
        <v>6</v>
      </c>
      <c r="N22" s="107" t="s">
        <v>74</v>
      </c>
      <c r="O22" s="15">
        <v>290561</v>
      </c>
      <c r="P22" s="15">
        <v>77498051</v>
      </c>
      <c r="Q22" s="15">
        <v>135784</v>
      </c>
      <c r="R22" s="15">
        <v>37178040</v>
      </c>
      <c r="S22" s="15">
        <v>0</v>
      </c>
      <c r="T22" s="15">
        <v>0</v>
      </c>
      <c r="U22" s="15">
        <v>0</v>
      </c>
      <c r="V22" s="15">
        <v>0</v>
      </c>
      <c r="W22" s="90"/>
      <c r="X22" s="91" t="s">
        <v>6</v>
      </c>
      <c r="Y22" s="29" t="s">
        <v>255</v>
      </c>
      <c r="Z22" s="15">
        <v>9785168</v>
      </c>
      <c r="AA22" s="15">
        <v>2430239473</v>
      </c>
      <c r="AB22" s="15">
        <v>8623172</v>
      </c>
      <c r="AC22" s="15">
        <v>2141237300</v>
      </c>
      <c r="AD22" s="15">
        <v>5595589</v>
      </c>
      <c r="AE22" s="15">
        <v>1392771055</v>
      </c>
      <c r="AF22" s="15">
        <v>5043754</v>
      </c>
      <c r="AG22" s="15">
        <v>1257059537</v>
      </c>
      <c r="AH22" s="105"/>
      <c r="AI22" s="106" t="s">
        <v>6</v>
      </c>
      <c r="AJ22" s="107" t="s">
        <v>74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90"/>
      <c r="AT22" s="91" t="s">
        <v>6</v>
      </c>
      <c r="AU22" s="29" t="s">
        <v>74</v>
      </c>
      <c r="AV22" s="15">
        <v>3937519</v>
      </c>
      <c r="AW22" s="15">
        <v>978853146</v>
      </c>
      <c r="AX22" s="15">
        <v>4396542</v>
      </c>
      <c r="AY22" s="15">
        <v>1104964937</v>
      </c>
      <c r="AZ22" s="15">
        <v>3610925</v>
      </c>
      <c r="BA22" s="15">
        <v>904449250</v>
      </c>
      <c r="BB22" s="15">
        <v>6033625</v>
      </c>
      <c r="BC22" s="15">
        <v>1533211568</v>
      </c>
      <c r="BD22" s="105"/>
      <c r="BE22" s="106" t="s">
        <v>6</v>
      </c>
      <c r="BF22" s="107" t="s">
        <v>74</v>
      </c>
      <c r="BG22" s="15">
        <v>7204</v>
      </c>
      <c r="BH22" s="15">
        <v>1966172</v>
      </c>
      <c r="BI22" s="15">
        <v>1630</v>
      </c>
      <c r="BJ22" s="15">
        <v>0</v>
      </c>
      <c r="BK22" s="15">
        <v>24469</v>
      </c>
      <c r="BL22" s="15">
        <v>6623838</v>
      </c>
      <c r="BM22" s="15">
        <v>12215</v>
      </c>
      <c r="BN22" s="15">
        <v>3339605</v>
      </c>
      <c r="BO22" s="90"/>
      <c r="BP22" s="91" t="s">
        <v>6</v>
      </c>
      <c r="BQ22" s="29" t="s">
        <v>74</v>
      </c>
      <c r="BR22" s="15">
        <v>3726410</v>
      </c>
      <c r="BS22" s="15">
        <v>939583947</v>
      </c>
      <c r="BT22" s="15">
        <v>6986927</v>
      </c>
      <c r="BU22" s="15">
        <v>1783746485</v>
      </c>
      <c r="BV22" s="15">
        <v>3875498</v>
      </c>
      <c r="BW22" s="15">
        <v>976688861</v>
      </c>
      <c r="BX22" s="15">
        <v>6696382</v>
      </c>
      <c r="BY22" s="15">
        <v>1704350314</v>
      </c>
      <c r="BZ22" s="105"/>
      <c r="CA22" s="106" t="s">
        <v>6</v>
      </c>
      <c r="CB22" s="107" t="s">
        <v>74</v>
      </c>
      <c r="CC22" s="15">
        <v>40083</v>
      </c>
      <c r="CD22" s="15">
        <v>10831466</v>
      </c>
      <c r="CE22" s="15">
        <v>16788</v>
      </c>
      <c r="CF22" s="15">
        <v>4504175</v>
      </c>
      <c r="CG22" s="15">
        <v>34045</v>
      </c>
      <c r="CH22" s="15">
        <v>9178241</v>
      </c>
      <c r="CI22" s="15">
        <v>12323</v>
      </c>
      <c r="CJ22" s="15">
        <v>3301065</v>
      </c>
      <c r="CK22" s="90"/>
      <c r="CL22" s="91" t="s">
        <v>6</v>
      </c>
      <c r="CM22" s="29" t="s">
        <v>74</v>
      </c>
      <c r="CN22" s="15">
        <v>4563137</v>
      </c>
      <c r="CO22" s="15">
        <v>1154808826</v>
      </c>
      <c r="CP22" s="15">
        <v>6794736</v>
      </c>
      <c r="CQ22" s="15">
        <v>1734194771</v>
      </c>
      <c r="CR22" s="15">
        <v>5106428</v>
      </c>
      <c r="CS22" s="15">
        <v>1307423753</v>
      </c>
      <c r="CT22" s="15">
        <v>7031613</v>
      </c>
      <c r="CU22" s="15">
        <v>1815440531</v>
      </c>
      <c r="CV22" s="105"/>
      <c r="CW22" s="106" t="s">
        <v>6</v>
      </c>
      <c r="CX22" s="107" t="s">
        <v>74</v>
      </c>
      <c r="CY22" s="15">
        <v>36080</v>
      </c>
      <c r="CZ22" s="15">
        <v>9637619</v>
      </c>
      <c r="DA22" s="15">
        <v>14015</v>
      </c>
      <c r="DB22" s="15">
        <v>3764942</v>
      </c>
      <c r="DC22" s="15">
        <v>42380</v>
      </c>
      <c r="DD22" s="15">
        <v>11064457</v>
      </c>
      <c r="DE22" s="15">
        <v>18229</v>
      </c>
      <c r="DF22" s="15">
        <v>4802091</v>
      </c>
      <c r="DG22" s="90"/>
      <c r="DH22" s="91" t="s">
        <v>6</v>
      </c>
      <c r="DI22" s="29" t="s">
        <v>74</v>
      </c>
      <c r="DJ22" s="15">
        <v>4982685</v>
      </c>
      <c r="DK22" s="15">
        <v>1293199674</v>
      </c>
      <c r="DL22" s="15">
        <v>6929629</v>
      </c>
      <c r="DM22" s="15">
        <v>1808754537</v>
      </c>
      <c r="DN22" s="15">
        <v>4895212</v>
      </c>
      <c r="DO22" s="15">
        <v>1284775772</v>
      </c>
      <c r="DP22" s="15">
        <v>6921356</v>
      </c>
      <c r="DQ22" s="15">
        <v>1816844359</v>
      </c>
      <c r="DR22" s="105"/>
      <c r="DS22" s="106" t="s">
        <v>6</v>
      </c>
      <c r="DT22" s="107" t="s">
        <v>74</v>
      </c>
      <c r="DU22" s="15">
        <v>41842</v>
      </c>
      <c r="DV22" s="15">
        <v>10852577</v>
      </c>
      <c r="DW22" s="15">
        <v>21877</v>
      </c>
      <c r="DX22" s="15">
        <v>5701687</v>
      </c>
      <c r="DY22" s="15">
        <v>34988</v>
      </c>
      <c r="DZ22" s="15">
        <v>8895951</v>
      </c>
      <c r="EA22" s="15">
        <v>22116</v>
      </c>
      <c r="EB22" s="15">
        <v>5785936</v>
      </c>
      <c r="EC22" s="90"/>
      <c r="ED22" s="91" t="s">
        <v>6</v>
      </c>
      <c r="EE22" s="29" t="s">
        <v>74</v>
      </c>
      <c r="EF22" s="15">
        <v>3628695</v>
      </c>
      <c r="EG22" s="15">
        <v>959162278</v>
      </c>
      <c r="EH22" s="15">
        <v>5068772</v>
      </c>
      <c r="EI22" s="15">
        <v>1334194146</v>
      </c>
      <c r="EJ22" s="15">
        <v>3392672</v>
      </c>
      <c r="EK22" s="15">
        <v>897279403</v>
      </c>
      <c r="EL22" s="15">
        <v>4592341</v>
      </c>
      <c r="EM22" s="15">
        <v>1209959452</v>
      </c>
      <c r="EN22" s="105"/>
      <c r="EO22" s="106" t="s">
        <v>6</v>
      </c>
      <c r="EP22" s="107" t="s">
        <v>74</v>
      </c>
      <c r="EQ22" s="15">
        <v>19039</v>
      </c>
      <c r="ER22" s="15">
        <v>4866944</v>
      </c>
      <c r="ES22" s="15">
        <v>10538</v>
      </c>
      <c r="ET22" s="15">
        <v>2744549</v>
      </c>
      <c r="EU22" s="15">
        <v>7509</v>
      </c>
      <c r="EV22" s="15">
        <v>1941953</v>
      </c>
      <c r="EW22" s="15">
        <v>3896</v>
      </c>
      <c r="EX22" s="15">
        <v>1105299</v>
      </c>
      <c r="EY22" s="90"/>
      <c r="EZ22" s="91" t="s">
        <v>6</v>
      </c>
      <c r="FA22" s="29" t="s">
        <v>74</v>
      </c>
      <c r="FB22" s="15">
        <v>3771794</v>
      </c>
      <c r="FC22" s="15">
        <v>981126067</v>
      </c>
      <c r="FD22" s="15">
        <v>4971066</v>
      </c>
      <c r="FE22" s="15">
        <v>1291965539</v>
      </c>
      <c r="FF22" s="15">
        <v>3667716</v>
      </c>
      <c r="FG22" s="15">
        <v>955191908</v>
      </c>
      <c r="FH22" s="15">
        <v>4273506</v>
      </c>
      <c r="FI22" s="15">
        <v>1114137926</v>
      </c>
      <c r="FJ22" s="105"/>
      <c r="FK22" s="106" t="s">
        <v>6</v>
      </c>
      <c r="FL22" s="107" t="s">
        <v>74</v>
      </c>
      <c r="FM22" s="15">
        <v>1614</v>
      </c>
      <c r="FN22" s="15">
        <v>512027</v>
      </c>
      <c r="FO22" s="15">
        <v>970</v>
      </c>
      <c r="FP22" s="15">
        <v>0</v>
      </c>
      <c r="FQ22" s="15">
        <v>512</v>
      </c>
      <c r="FR22" s="15">
        <v>0</v>
      </c>
      <c r="FS22" s="15">
        <v>0</v>
      </c>
      <c r="FT22" s="15">
        <v>0</v>
      </c>
      <c r="FU22" s="90"/>
      <c r="FV22" s="91" t="s">
        <v>6</v>
      </c>
      <c r="FW22" s="29" t="s">
        <v>74</v>
      </c>
      <c r="FX22" s="15">
        <v>3128757</v>
      </c>
      <c r="FY22" s="15">
        <v>816518716</v>
      </c>
      <c r="FZ22" s="15">
        <v>3094085</v>
      </c>
      <c r="GA22" s="15">
        <v>808802502</v>
      </c>
      <c r="GB22" s="15">
        <v>1580994</v>
      </c>
      <c r="GC22" s="15">
        <v>414116508</v>
      </c>
      <c r="GD22" s="15">
        <v>1702643</v>
      </c>
      <c r="GE22" s="15">
        <v>447856578</v>
      </c>
      <c r="GF22" s="105"/>
      <c r="GG22" s="106" t="s">
        <v>6</v>
      </c>
      <c r="GH22" s="107" t="s">
        <v>74</v>
      </c>
      <c r="GI22" s="15">
        <v>0</v>
      </c>
      <c r="GJ22" s="15">
        <v>0</v>
      </c>
      <c r="GK22" s="15">
        <v>0</v>
      </c>
      <c r="GL22" s="15">
        <v>0</v>
      </c>
      <c r="GM22" s="15">
        <v>0</v>
      </c>
      <c r="GN22" s="15">
        <v>0</v>
      </c>
      <c r="GO22" s="15">
        <v>0</v>
      </c>
      <c r="GP22" s="15">
        <v>0</v>
      </c>
      <c r="GQ22" s="90"/>
      <c r="GR22" s="91" t="s">
        <v>6</v>
      </c>
      <c r="GS22" s="29" t="s">
        <v>74</v>
      </c>
      <c r="GT22" s="15">
        <v>676114</v>
      </c>
      <c r="GU22" s="15">
        <v>177428898</v>
      </c>
      <c r="GV22" s="15">
        <v>900676</v>
      </c>
      <c r="GW22" s="15">
        <v>238367235</v>
      </c>
      <c r="GX22" s="105"/>
      <c r="GY22" s="106" t="s">
        <v>6</v>
      </c>
      <c r="GZ22" s="107" t="s">
        <v>74</v>
      </c>
      <c r="HA22" s="15">
        <v>0</v>
      </c>
      <c r="HB22" s="15">
        <v>0</v>
      </c>
      <c r="HC22" s="15">
        <v>0</v>
      </c>
      <c r="HD22" s="15">
        <v>519180</v>
      </c>
    </row>
    <row r="23" spans="1:212" ht="27" customHeight="1" thickBot="1">
      <c r="A23" s="96"/>
      <c r="B23" s="97" t="s">
        <v>7</v>
      </c>
      <c r="C23" s="30" t="s">
        <v>75</v>
      </c>
      <c r="D23" s="20">
        <v>50037447</v>
      </c>
      <c r="E23" s="21">
        <v>2161679410</v>
      </c>
      <c r="F23" s="21">
        <v>61908081</v>
      </c>
      <c r="G23" s="21">
        <v>2602651953</v>
      </c>
      <c r="H23" s="21">
        <v>6614184</v>
      </c>
      <c r="I23" s="21">
        <v>346268255</v>
      </c>
      <c r="J23" s="21">
        <v>5607612</v>
      </c>
      <c r="K23" s="21">
        <v>292025895</v>
      </c>
      <c r="L23" s="96"/>
      <c r="M23" s="97" t="s">
        <v>7</v>
      </c>
      <c r="N23" s="113" t="s">
        <v>75</v>
      </c>
      <c r="O23" s="21">
        <v>293865</v>
      </c>
      <c r="P23" s="21">
        <v>13008103</v>
      </c>
      <c r="Q23" s="21">
        <v>93331</v>
      </c>
      <c r="R23" s="21">
        <v>4333760</v>
      </c>
      <c r="S23" s="21">
        <v>0</v>
      </c>
      <c r="T23" s="21">
        <v>0</v>
      </c>
      <c r="U23" s="21">
        <v>0</v>
      </c>
      <c r="V23" s="21">
        <v>0</v>
      </c>
      <c r="W23" s="96"/>
      <c r="X23" s="97" t="s">
        <v>7</v>
      </c>
      <c r="Y23" s="30" t="s">
        <v>256</v>
      </c>
      <c r="Z23" s="21">
        <v>5652600</v>
      </c>
      <c r="AA23" s="21">
        <v>259405256</v>
      </c>
      <c r="AB23" s="21">
        <v>5011192</v>
      </c>
      <c r="AC23" s="21">
        <v>227231725</v>
      </c>
      <c r="AD23" s="21">
        <v>3406908</v>
      </c>
      <c r="AE23" s="21">
        <v>138466044</v>
      </c>
      <c r="AF23" s="21">
        <v>3092514</v>
      </c>
      <c r="AG23" s="21">
        <v>124081202</v>
      </c>
      <c r="AH23" s="96"/>
      <c r="AI23" s="97" t="s">
        <v>7</v>
      </c>
      <c r="AJ23" s="113" t="s">
        <v>75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96"/>
      <c r="AT23" s="97" t="s">
        <v>7</v>
      </c>
      <c r="AU23" s="30" t="s">
        <v>75</v>
      </c>
      <c r="AV23" s="21">
        <v>2428402</v>
      </c>
      <c r="AW23" s="21">
        <v>95339678</v>
      </c>
      <c r="AX23" s="21">
        <v>2720355</v>
      </c>
      <c r="AY23" s="21">
        <v>106202944</v>
      </c>
      <c r="AZ23" s="21">
        <v>2235389</v>
      </c>
      <c r="BA23" s="21">
        <v>86744829</v>
      </c>
      <c r="BB23" s="21">
        <v>3745684</v>
      </c>
      <c r="BC23" s="21">
        <v>143306400</v>
      </c>
      <c r="BD23" s="96"/>
      <c r="BE23" s="97" t="s">
        <v>7</v>
      </c>
      <c r="BF23" s="113" t="s">
        <v>75</v>
      </c>
      <c r="BG23" s="21">
        <v>4222</v>
      </c>
      <c r="BH23" s="21">
        <v>0</v>
      </c>
      <c r="BI23" s="21">
        <v>1108</v>
      </c>
      <c r="BJ23" s="21">
        <v>0</v>
      </c>
      <c r="BK23" s="21">
        <v>17249</v>
      </c>
      <c r="BL23" s="21">
        <v>755529</v>
      </c>
      <c r="BM23" s="21">
        <v>7245</v>
      </c>
      <c r="BN23" s="21">
        <v>0</v>
      </c>
      <c r="BO23" s="96"/>
      <c r="BP23" s="97" t="s">
        <v>7</v>
      </c>
      <c r="BQ23" s="30" t="s">
        <v>75</v>
      </c>
      <c r="BR23" s="21">
        <v>2263435</v>
      </c>
      <c r="BS23" s="21">
        <v>91004604</v>
      </c>
      <c r="BT23" s="21">
        <v>4261754</v>
      </c>
      <c r="BU23" s="21">
        <v>166558025</v>
      </c>
      <c r="BV23" s="21">
        <v>2336556</v>
      </c>
      <c r="BW23" s="21">
        <v>96326711</v>
      </c>
      <c r="BX23" s="21">
        <v>4067096</v>
      </c>
      <c r="BY23" s="21">
        <v>161940337</v>
      </c>
      <c r="BZ23" s="96"/>
      <c r="CA23" s="97" t="s">
        <v>7</v>
      </c>
      <c r="CB23" s="113" t="s">
        <v>75</v>
      </c>
      <c r="CC23" s="21">
        <v>30155</v>
      </c>
      <c r="CD23" s="21">
        <v>1333971</v>
      </c>
      <c r="CE23" s="21">
        <v>10635</v>
      </c>
      <c r="CF23" s="21">
        <v>0</v>
      </c>
      <c r="CG23" s="21">
        <v>31834</v>
      </c>
      <c r="CH23" s="21">
        <v>1440111</v>
      </c>
      <c r="CI23" s="21">
        <v>8830</v>
      </c>
      <c r="CJ23" s="21">
        <v>0</v>
      </c>
      <c r="CK23" s="96"/>
      <c r="CL23" s="97" t="s">
        <v>7</v>
      </c>
      <c r="CM23" s="30" t="s">
        <v>75</v>
      </c>
      <c r="CN23" s="21">
        <v>2785715</v>
      </c>
      <c r="CO23" s="21">
        <v>115201172</v>
      </c>
      <c r="CP23" s="21">
        <v>4201613</v>
      </c>
      <c r="CQ23" s="21">
        <v>166613184</v>
      </c>
      <c r="CR23" s="21">
        <v>3196817</v>
      </c>
      <c r="CS23" s="21">
        <v>131582877</v>
      </c>
      <c r="CT23" s="21">
        <v>4449581</v>
      </c>
      <c r="CU23" s="21">
        <v>175436517</v>
      </c>
      <c r="CV23" s="96"/>
      <c r="CW23" s="97" t="s">
        <v>7</v>
      </c>
      <c r="CX23" s="113" t="s">
        <v>75</v>
      </c>
      <c r="CY23" s="21">
        <v>37517</v>
      </c>
      <c r="CZ23" s="21">
        <v>1696120</v>
      </c>
      <c r="DA23" s="21">
        <v>10451</v>
      </c>
      <c r="DB23" s="21">
        <v>463914</v>
      </c>
      <c r="DC23" s="21">
        <v>43904</v>
      </c>
      <c r="DD23" s="21">
        <v>1943092</v>
      </c>
      <c r="DE23" s="21">
        <v>12908</v>
      </c>
      <c r="DF23" s="21">
        <v>596242</v>
      </c>
      <c r="DG23" s="96"/>
      <c r="DH23" s="97" t="s">
        <v>7</v>
      </c>
      <c r="DI23" s="30" t="s">
        <v>75</v>
      </c>
      <c r="DJ23" s="21">
        <v>3204984</v>
      </c>
      <c r="DK23" s="21">
        <v>131075016</v>
      </c>
      <c r="DL23" s="21">
        <v>4458560</v>
      </c>
      <c r="DM23" s="21">
        <v>177919437</v>
      </c>
      <c r="DN23" s="21">
        <v>3206041</v>
      </c>
      <c r="DO23" s="21">
        <v>131733284</v>
      </c>
      <c r="DP23" s="21">
        <v>4491763</v>
      </c>
      <c r="DQ23" s="21">
        <v>185027611</v>
      </c>
      <c r="DR23" s="96"/>
      <c r="DS23" s="97" t="s">
        <v>7</v>
      </c>
      <c r="DT23" s="113" t="s">
        <v>75</v>
      </c>
      <c r="DU23" s="21">
        <v>39766</v>
      </c>
      <c r="DV23" s="21">
        <v>1732431</v>
      </c>
      <c r="DW23" s="21">
        <v>13084</v>
      </c>
      <c r="DX23" s="21">
        <v>607055</v>
      </c>
      <c r="DY23" s="21">
        <v>33649</v>
      </c>
      <c r="DZ23" s="21">
        <v>1449591</v>
      </c>
      <c r="EA23" s="21">
        <v>12987</v>
      </c>
      <c r="EB23" s="21">
        <v>579603</v>
      </c>
      <c r="EC23" s="96"/>
      <c r="ED23" s="97" t="s">
        <v>7</v>
      </c>
      <c r="EE23" s="30" t="s">
        <v>75</v>
      </c>
      <c r="EF23" s="21">
        <v>2392044</v>
      </c>
      <c r="EG23" s="21">
        <v>99566323</v>
      </c>
      <c r="EH23" s="21">
        <v>3296921</v>
      </c>
      <c r="EI23" s="21">
        <v>139556517</v>
      </c>
      <c r="EJ23" s="21">
        <v>2216812</v>
      </c>
      <c r="EK23" s="21">
        <v>93898117</v>
      </c>
      <c r="EL23" s="21">
        <v>2987743</v>
      </c>
      <c r="EM23" s="21">
        <v>128592374</v>
      </c>
      <c r="EN23" s="96"/>
      <c r="EO23" s="97" t="s">
        <v>7</v>
      </c>
      <c r="EP23" s="113" t="s">
        <v>75</v>
      </c>
      <c r="EQ23" s="21">
        <v>20287</v>
      </c>
      <c r="ER23" s="21">
        <v>868956</v>
      </c>
      <c r="ES23" s="21">
        <v>6700</v>
      </c>
      <c r="ET23" s="21">
        <v>0</v>
      </c>
      <c r="EU23" s="21">
        <v>12549</v>
      </c>
      <c r="EV23" s="21">
        <v>557925</v>
      </c>
      <c r="EW23" s="21">
        <v>3192</v>
      </c>
      <c r="EX23" s="21">
        <v>0</v>
      </c>
      <c r="EY23" s="96"/>
      <c r="EZ23" s="97" t="s">
        <v>7</v>
      </c>
      <c r="FA23" s="30" t="s">
        <v>75</v>
      </c>
      <c r="FB23" s="21">
        <v>2386700</v>
      </c>
      <c r="FC23" s="21">
        <v>101759993</v>
      </c>
      <c r="FD23" s="21">
        <v>3159377</v>
      </c>
      <c r="FE23" s="21">
        <v>136396991</v>
      </c>
      <c r="FF23" s="21">
        <v>2313876</v>
      </c>
      <c r="FG23" s="21">
        <v>98928796</v>
      </c>
      <c r="FH23" s="21">
        <v>2730469</v>
      </c>
      <c r="FI23" s="21">
        <v>117266818</v>
      </c>
      <c r="FJ23" s="96"/>
      <c r="FK23" s="97" t="s">
        <v>7</v>
      </c>
      <c r="FL23" s="113" t="s">
        <v>75</v>
      </c>
      <c r="FM23" s="21">
        <v>8511</v>
      </c>
      <c r="FN23" s="21">
        <v>0</v>
      </c>
      <c r="FO23" s="21">
        <v>1933</v>
      </c>
      <c r="FP23" s="21">
        <v>0</v>
      </c>
      <c r="FQ23" s="21">
        <v>6883</v>
      </c>
      <c r="FR23" s="21">
        <v>0</v>
      </c>
      <c r="FS23" s="21">
        <v>1345</v>
      </c>
      <c r="FT23" s="21">
        <v>0</v>
      </c>
      <c r="FU23" s="96"/>
      <c r="FV23" s="97" t="s">
        <v>7</v>
      </c>
      <c r="FW23" s="30" t="s">
        <v>75</v>
      </c>
      <c r="FX23" s="21">
        <v>1957031</v>
      </c>
      <c r="FY23" s="21">
        <v>84371734</v>
      </c>
      <c r="FZ23" s="21">
        <v>1970389</v>
      </c>
      <c r="GA23" s="21">
        <v>84497227</v>
      </c>
      <c r="GB23" s="21">
        <v>1008341</v>
      </c>
      <c r="GC23" s="21">
        <v>42253579</v>
      </c>
      <c r="GD23" s="21">
        <v>1085398</v>
      </c>
      <c r="GE23" s="21">
        <v>46106055</v>
      </c>
      <c r="GF23" s="96"/>
      <c r="GG23" s="97" t="s">
        <v>7</v>
      </c>
      <c r="GH23" s="113" t="s">
        <v>75</v>
      </c>
      <c r="GI23" s="21">
        <v>0</v>
      </c>
      <c r="GJ23" s="21">
        <v>0</v>
      </c>
      <c r="GK23" s="21">
        <v>1147</v>
      </c>
      <c r="GL23" s="21">
        <v>0</v>
      </c>
      <c r="GM23" s="21">
        <v>1875</v>
      </c>
      <c r="GN23" s="21">
        <v>0</v>
      </c>
      <c r="GO23" s="21">
        <v>1093</v>
      </c>
      <c r="GP23" s="21">
        <v>0</v>
      </c>
      <c r="GQ23" s="96"/>
      <c r="GR23" s="97" t="s">
        <v>7</v>
      </c>
      <c r="GS23" s="30" t="s">
        <v>75</v>
      </c>
      <c r="GT23" s="21">
        <v>431612</v>
      </c>
      <c r="GU23" s="21">
        <v>17753142</v>
      </c>
      <c r="GV23" s="21">
        <v>570060</v>
      </c>
      <c r="GW23" s="21">
        <v>23892694</v>
      </c>
      <c r="GX23" s="96"/>
      <c r="GY23" s="97" t="s">
        <v>7</v>
      </c>
      <c r="GZ23" s="113" t="s">
        <v>75</v>
      </c>
      <c r="HA23" s="21">
        <v>645</v>
      </c>
      <c r="HB23" s="21">
        <v>0</v>
      </c>
      <c r="HC23" s="21">
        <v>628</v>
      </c>
      <c r="HD23" s="21">
        <v>0</v>
      </c>
    </row>
    <row r="24" spans="1:212" ht="16.5" customHeight="1">
      <c r="A24" s="98" t="s">
        <v>238</v>
      </c>
      <c r="B24" s="99"/>
      <c r="C24" s="100"/>
      <c r="D24" s="9"/>
      <c r="E24" s="9"/>
      <c r="F24" s="2"/>
      <c r="G24" s="2"/>
      <c r="H24" s="49" t="s">
        <v>239</v>
      </c>
      <c r="I24" s="2"/>
      <c r="J24" s="2"/>
      <c r="K24" s="2"/>
      <c r="L24" s="114"/>
      <c r="M24" s="115"/>
      <c r="N24" s="23"/>
      <c r="O24" s="9"/>
      <c r="P24" s="9"/>
      <c r="Q24" s="2"/>
      <c r="R24" s="2"/>
      <c r="S24" s="49"/>
      <c r="T24" s="2"/>
      <c r="U24" s="2"/>
      <c r="V24" s="2"/>
      <c r="W24" s="90"/>
      <c r="X24" s="91"/>
      <c r="Y24" s="118"/>
      <c r="Z24" s="15"/>
      <c r="AA24" s="15"/>
      <c r="AB24" s="15"/>
      <c r="AC24" s="15"/>
      <c r="AD24" s="15"/>
      <c r="AE24" s="15"/>
      <c r="AF24" s="15"/>
      <c r="AG24" s="15"/>
      <c r="AH24" s="105"/>
      <c r="AI24" s="106"/>
      <c r="AJ24" s="121"/>
      <c r="AK24" s="15"/>
      <c r="AL24" s="15"/>
      <c r="AM24" s="15"/>
      <c r="AN24" s="15"/>
      <c r="AO24" s="15"/>
      <c r="AP24" s="15"/>
      <c r="AQ24" s="15"/>
      <c r="AR24" s="15"/>
      <c r="AS24" s="90"/>
      <c r="AT24" s="91"/>
      <c r="AU24" s="118"/>
      <c r="AV24" s="15"/>
      <c r="AW24" s="15"/>
      <c r="AX24" s="15"/>
      <c r="AY24" s="15"/>
      <c r="AZ24" s="15"/>
      <c r="BA24" s="15"/>
      <c r="BB24" s="15"/>
      <c r="BC24" s="15"/>
      <c r="BD24" s="105"/>
      <c r="BE24" s="106"/>
      <c r="BF24" s="121"/>
      <c r="BG24" s="15"/>
      <c r="BH24" s="15"/>
      <c r="BI24" s="15"/>
      <c r="BJ24" s="15"/>
      <c r="BK24" s="15"/>
      <c r="BL24" s="15"/>
      <c r="BM24" s="15"/>
      <c r="BN24" s="15"/>
      <c r="BO24" s="90"/>
      <c r="BP24" s="91"/>
      <c r="BQ24" s="118"/>
      <c r="BR24" s="15"/>
      <c r="BS24" s="15"/>
      <c r="BT24" s="15"/>
      <c r="BU24" s="15"/>
      <c r="BV24" s="15"/>
      <c r="BW24" s="15"/>
      <c r="BX24" s="15"/>
      <c r="BY24" s="15"/>
      <c r="BZ24" s="105"/>
      <c r="CA24" s="106"/>
      <c r="CB24" s="121"/>
      <c r="CC24" s="15"/>
      <c r="CD24" s="15"/>
      <c r="CE24" s="15"/>
      <c r="CF24" s="15"/>
      <c r="CG24" s="15"/>
      <c r="CH24" s="15"/>
      <c r="CI24" s="15"/>
      <c r="CJ24" s="15"/>
      <c r="CK24" s="90"/>
      <c r="CL24" s="91"/>
      <c r="CM24" s="118"/>
      <c r="CN24" s="15"/>
      <c r="CO24" s="15"/>
      <c r="CP24" s="15"/>
      <c r="CQ24" s="15"/>
      <c r="CR24" s="15"/>
      <c r="CS24" s="15"/>
      <c r="CT24" s="15"/>
      <c r="CU24" s="15"/>
      <c r="CV24" s="105"/>
      <c r="CW24" s="106"/>
      <c r="CX24" s="121"/>
      <c r="CY24" s="15"/>
      <c r="CZ24" s="15"/>
      <c r="DA24" s="15"/>
      <c r="DB24" s="15"/>
      <c r="DC24" s="15"/>
      <c r="DD24" s="15"/>
      <c r="DE24" s="15"/>
      <c r="DF24" s="15"/>
      <c r="DG24" s="90"/>
      <c r="DH24" s="91"/>
      <c r="DI24" s="118"/>
      <c r="DJ24" s="15"/>
      <c r="DK24" s="15"/>
      <c r="DL24" s="15"/>
      <c r="DM24" s="15"/>
      <c r="DN24" s="15"/>
      <c r="DO24" s="15"/>
      <c r="DP24" s="15"/>
      <c r="DQ24" s="15"/>
      <c r="DR24" s="105"/>
      <c r="DS24" s="106"/>
      <c r="DT24" s="121"/>
      <c r="DU24" s="15"/>
      <c r="DV24" s="15"/>
      <c r="DW24" s="15"/>
      <c r="DX24" s="15"/>
      <c r="DY24" s="15"/>
      <c r="DZ24" s="15"/>
      <c r="EA24" s="15"/>
      <c r="EB24" s="15"/>
      <c r="EC24" s="90"/>
      <c r="ED24" s="91"/>
      <c r="EE24" s="118"/>
      <c r="EF24" s="15"/>
      <c r="EG24" s="15"/>
      <c r="EH24" s="15"/>
      <c r="EI24" s="15"/>
      <c r="EJ24" s="15"/>
      <c r="EK24" s="15"/>
      <c r="EL24" s="15"/>
      <c r="EM24" s="15"/>
      <c r="EN24" s="105"/>
      <c r="EO24" s="106"/>
      <c r="EP24" s="121"/>
      <c r="EQ24" s="15"/>
      <c r="ER24" s="15"/>
      <c r="ES24" s="15"/>
      <c r="ET24" s="15"/>
      <c r="EU24" s="15"/>
      <c r="EV24" s="15"/>
      <c r="EW24" s="15"/>
      <c r="EX24" s="15"/>
      <c r="EY24" s="90"/>
      <c r="EZ24" s="91"/>
      <c r="FA24" s="118"/>
      <c r="FB24" s="15"/>
      <c r="FC24" s="15"/>
      <c r="FD24" s="15"/>
      <c r="FE24" s="15"/>
      <c r="FF24" s="15"/>
      <c r="FG24" s="15"/>
      <c r="FH24" s="15"/>
      <c r="FI24" s="15"/>
      <c r="FJ24" s="105"/>
      <c r="FK24" s="106"/>
      <c r="FL24" s="121"/>
      <c r="FM24" s="15"/>
      <c r="FN24" s="15"/>
      <c r="FO24" s="15"/>
      <c r="FP24" s="15"/>
      <c r="FQ24" s="15"/>
      <c r="FR24" s="15"/>
      <c r="FS24" s="15"/>
      <c r="FT24" s="15"/>
      <c r="FU24" s="90"/>
      <c r="FV24" s="91"/>
      <c r="FW24" s="118"/>
      <c r="FX24" s="15"/>
      <c r="FY24" s="15"/>
      <c r="FZ24" s="15"/>
      <c r="GA24" s="15"/>
      <c r="GB24" s="15"/>
      <c r="GC24" s="15"/>
      <c r="GD24" s="15"/>
      <c r="GE24" s="15"/>
      <c r="GF24" s="105"/>
      <c r="GG24" s="106"/>
      <c r="GH24" s="121"/>
      <c r="GI24" s="15"/>
      <c r="GJ24" s="15"/>
      <c r="GK24" s="15"/>
      <c r="GL24" s="15"/>
      <c r="GM24" s="15"/>
      <c r="GN24" s="15"/>
      <c r="GO24" s="15"/>
      <c r="GP24" s="15"/>
      <c r="GQ24" s="90"/>
      <c r="GR24" s="91"/>
      <c r="GS24" s="118"/>
      <c r="GT24" s="15"/>
      <c r="GU24" s="15"/>
      <c r="GV24" s="15"/>
      <c r="GW24" s="15"/>
      <c r="GX24" s="105"/>
      <c r="GY24" s="106"/>
      <c r="GZ24" s="121"/>
      <c r="HA24" s="15"/>
      <c r="HB24" s="15"/>
      <c r="HC24" s="15"/>
      <c r="HD24" s="15"/>
    </row>
    <row r="25" spans="1:212" ht="16.5" customHeight="1">
      <c r="A25" s="49" t="s">
        <v>230</v>
      </c>
      <c r="B25" s="99"/>
      <c r="C25" s="100"/>
      <c r="D25" s="9"/>
      <c r="E25" s="9"/>
      <c r="F25" s="2"/>
      <c r="G25" s="2"/>
      <c r="H25" s="50" t="s">
        <v>191</v>
      </c>
      <c r="I25" s="2"/>
      <c r="J25" s="2"/>
      <c r="K25" s="2"/>
      <c r="L25" s="25"/>
      <c r="M25" s="115"/>
      <c r="N25" s="23"/>
      <c r="O25" s="9"/>
      <c r="P25" s="9"/>
      <c r="Q25" s="2"/>
      <c r="R25" s="2"/>
      <c r="S25" s="50"/>
      <c r="T25" s="2"/>
      <c r="U25" s="2"/>
      <c r="V25" s="2"/>
      <c r="W25" s="90"/>
      <c r="X25" s="91"/>
      <c r="Y25" s="119"/>
      <c r="Z25" s="15"/>
      <c r="AA25" s="15"/>
      <c r="AB25" s="15"/>
      <c r="AC25" s="15"/>
      <c r="AD25" s="15"/>
      <c r="AE25" s="15"/>
      <c r="AF25" s="15"/>
      <c r="AG25" s="15"/>
      <c r="AH25" s="105"/>
      <c r="AI25" s="106"/>
      <c r="AJ25" s="122"/>
      <c r="AK25" s="15"/>
      <c r="AL25" s="15"/>
      <c r="AM25" s="15"/>
      <c r="AN25" s="15"/>
      <c r="AO25" s="15"/>
      <c r="AP25" s="15"/>
      <c r="AQ25" s="15"/>
      <c r="AR25" s="15"/>
      <c r="AS25" s="90"/>
      <c r="AT25" s="91"/>
      <c r="AU25" s="119"/>
      <c r="AV25" s="15"/>
      <c r="AW25" s="15"/>
      <c r="AX25" s="15"/>
      <c r="AY25" s="15"/>
      <c r="AZ25" s="15"/>
      <c r="BA25" s="15"/>
      <c r="BB25" s="15"/>
      <c r="BC25" s="15"/>
      <c r="BD25" s="105"/>
      <c r="BE25" s="106"/>
      <c r="BF25" s="122"/>
      <c r="BG25" s="15"/>
      <c r="BH25" s="15"/>
      <c r="BI25" s="15"/>
      <c r="BJ25" s="15"/>
      <c r="BK25" s="15"/>
      <c r="BL25" s="15"/>
      <c r="BM25" s="15"/>
      <c r="BN25" s="15"/>
      <c r="BO25" s="90"/>
      <c r="BP25" s="91"/>
      <c r="BQ25" s="119"/>
      <c r="BR25" s="15"/>
      <c r="BS25" s="15"/>
      <c r="BT25" s="15"/>
      <c r="BU25" s="15"/>
      <c r="BV25" s="15"/>
      <c r="BW25" s="15"/>
      <c r="BX25" s="15"/>
      <c r="BY25" s="15"/>
      <c r="BZ25" s="105"/>
      <c r="CA25" s="106"/>
      <c r="CB25" s="122"/>
      <c r="CC25" s="15"/>
      <c r="CD25" s="15"/>
      <c r="CE25" s="15"/>
      <c r="CF25" s="15"/>
      <c r="CG25" s="15"/>
      <c r="CH25" s="15"/>
      <c r="CI25" s="15"/>
      <c r="CJ25" s="15"/>
      <c r="CK25" s="90"/>
      <c r="CL25" s="91"/>
      <c r="CM25" s="119"/>
      <c r="CN25" s="15"/>
      <c r="CO25" s="15"/>
      <c r="CP25" s="15"/>
      <c r="CQ25" s="15"/>
      <c r="CR25" s="15"/>
      <c r="CS25" s="15"/>
      <c r="CT25" s="15"/>
      <c r="CU25" s="15"/>
      <c r="CV25" s="105"/>
      <c r="CW25" s="106"/>
      <c r="CX25" s="122"/>
      <c r="CY25" s="15"/>
      <c r="CZ25" s="15"/>
      <c r="DA25" s="15"/>
      <c r="DB25" s="15"/>
      <c r="DC25" s="15"/>
      <c r="DD25" s="15"/>
      <c r="DE25" s="15"/>
      <c r="DF25" s="15"/>
      <c r="DG25" s="90"/>
      <c r="DH25" s="91"/>
      <c r="DI25" s="119"/>
      <c r="DJ25" s="15"/>
      <c r="DK25" s="15"/>
      <c r="DL25" s="15"/>
      <c r="DM25" s="15"/>
      <c r="DN25" s="15"/>
      <c r="DO25" s="15"/>
      <c r="DP25" s="15"/>
      <c r="DQ25" s="15"/>
      <c r="DR25" s="105"/>
      <c r="DS25" s="106"/>
      <c r="DT25" s="122"/>
      <c r="DU25" s="15"/>
      <c r="DV25" s="15"/>
      <c r="DW25" s="15"/>
      <c r="DX25" s="15"/>
      <c r="DY25" s="15"/>
      <c r="DZ25" s="15"/>
      <c r="EA25" s="15"/>
      <c r="EB25" s="15"/>
      <c r="EC25" s="90"/>
      <c r="ED25" s="91"/>
      <c r="EE25" s="119"/>
      <c r="EF25" s="15"/>
      <c r="EG25" s="15"/>
      <c r="EH25" s="15"/>
      <c r="EI25" s="15"/>
      <c r="EJ25" s="15"/>
      <c r="EK25" s="15"/>
      <c r="EL25" s="15"/>
      <c r="EM25" s="15"/>
      <c r="EN25" s="105"/>
      <c r="EO25" s="106"/>
      <c r="EP25" s="122"/>
      <c r="EQ25" s="15"/>
      <c r="ER25" s="15"/>
      <c r="ES25" s="15"/>
      <c r="ET25" s="15"/>
      <c r="EU25" s="15"/>
      <c r="EV25" s="15"/>
      <c r="EW25" s="15"/>
      <c r="EX25" s="15"/>
      <c r="EY25" s="90"/>
      <c r="EZ25" s="91"/>
      <c r="FA25" s="119"/>
      <c r="FB25" s="15"/>
      <c r="FC25" s="15"/>
      <c r="FD25" s="15"/>
      <c r="FE25" s="15"/>
      <c r="FF25" s="15"/>
      <c r="FG25" s="15"/>
      <c r="FH25" s="15"/>
      <c r="FI25" s="15"/>
      <c r="FJ25" s="105"/>
      <c r="FK25" s="106"/>
      <c r="FL25" s="122"/>
      <c r="FM25" s="15"/>
      <c r="FN25" s="15"/>
      <c r="FO25" s="15"/>
      <c r="FP25" s="15"/>
      <c r="FQ25" s="15"/>
      <c r="FR25" s="15"/>
      <c r="FS25" s="15"/>
      <c r="FT25" s="15"/>
      <c r="FU25" s="90"/>
      <c r="FV25" s="91"/>
      <c r="FW25" s="119"/>
      <c r="FX25" s="15"/>
      <c r="FY25" s="15"/>
      <c r="FZ25" s="15"/>
      <c r="GA25" s="15"/>
      <c r="GB25" s="15"/>
      <c r="GC25" s="15"/>
      <c r="GD25" s="15"/>
      <c r="GE25" s="15"/>
      <c r="GF25" s="105"/>
      <c r="GG25" s="106"/>
      <c r="GH25" s="122"/>
      <c r="GI25" s="15"/>
      <c r="GJ25" s="15"/>
      <c r="GK25" s="15"/>
      <c r="GL25" s="15"/>
      <c r="GM25" s="15"/>
      <c r="GN25" s="15"/>
      <c r="GO25" s="15"/>
      <c r="GP25" s="15"/>
      <c r="GQ25" s="90"/>
      <c r="GR25" s="91"/>
      <c r="GS25" s="119"/>
      <c r="GT25" s="15"/>
      <c r="GU25" s="15"/>
      <c r="GV25" s="15"/>
      <c r="GW25" s="15"/>
      <c r="GX25" s="105"/>
      <c r="GY25" s="106"/>
      <c r="GZ25" s="122"/>
      <c r="HA25" s="15"/>
      <c r="HB25" s="15"/>
      <c r="HC25" s="15"/>
      <c r="HD25" s="15"/>
    </row>
    <row r="26" spans="1:212" ht="16.5" customHeight="1">
      <c r="A26" s="49" t="s">
        <v>231</v>
      </c>
      <c r="B26" s="101"/>
      <c r="C26" s="102"/>
      <c r="H26" s="50" t="s">
        <v>193</v>
      </c>
      <c r="L26" s="25"/>
      <c r="M26" s="116"/>
      <c r="S26" s="50"/>
      <c r="W26" s="90"/>
      <c r="X26" s="91"/>
      <c r="Y26" s="119"/>
      <c r="Z26" s="15"/>
      <c r="AA26" s="15"/>
      <c r="AB26" s="15"/>
      <c r="AC26" s="15"/>
      <c r="AD26" s="15"/>
      <c r="AE26" s="15"/>
      <c r="AF26" s="15"/>
      <c r="AG26" s="15"/>
      <c r="AH26" s="105"/>
      <c r="AI26" s="106"/>
      <c r="AJ26" s="122"/>
      <c r="AK26" s="15"/>
      <c r="AL26" s="15"/>
      <c r="AM26" s="15"/>
      <c r="AN26" s="15"/>
      <c r="AO26" s="15"/>
      <c r="AP26" s="15"/>
      <c r="AQ26" s="15"/>
      <c r="AR26" s="15"/>
      <c r="AS26" s="90"/>
      <c r="AT26" s="91"/>
      <c r="AU26" s="119"/>
      <c r="AV26" s="15"/>
      <c r="AW26" s="15"/>
      <c r="AX26" s="15"/>
      <c r="AY26" s="15"/>
      <c r="AZ26" s="15"/>
      <c r="BA26" s="15"/>
      <c r="BB26" s="15"/>
      <c r="BC26" s="15"/>
      <c r="BD26" s="105"/>
      <c r="BE26" s="106"/>
      <c r="BF26" s="122"/>
      <c r="BG26" s="15"/>
      <c r="BH26" s="15"/>
      <c r="BI26" s="15"/>
      <c r="BJ26" s="15"/>
      <c r="BK26" s="15"/>
      <c r="BL26" s="15"/>
      <c r="BM26" s="15"/>
      <c r="BN26" s="15"/>
      <c r="BO26" s="90"/>
      <c r="BP26" s="91"/>
      <c r="BQ26" s="119"/>
      <c r="BR26" s="15"/>
      <c r="BS26" s="15"/>
      <c r="BT26" s="15"/>
      <c r="BU26" s="15"/>
      <c r="BV26" s="15"/>
      <c r="BW26" s="15"/>
      <c r="BX26" s="15"/>
      <c r="BY26" s="15"/>
      <c r="BZ26" s="105"/>
      <c r="CA26" s="106"/>
      <c r="CB26" s="122"/>
      <c r="CC26" s="15"/>
      <c r="CD26" s="15"/>
      <c r="CE26" s="15"/>
      <c r="CF26" s="15"/>
      <c r="CG26" s="15"/>
      <c r="CH26" s="15"/>
      <c r="CI26" s="15"/>
      <c r="CJ26" s="15"/>
      <c r="CK26" s="90"/>
      <c r="CL26" s="91"/>
      <c r="CM26" s="119"/>
      <c r="CN26" s="15"/>
      <c r="CO26" s="15"/>
      <c r="CP26" s="15"/>
      <c r="CQ26" s="15"/>
      <c r="CR26" s="15"/>
      <c r="CS26" s="15"/>
      <c r="CT26" s="15"/>
      <c r="CU26" s="15"/>
      <c r="CV26" s="105"/>
      <c r="CW26" s="106"/>
      <c r="CX26" s="122"/>
      <c r="CY26" s="15"/>
      <c r="CZ26" s="15"/>
      <c r="DA26" s="15"/>
      <c r="DB26" s="15"/>
      <c r="DC26" s="15"/>
      <c r="DD26" s="15"/>
      <c r="DE26" s="15"/>
      <c r="DF26" s="15"/>
      <c r="DG26" s="90"/>
      <c r="DH26" s="91"/>
      <c r="DI26" s="119"/>
      <c r="DJ26" s="15"/>
      <c r="DK26" s="15"/>
      <c r="DL26" s="15"/>
      <c r="DM26" s="15"/>
      <c r="DN26" s="15"/>
      <c r="DO26" s="15"/>
      <c r="DP26" s="15"/>
      <c r="DQ26" s="15"/>
      <c r="DR26" s="105"/>
      <c r="DS26" s="106"/>
      <c r="DT26" s="122"/>
      <c r="DU26" s="15"/>
      <c r="DV26" s="15"/>
      <c r="DW26" s="15"/>
      <c r="DX26" s="15"/>
      <c r="DY26" s="15"/>
      <c r="DZ26" s="15"/>
      <c r="EA26" s="15"/>
      <c r="EB26" s="15"/>
      <c r="EC26" s="90"/>
      <c r="ED26" s="91"/>
      <c r="EE26" s="119"/>
      <c r="EF26" s="15"/>
      <c r="EG26" s="15"/>
      <c r="EH26" s="15"/>
      <c r="EI26" s="15"/>
      <c r="EJ26" s="15"/>
      <c r="EK26" s="15"/>
      <c r="EL26" s="15"/>
      <c r="EM26" s="15"/>
      <c r="EN26" s="105"/>
      <c r="EO26" s="106"/>
      <c r="EP26" s="122"/>
      <c r="EQ26" s="15"/>
      <c r="ER26" s="15"/>
      <c r="ES26" s="15"/>
      <c r="ET26" s="15"/>
      <c r="EU26" s="15"/>
      <c r="EV26" s="15"/>
      <c r="EW26" s="15"/>
      <c r="EX26" s="15"/>
      <c r="EY26" s="90"/>
      <c r="EZ26" s="91"/>
      <c r="FA26" s="119"/>
      <c r="FB26" s="15"/>
      <c r="FC26" s="15"/>
      <c r="FD26" s="15"/>
      <c r="FE26" s="15"/>
      <c r="FF26" s="15"/>
      <c r="FG26" s="15"/>
      <c r="FH26" s="15"/>
      <c r="FI26" s="15"/>
      <c r="FJ26" s="105"/>
      <c r="FK26" s="106"/>
      <c r="FL26" s="122"/>
      <c r="FM26" s="15"/>
      <c r="FN26" s="15"/>
      <c r="FO26" s="15"/>
      <c r="FP26" s="15"/>
      <c r="FQ26" s="15"/>
      <c r="FR26" s="15"/>
      <c r="FS26" s="15"/>
      <c r="FT26" s="15"/>
      <c r="FU26" s="90"/>
      <c r="FV26" s="91"/>
      <c r="FW26" s="119"/>
      <c r="FX26" s="15"/>
      <c r="FY26" s="15"/>
      <c r="FZ26" s="15"/>
      <c r="GA26" s="15"/>
      <c r="GB26" s="15"/>
      <c r="GC26" s="15"/>
      <c r="GD26" s="15"/>
      <c r="GE26" s="15"/>
      <c r="GF26" s="105"/>
      <c r="GG26" s="106"/>
      <c r="GH26" s="122"/>
      <c r="GI26" s="15"/>
      <c r="GJ26" s="15"/>
      <c r="GK26" s="15"/>
      <c r="GL26" s="15"/>
      <c r="GM26" s="15"/>
      <c r="GN26" s="15"/>
      <c r="GO26" s="15"/>
      <c r="GP26" s="15"/>
      <c r="GQ26" s="90"/>
      <c r="GR26" s="91"/>
      <c r="GS26" s="119"/>
      <c r="GT26" s="15"/>
      <c r="GU26" s="15"/>
      <c r="GV26" s="15"/>
      <c r="GW26" s="15"/>
      <c r="GX26" s="105"/>
      <c r="GY26" s="106"/>
      <c r="GZ26" s="122"/>
      <c r="HA26" s="15"/>
      <c r="HB26" s="15"/>
      <c r="HC26" s="15"/>
      <c r="HD26" s="15"/>
    </row>
    <row r="27" spans="1:212" ht="16.5" customHeight="1">
      <c r="H27" s="50" t="s">
        <v>232</v>
      </c>
      <c r="L27"/>
      <c r="M27"/>
      <c r="S27" s="50"/>
      <c r="W27" s="605"/>
      <c r="X27" s="606"/>
      <c r="Y27" s="606"/>
      <c r="Z27" s="606"/>
      <c r="AA27" s="606"/>
      <c r="AB27" s="606"/>
      <c r="AC27" s="606"/>
      <c r="AD27" s="605"/>
      <c r="AE27" s="606"/>
      <c r="AF27" s="606"/>
      <c r="AG27" s="606"/>
      <c r="AH27" s="605"/>
      <c r="AI27" s="606"/>
      <c r="AJ27" s="606"/>
      <c r="AK27" s="606"/>
      <c r="AL27" s="606"/>
      <c r="AM27" s="606"/>
      <c r="AN27" s="606"/>
      <c r="AO27" s="605"/>
      <c r="AP27" s="606"/>
      <c r="AQ27" s="606"/>
      <c r="AR27" s="606"/>
      <c r="AS27" s="605"/>
      <c r="AT27" s="606"/>
      <c r="AU27" s="606"/>
      <c r="AV27" s="606"/>
      <c r="AW27" s="606"/>
      <c r="AX27" s="606"/>
      <c r="AY27" s="606"/>
      <c r="AZ27" s="605"/>
      <c r="BA27" s="606"/>
      <c r="BB27" s="606"/>
      <c r="BC27" s="606"/>
      <c r="BD27" s="605"/>
      <c r="BE27" s="606"/>
      <c r="BF27" s="606"/>
      <c r="BG27" s="606"/>
      <c r="BH27" s="606"/>
      <c r="BI27" s="606"/>
      <c r="BJ27" s="606"/>
      <c r="BK27" s="605"/>
      <c r="BL27" s="606"/>
      <c r="BM27" s="606"/>
      <c r="BN27" s="606"/>
      <c r="BO27" s="605"/>
      <c r="BP27" s="606"/>
      <c r="BQ27" s="606"/>
      <c r="BR27" s="606"/>
      <c r="BS27" s="606"/>
      <c r="BT27" s="606"/>
      <c r="BU27" s="606"/>
      <c r="BV27" s="605"/>
      <c r="BW27" s="606"/>
      <c r="BX27" s="606"/>
      <c r="BY27" s="606"/>
      <c r="BZ27" s="605"/>
      <c r="CA27" s="606"/>
      <c r="CB27" s="606"/>
      <c r="CC27" s="606"/>
      <c r="CD27" s="606"/>
      <c r="CE27" s="606"/>
      <c r="CF27" s="606"/>
      <c r="CG27" s="605"/>
      <c r="CH27" s="606"/>
      <c r="CI27" s="606"/>
      <c r="CJ27" s="606"/>
      <c r="CK27" s="605"/>
      <c r="CL27" s="606"/>
      <c r="CM27" s="606"/>
      <c r="CN27" s="606"/>
      <c r="CO27" s="606"/>
      <c r="CP27" s="606"/>
      <c r="CQ27" s="606"/>
      <c r="CR27" s="605"/>
      <c r="CS27" s="606"/>
      <c r="CT27" s="606"/>
      <c r="CU27" s="606"/>
      <c r="CV27" s="605"/>
      <c r="CW27" s="606"/>
      <c r="CX27" s="606"/>
      <c r="CY27" s="606"/>
      <c r="CZ27" s="606"/>
      <c r="DA27" s="606"/>
      <c r="DB27" s="606"/>
      <c r="DC27" s="605"/>
      <c r="DD27" s="606"/>
      <c r="DE27" s="606"/>
      <c r="DF27" s="606"/>
      <c r="DG27" s="605"/>
      <c r="DH27" s="606"/>
      <c r="DI27" s="606"/>
      <c r="DJ27" s="606"/>
      <c r="DK27" s="606"/>
      <c r="DL27" s="606"/>
      <c r="DM27" s="606"/>
      <c r="DN27" s="605"/>
      <c r="DO27" s="606"/>
      <c r="DP27" s="606"/>
      <c r="DQ27" s="606"/>
      <c r="DR27" s="605"/>
      <c r="DS27" s="606"/>
      <c r="DT27" s="606"/>
      <c r="DU27" s="606"/>
      <c r="DV27" s="606"/>
      <c r="DW27" s="606"/>
      <c r="DX27" s="606"/>
      <c r="DY27" s="605"/>
      <c r="DZ27" s="606"/>
      <c r="EA27" s="606"/>
      <c r="EB27" s="606"/>
      <c r="EC27" s="605"/>
      <c r="ED27" s="606"/>
      <c r="EE27" s="606"/>
      <c r="EF27" s="606"/>
      <c r="EG27" s="606"/>
      <c r="EH27" s="606"/>
      <c r="EI27" s="606"/>
      <c r="EJ27" s="605"/>
      <c r="EK27" s="606"/>
      <c r="EL27" s="606"/>
      <c r="EM27" s="606"/>
      <c r="EN27" s="605"/>
      <c r="EO27" s="606"/>
      <c r="EP27" s="606"/>
      <c r="EQ27" s="606"/>
      <c r="ER27" s="606"/>
      <c r="ES27" s="606"/>
      <c r="ET27" s="606"/>
      <c r="EU27" s="605"/>
      <c r="EV27" s="606"/>
      <c r="EW27" s="606"/>
      <c r="EX27" s="606"/>
      <c r="EY27" s="605"/>
      <c r="EZ27" s="606"/>
      <c r="FA27" s="606"/>
      <c r="FB27" s="606"/>
      <c r="FC27" s="606"/>
      <c r="FD27" s="606"/>
      <c r="FE27" s="606"/>
      <c r="FF27" s="605"/>
      <c r="FG27" s="606"/>
      <c r="FH27" s="606"/>
      <c r="FI27" s="606"/>
      <c r="FJ27" s="605"/>
      <c r="FK27" s="606"/>
      <c r="FL27" s="606"/>
      <c r="FM27" s="606"/>
      <c r="FN27" s="606"/>
      <c r="FO27" s="606"/>
      <c r="FP27" s="606"/>
      <c r="FQ27" s="605"/>
      <c r="FR27" s="606"/>
      <c r="FS27" s="606"/>
      <c r="FT27" s="606"/>
      <c r="FU27" s="605"/>
      <c r="FV27" s="606"/>
      <c r="FW27" s="606"/>
      <c r="FX27" s="606"/>
      <c r="FY27" s="606"/>
      <c r="FZ27" s="606"/>
      <c r="GA27" s="606"/>
      <c r="GB27" s="605"/>
      <c r="GC27" s="606"/>
      <c r="GD27" s="606"/>
      <c r="GE27" s="606"/>
      <c r="GF27" s="605"/>
      <c r="GG27" s="606"/>
      <c r="GH27" s="606"/>
      <c r="GI27" s="606"/>
      <c r="GJ27" s="606"/>
      <c r="GK27" s="606"/>
      <c r="GL27" s="606"/>
      <c r="GM27" s="605"/>
      <c r="GN27" s="606"/>
      <c r="GO27" s="606"/>
      <c r="GP27" s="606"/>
      <c r="GQ27" s="605"/>
      <c r="GR27" s="606"/>
      <c r="GS27" s="606"/>
      <c r="GT27" s="606"/>
      <c r="GU27" s="606"/>
      <c r="GV27" s="606"/>
      <c r="GW27" s="606"/>
      <c r="GX27" s="605"/>
      <c r="GY27" s="606"/>
      <c r="GZ27" s="606"/>
      <c r="HA27" s="606"/>
      <c r="HB27" s="606"/>
      <c r="HC27" s="606"/>
      <c r="HD27" s="606"/>
    </row>
    <row r="28" spans="1:212" ht="16.5" customHeight="1">
      <c r="L28"/>
      <c r="M28"/>
    </row>
  </sheetData>
  <mergeCells count="262">
    <mergeCell ref="EY27:FE27"/>
    <mergeCell ref="FF27:FI27"/>
    <mergeCell ref="FJ27:FP27"/>
    <mergeCell ref="FQ27:FT27"/>
    <mergeCell ref="GQ27:GW27"/>
    <mergeCell ref="GX27:HD27"/>
    <mergeCell ref="FU27:GA27"/>
    <mergeCell ref="GB27:GE27"/>
    <mergeCell ref="GF27:GL27"/>
    <mergeCell ref="GM27:GP27"/>
    <mergeCell ref="DR27:DX27"/>
    <mergeCell ref="DY27:EB27"/>
    <mergeCell ref="EC27:EI27"/>
    <mergeCell ref="EJ27:EM27"/>
    <mergeCell ref="EN27:ET27"/>
    <mergeCell ref="EU27:EX27"/>
    <mergeCell ref="CK27:CQ27"/>
    <mergeCell ref="CR27:CU27"/>
    <mergeCell ref="CV27:DB27"/>
    <mergeCell ref="DC27:DF27"/>
    <mergeCell ref="DG27:DM27"/>
    <mergeCell ref="DN27:DQ27"/>
    <mergeCell ref="BD27:BJ27"/>
    <mergeCell ref="BK27:BN27"/>
    <mergeCell ref="BO27:BU27"/>
    <mergeCell ref="BV27:BY27"/>
    <mergeCell ref="BZ27:CF27"/>
    <mergeCell ref="CG27:CJ27"/>
    <mergeCell ref="W27:AC27"/>
    <mergeCell ref="AD27:AG27"/>
    <mergeCell ref="AH27:AN27"/>
    <mergeCell ref="AO27:AR27"/>
    <mergeCell ref="AS27:AY27"/>
    <mergeCell ref="AZ27:BC27"/>
    <mergeCell ref="HA5:HB5"/>
    <mergeCell ref="HC5:HD5"/>
    <mergeCell ref="GX4:GZ6"/>
    <mergeCell ref="HA4:HD4"/>
    <mergeCell ref="GT5:GU5"/>
    <mergeCell ref="GV5:GW5"/>
    <mergeCell ref="H5:I5"/>
    <mergeCell ref="J5:K5"/>
    <mergeCell ref="O5:P5"/>
    <mergeCell ref="Q5:R5"/>
    <mergeCell ref="Z5:AA5"/>
    <mergeCell ref="AB5:AC5"/>
    <mergeCell ref="W4:Y6"/>
    <mergeCell ref="Z4:AC4"/>
    <mergeCell ref="GQ4:GS6"/>
    <mergeCell ref="GT4:GW4"/>
    <mergeCell ref="GI5:GJ5"/>
    <mergeCell ref="GK5:GL5"/>
    <mergeCell ref="GM5:GN5"/>
    <mergeCell ref="GO5:GP5"/>
    <mergeCell ref="GI4:GL4"/>
    <mergeCell ref="GM4:GP4"/>
    <mergeCell ref="FU4:FW6"/>
    <mergeCell ref="FX4:GA4"/>
    <mergeCell ref="GB4:GE4"/>
    <mergeCell ref="GF4:GH6"/>
    <mergeCell ref="FX5:FY5"/>
    <mergeCell ref="FZ5:GA5"/>
    <mergeCell ref="GB5:GC5"/>
    <mergeCell ref="GD5:GE5"/>
    <mergeCell ref="FF4:FI4"/>
    <mergeCell ref="FJ4:FL6"/>
    <mergeCell ref="FM4:FP4"/>
    <mergeCell ref="FQ4:FT4"/>
    <mergeCell ref="FF5:FG5"/>
    <mergeCell ref="FH5:FI5"/>
    <mergeCell ref="FM5:FN5"/>
    <mergeCell ref="FO5:FP5"/>
    <mergeCell ref="FQ5:FR5"/>
    <mergeCell ref="FS5:FT5"/>
    <mergeCell ref="EQ4:ET4"/>
    <mergeCell ref="EU4:EX4"/>
    <mergeCell ref="EY4:FA6"/>
    <mergeCell ref="FB4:FE4"/>
    <mergeCell ref="EQ5:ER5"/>
    <mergeCell ref="ES5:ET5"/>
    <mergeCell ref="EU5:EV5"/>
    <mergeCell ref="EW5:EX5"/>
    <mergeCell ref="FB5:FC5"/>
    <mergeCell ref="FD5:FE5"/>
    <mergeCell ref="EC4:EE6"/>
    <mergeCell ref="EF4:EI4"/>
    <mergeCell ref="EJ4:EM4"/>
    <mergeCell ref="EN4:EP6"/>
    <mergeCell ref="EF5:EG5"/>
    <mergeCell ref="EH5:EI5"/>
    <mergeCell ref="EJ5:EK5"/>
    <mergeCell ref="EL5:EM5"/>
    <mergeCell ref="DN4:DQ4"/>
    <mergeCell ref="DR4:DT6"/>
    <mergeCell ref="DU4:DX4"/>
    <mergeCell ref="DY4:EB4"/>
    <mergeCell ref="DN5:DO5"/>
    <mergeCell ref="DP5:DQ5"/>
    <mergeCell ref="DU5:DV5"/>
    <mergeCell ref="DW5:DX5"/>
    <mergeCell ref="DY5:DZ5"/>
    <mergeCell ref="EA5:EB5"/>
    <mergeCell ref="CY4:DB4"/>
    <mergeCell ref="DC4:DF4"/>
    <mergeCell ref="DG4:DI6"/>
    <mergeCell ref="DJ4:DM4"/>
    <mergeCell ref="CY5:CZ5"/>
    <mergeCell ref="DA5:DB5"/>
    <mergeCell ref="DC5:DD5"/>
    <mergeCell ref="DE5:DF5"/>
    <mergeCell ref="DJ5:DK5"/>
    <mergeCell ref="DL5:DM5"/>
    <mergeCell ref="CK4:CM6"/>
    <mergeCell ref="CN4:CQ4"/>
    <mergeCell ref="CR4:CU4"/>
    <mergeCell ref="CV4:CX6"/>
    <mergeCell ref="CN5:CO5"/>
    <mergeCell ref="CP5:CQ5"/>
    <mergeCell ref="CR5:CS5"/>
    <mergeCell ref="CT5:CU5"/>
    <mergeCell ref="BV4:BY4"/>
    <mergeCell ref="BZ4:CB6"/>
    <mergeCell ref="CC4:CF4"/>
    <mergeCell ref="CG4:CJ4"/>
    <mergeCell ref="BV5:BW5"/>
    <mergeCell ref="BX5:BY5"/>
    <mergeCell ref="CC5:CD5"/>
    <mergeCell ref="CE5:CF5"/>
    <mergeCell ref="CG5:CH5"/>
    <mergeCell ref="CI5:CJ5"/>
    <mergeCell ref="BG4:BJ4"/>
    <mergeCell ref="BK4:BN4"/>
    <mergeCell ref="BO4:BQ6"/>
    <mergeCell ref="BR4:BU4"/>
    <mergeCell ref="BG5:BH5"/>
    <mergeCell ref="BI5:BJ5"/>
    <mergeCell ref="BK5:BL5"/>
    <mergeCell ref="BM5:BN5"/>
    <mergeCell ref="BR5:BS5"/>
    <mergeCell ref="BT5:BU5"/>
    <mergeCell ref="AS4:AU6"/>
    <mergeCell ref="AV4:AY4"/>
    <mergeCell ref="AZ4:BC4"/>
    <mergeCell ref="BD4:BF6"/>
    <mergeCell ref="AV5:AW5"/>
    <mergeCell ref="AX5:AY5"/>
    <mergeCell ref="AZ5:BA5"/>
    <mergeCell ref="BB5:BC5"/>
    <mergeCell ref="AD4:AG4"/>
    <mergeCell ref="AH4:AJ6"/>
    <mergeCell ref="AK4:AN4"/>
    <mergeCell ref="AO4:AR4"/>
    <mergeCell ref="AK5:AL5"/>
    <mergeCell ref="AM5:AN5"/>
    <mergeCell ref="AO5:AP5"/>
    <mergeCell ref="AQ5:AR5"/>
    <mergeCell ref="AD5:AE5"/>
    <mergeCell ref="AF5:AG5"/>
    <mergeCell ref="A4:C6"/>
    <mergeCell ref="D4:G4"/>
    <mergeCell ref="H4:K4"/>
    <mergeCell ref="L4:N6"/>
    <mergeCell ref="O4:R4"/>
    <mergeCell ref="S4:V4"/>
    <mergeCell ref="S5:T5"/>
    <mergeCell ref="U5:V5"/>
    <mergeCell ref="D5:E5"/>
    <mergeCell ref="F5:G5"/>
    <mergeCell ref="EK3:EL3"/>
    <mergeCell ref="EV3:EW3"/>
    <mergeCell ref="FG3:FH3"/>
    <mergeCell ref="FR3:FS3"/>
    <mergeCell ref="GC3:GD3"/>
    <mergeCell ref="GN3:GO3"/>
    <mergeCell ref="BW3:BX3"/>
    <mergeCell ref="CH3:CI3"/>
    <mergeCell ref="CS3:CT3"/>
    <mergeCell ref="DD3:DE3"/>
    <mergeCell ref="DO3:DP3"/>
    <mergeCell ref="DZ3:EA3"/>
    <mergeCell ref="I3:J3"/>
    <mergeCell ref="T3:U3"/>
    <mergeCell ref="AE3:AF3"/>
    <mergeCell ref="AP3:AQ3"/>
    <mergeCell ref="BA3:BB3"/>
    <mergeCell ref="BL3:BM3"/>
    <mergeCell ref="FU2:GA2"/>
    <mergeCell ref="GB2:GE2"/>
    <mergeCell ref="GF2:GL2"/>
    <mergeCell ref="DG2:DM2"/>
    <mergeCell ref="DN2:DQ2"/>
    <mergeCell ref="DR2:DX2"/>
    <mergeCell ref="DY2:EB2"/>
    <mergeCell ref="EC2:EI2"/>
    <mergeCell ref="EJ2:EM2"/>
    <mergeCell ref="BZ2:CF2"/>
    <mergeCell ref="CG2:CJ2"/>
    <mergeCell ref="CK2:CQ2"/>
    <mergeCell ref="CR2:CU2"/>
    <mergeCell ref="CV2:DB2"/>
    <mergeCell ref="DC2:DF2"/>
    <mergeCell ref="AS2:AY2"/>
    <mergeCell ref="AZ2:BC2"/>
    <mergeCell ref="BD2:BJ2"/>
    <mergeCell ref="GM2:GP2"/>
    <mergeCell ref="GQ2:GW2"/>
    <mergeCell ref="GX2:HD2"/>
    <mergeCell ref="EN2:ET2"/>
    <mergeCell ref="EU2:EX2"/>
    <mergeCell ref="EY2:FE2"/>
    <mergeCell ref="FF2:FI2"/>
    <mergeCell ref="FJ2:FP2"/>
    <mergeCell ref="FQ2:FT2"/>
    <mergeCell ref="BK2:BN2"/>
    <mergeCell ref="BO2:BU2"/>
    <mergeCell ref="BV2:BY2"/>
    <mergeCell ref="GQ1:GW1"/>
    <mergeCell ref="GX1:HD1"/>
    <mergeCell ref="A2:G2"/>
    <mergeCell ref="H2:K2"/>
    <mergeCell ref="L2:R2"/>
    <mergeCell ref="S2:V2"/>
    <mergeCell ref="W2:AC2"/>
    <mergeCell ref="AD2:AG2"/>
    <mergeCell ref="AH2:AN2"/>
    <mergeCell ref="AO2:AR2"/>
    <mergeCell ref="FJ1:FP1"/>
    <mergeCell ref="FQ1:FT1"/>
    <mergeCell ref="FU1:GA1"/>
    <mergeCell ref="GB1:GE1"/>
    <mergeCell ref="GF1:GL1"/>
    <mergeCell ref="GM1:GP1"/>
    <mergeCell ref="EC1:EI1"/>
    <mergeCell ref="EJ1:EM1"/>
    <mergeCell ref="EN1:ET1"/>
    <mergeCell ref="EU1:EX1"/>
    <mergeCell ref="EY1:FE1"/>
    <mergeCell ref="FF1:FI1"/>
    <mergeCell ref="CV1:DB1"/>
    <mergeCell ref="DC1:DF1"/>
    <mergeCell ref="DG1:DM1"/>
    <mergeCell ref="DN1:DQ1"/>
    <mergeCell ref="DR1:DX1"/>
    <mergeCell ref="DY1:EB1"/>
    <mergeCell ref="BO1:BU1"/>
    <mergeCell ref="BV1:BY1"/>
    <mergeCell ref="BZ1:CF1"/>
    <mergeCell ref="CG1:CJ1"/>
    <mergeCell ref="CK1:CQ1"/>
    <mergeCell ref="CR1:CU1"/>
    <mergeCell ref="AH1:AN1"/>
    <mergeCell ref="AO1:AR1"/>
    <mergeCell ref="AS1:AY1"/>
    <mergeCell ref="AZ1:BC1"/>
    <mergeCell ref="BD1:BJ1"/>
    <mergeCell ref="BK1:BN1"/>
    <mergeCell ref="A1:G1"/>
    <mergeCell ref="H1:K1"/>
    <mergeCell ref="L1:R1"/>
    <mergeCell ref="S1:V1"/>
    <mergeCell ref="W1:AC1"/>
    <mergeCell ref="AD1:AG1"/>
  </mergeCells>
  <phoneticPr fontId="3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D28"/>
  <sheetViews>
    <sheetView showGridLines="0" topLeftCell="A7" zoomScale="70" zoomScaleNormal="50" zoomScaleSheetLayoutView="75" workbookViewId="0">
      <selection activeCell="F7" sqref="F7"/>
    </sheetView>
  </sheetViews>
  <sheetFormatPr defaultRowHeight="16.5"/>
  <cols>
    <col min="1" max="1" width="6" customWidth="1"/>
    <col min="2" max="2" width="14.375" customWidth="1"/>
    <col min="3" max="3" width="20.125" customWidth="1"/>
    <col min="4" max="4" width="13.625" customWidth="1"/>
    <col min="5" max="5" width="17.125" customWidth="1"/>
    <col min="6" max="6" width="15" bestFit="1" customWidth="1"/>
    <col min="7" max="7" width="19.375" bestFit="1" customWidth="1"/>
    <col min="8" max="8" width="13.625" customWidth="1"/>
    <col min="9" max="9" width="19.5" customWidth="1"/>
    <col min="10" max="10" width="13.625" customWidth="1"/>
    <col min="11" max="11" width="19.5" customWidth="1"/>
    <col min="12" max="12" width="6.75" style="103" bestFit="1" customWidth="1"/>
    <col min="13" max="13" width="15.875" style="103" bestFit="1" customWidth="1"/>
    <col min="14" max="14" width="24.375" bestFit="1" customWidth="1"/>
    <col min="15" max="15" width="13.625" customWidth="1"/>
    <col min="16" max="16" width="19.5" customWidth="1"/>
    <col min="17" max="17" width="13.625" customWidth="1"/>
    <col min="18" max="18" width="19.5" customWidth="1"/>
    <col min="19" max="19" width="13.625" customWidth="1"/>
    <col min="20" max="20" width="19.5" customWidth="1"/>
    <col min="21" max="21" width="13.625" customWidth="1"/>
    <col min="22" max="22" width="19.5" customWidth="1"/>
    <col min="24" max="24" width="15.875" bestFit="1" customWidth="1"/>
    <col min="25" max="25" width="17.625" style="55" bestFit="1" customWidth="1"/>
    <col min="26" max="26" width="13.625" customWidth="1"/>
    <col min="27" max="27" width="19.5" customWidth="1"/>
    <col min="28" max="28" width="13.625" customWidth="1"/>
    <col min="29" max="29" width="19.5" customWidth="1"/>
    <col min="30" max="30" width="13.625" customWidth="1"/>
    <col min="31" max="31" width="19.5" customWidth="1"/>
    <col min="32" max="32" width="13.625" customWidth="1"/>
    <col min="33" max="33" width="19.5" customWidth="1"/>
    <col min="35" max="35" width="15.875" bestFit="1" customWidth="1"/>
    <col min="36" max="36" width="24.375" bestFit="1" customWidth="1"/>
    <col min="37" max="37" width="13.625" customWidth="1"/>
    <col min="38" max="38" width="19.5" customWidth="1"/>
    <col min="39" max="39" width="13.625" customWidth="1"/>
    <col min="40" max="40" width="19.5" customWidth="1"/>
    <col min="41" max="41" width="13.625" customWidth="1"/>
    <col min="42" max="42" width="19.5" customWidth="1"/>
    <col min="43" max="43" width="13.625" customWidth="1"/>
    <col min="44" max="44" width="19.5" customWidth="1"/>
    <col min="46" max="46" width="15.875" bestFit="1" customWidth="1"/>
    <col min="47" max="47" width="17.625" bestFit="1" customWidth="1"/>
    <col min="48" max="48" width="13.625" customWidth="1"/>
    <col min="49" max="49" width="19.5" customWidth="1"/>
    <col min="50" max="50" width="13.625" customWidth="1"/>
    <col min="51" max="51" width="19.5" customWidth="1"/>
    <col min="52" max="52" width="13.625" customWidth="1"/>
    <col min="53" max="53" width="19.5" customWidth="1"/>
    <col min="54" max="54" width="13.625" customWidth="1"/>
    <col min="55" max="55" width="19.5" customWidth="1"/>
    <col min="57" max="57" width="15.875" bestFit="1" customWidth="1"/>
    <col min="58" max="58" width="24.375" bestFit="1" customWidth="1"/>
    <col min="59" max="59" width="13.625" customWidth="1"/>
    <col min="60" max="60" width="19.5" customWidth="1"/>
    <col min="61" max="61" width="13.625" customWidth="1"/>
    <col min="62" max="62" width="19.5" customWidth="1"/>
    <col min="63" max="63" width="13.625" customWidth="1"/>
    <col min="64" max="64" width="19.5" customWidth="1"/>
    <col min="65" max="65" width="13.625" customWidth="1"/>
    <col min="66" max="66" width="19.5" customWidth="1"/>
    <col min="68" max="68" width="15.875" bestFit="1" customWidth="1"/>
    <col min="69" max="69" width="17.625" bestFit="1" customWidth="1"/>
    <col min="70" max="70" width="13.625" customWidth="1"/>
    <col min="71" max="71" width="19.5" customWidth="1"/>
    <col min="72" max="72" width="13.625" customWidth="1"/>
    <col min="73" max="73" width="19.5" customWidth="1"/>
    <col min="74" max="74" width="13.625" customWidth="1"/>
    <col min="75" max="75" width="19.5" customWidth="1"/>
    <col min="76" max="76" width="13.625" customWidth="1"/>
    <col min="77" max="77" width="19.5" customWidth="1"/>
    <col min="79" max="79" width="15.875" bestFit="1" customWidth="1"/>
    <col min="80" max="80" width="24.375" bestFit="1" customWidth="1"/>
    <col min="81" max="81" width="13.625" customWidth="1"/>
    <col min="82" max="82" width="19.5" customWidth="1"/>
    <col min="83" max="83" width="13.625" customWidth="1"/>
    <col min="84" max="84" width="19.5" customWidth="1"/>
    <col min="85" max="85" width="13.625" customWidth="1"/>
    <col min="86" max="86" width="19.5" customWidth="1"/>
    <col min="87" max="87" width="13.625" customWidth="1"/>
    <col min="88" max="88" width="19.5" customWidth="1"/>
    <col min="90" max="90" width="15.875" bestFit="1" customWidth="1"/>
    <col min="91" max="91" width="17.625" bestFit="1" customWidth="1"/>
    <col min="92" max="92" width="13.625" customWidth="1"/>
    <col min="93" max="93" width="19.5" customWidth="1"/>
    <col min="94" max="94" width="13.625" customWidth="1"/>
    <col min="95" max="95" width="19.5" customWidth="1"/>
    <col min="96" max="96" width="13.625" customWidth="1"/>
    <col min="97" max="97" width="19.5" customWidth="1"/>
    <col min="98" max="98" width="13.625" customWidth="1"/>
    <col min="99" max="99" width="19.5" customWidth="1"/>
    <col min="101" max="101" width="15.875" bestFit="1" customWidth="1"/>
    <col min="102" max="102" width="24.375" customWidth="1"/>
    <col min="103" max="103" width="13.625" customWidth="1"/>
    <col min="104" max="104" width="19.5" customWidth="1"/>
    <col min="105" max="105" width="13.625" customWidth="1"/>
    <col min="106" max="106" width="19.5" customWidth="1"/>
    <col min="107" max="107" width="13.625" customWidth="1"/>
    <col min="108" max="108" width="19.5" customWidth="1"/>
    <col min="109" max="109" width="13.625" customWidth="1"/>
    <col min="110" max="110" width="19.5" customWidth="1"/>
    <col min="112" max="112" width="15.875" bestFit="1" customWidth="1"/>
    <col min="113" max="113" width="17.625" bestFit="1" customWidth="1"/>
    <col min="114" max="114" width="13.625" customWidth="1"/>
    <col min="115" max="115" width="19.75" customWidth="1"/>
    <col min="116" max="116" width="13.625" customWidth="1"/>
    <col min="117" max="117" width="19.75" customWidth="1"/>
    <col min="118" max="118" width="13.625" customWidth="1"/>
    <col min="119" max="119" width="19.75" customWidth="1"/>
    <col min="120" max="120" width="13.625" customWidth="1"/>
    <col min="121" max="121" width="19.75" customWidth="1"/>
    <col min="123" max="123" width="15.875" bestFit="1" customWidth="1"/>
    <col min="124" max="124" width="24.375" bestFit="1" customWidth="1"/>
    <col min="125" max="125" width="13.625" customWidth="1"/>
    <col min="126" max="126" width="19.5" customWidth="1"/>
    <col min="127" max="127" width="13.625" customWidth="1"/>
    <col min="128" max="128" width="19.5" customWidth="1"/>
    <col min="129" max="129" width="13.625" customWidth="1"/>
    <col min="130" max="130" width="19.5" customWidth="1"/>
    <col min="131" max="131" width="13.625" customWidth="1"/>
    <col min="132" max="132" width="19.5" customWidth="1"/>
    <col min="134" max="134" width="15.875" bestFit="1" customWidth="1"/>
    <col min="135" max="135" width="17.625" bestFit="1" customWidth="1"/>
    <col min="136" max="136" width="13.625" customWidth="1"/>
    <col min="137" max="137" width="19.5" customWidth="1"/>
    <col min="138" max="138" width="13.625" customWidth="1"/>
    <col min="139" max="139" width="19.5" customWidth="1"/>
    <col min="140" max="140" width="13.625" customWidth="1"/>
    <col min="141" max="141" width="19.5" customWidth="1"/>
    <col min="142" max="142" width="13.625" customWidth="1"/>
    <col min="143" max="143" width="19.5" customWidth="1"/>
    <col min="145" max="145" width="15.875" bestFit="1" customWidth="1"/>
    <col min="146" max="146" width="24.375" bestFit="1" customWidth="1"/>
    <col min="147" max="147" width="13.625" customWidth="1"/>
    <col min="148" max="148" width="19.5" customWidth="1"/>
    <col min="149" max="149" width="13.625" customWidth="1"/>
    <col min="150" max="150" width="19.5" customWidth="1"/>
    <col min="151" max="151" width="13.625" customWidth="1"/>
    <col min="152" max="152" width="19.5" customWidth="1"/>
    <col min="153" max="153" width="13.625" customWidth="1"/>
    <col min="154" max="154" width="19.5" customWidth="1"/>
    <col min="156" max="156" width="15.875" bestFit="1" customWidth="1"/>
    <col min="157" max="157" width="17.625" bestFit="1" customWidth="1"/>
    <col min="158" max="158" width="13.625" customWidth="1"/>
    <col min="159" max="159" width="19.5" customWidth="1"/>
    <col min="160" max="160" width="13.625" customWidth="1"/>
    <col min="161" max="161" width="19.5" customWidth="1"/>
    <col min="162" max="162" width="13.625" customWidth="1"/>
    <col min="163" max="163" width="19.5" customWidth="1"/>
    <col min="164" max="164" width="13.625" customWidth="1"/>
    <col min="165" max="165" width="19.5" customWidth="1"/>
    <col min="167" max="167" width="15.875" bestFit="1" customWidth="1"/>
    <col min="168" max="168" width="24.375" bestFit="1" customWidth="1"/>
    <col min="169" max="169" width="13.625" customWidth="1"/>
    <col min="170" max="170" width="19.5" customWidth="1"/>
    <col min="171" max="171" width="13.625" customWidth="1"/>
    <col min="172" max="172" width="19.5" customWidth="1"/>
    <col min="173" max="173" width="13.625" customWidth="1"/>
    <col min="174" max="174" width="19.5" customWidth="1"/>
    <col min="175" max="175" width="13.625" customWidth="1"/>
    <col min="176" max="176" width="19.5" customWidth="1"/>
    <col min="178" max="178" width="15.875" bestFit="1" customWidth="1"/>
    <col min="179" max="179" width="17.625" bestFit="1" customWidth="1"/>
    <col min="180" max="180" width="13.625" customWidth="1"/>
    <col min="181" max="181" width="19.5" customWidth="1"/>
    <col min="182" max="182" width="13.625" customWidth="1"/>
    <col min="183" max="183" width="19.5" customWidth="1"/>
    <col min="184" max="184" width="13.625" customWidth="1"/>
    <col min="185" max="185" width="19.5" customWidth="1"/>
    <col min="186" max="186" width="13.625" customWidth="1"/>
    <col min="187" max="187" width="19.5" customWidth="1"/>
    <col min="189" max="189" width="15.875" bestFit="1" customWidth="1"/>
    <col min="190" max="190" width="24.375" bestFit="1" customWidth="1"/>
    <col min="191" max="191" width="13.625" customWidth="1"/>
    <col min="192" max="192" width="19.5" customWidth="1"/>
    <col min="193" max="193" width="13.625" customWidth="1"/>
    <col min="194" max="194" width="19.5" customWidth="1"/>
    <col min="195" max="195" width="13.625" customWidth="1"/>
    <col min="196" max="196" width="19.5" customWidth="1"/>
    <col min="197" max="197" width="13.625" customWidth="1"/>
    <col min="198" max="198" width="19.5" customWidth="1"/>
    <col min="200" max="200" width="15.875" bestFit="1" customWidth="1"/>
    <col min="201" max="201" width="17.625" bestFit="1" customWidth="1"/>
    <col min="202" max="202" width="13.625" customWidth="1"/>
    <col min="203" max="203" width="19.5" customWidth="1"/>
    <col min="204" max="204" width="13.625" customWidth="1"/>
    <col min="205" max="205" width="19.5" customWidth="1"/>
    <col min="207" max="207" width="15.875" bestFit="1" customWidth="1"/>
    <col min="208" max="208" width="24.375" bestFit="1" customWidth="1"/>
    <col min="209" max="209" width="13.625" customWidth="1"/>
    <col min="210" max="210" width="19.5" customWidth="1"/>
    <col min="211" max="211" width="13.625" customWidth="1"/>
    <col min="212" max="212" width="19.5" customWidth="1"/>
  </cols>
  <sheetData>
    <row r="1" spans="1:212" ht="23.25" customHeight="1">
      <c r="A1" s="583" t="s">
        <v>165</v>
      </c>
      <c r="B1" s="583"/>
      <c r="C1" s="583"/>
      <c r="D1" s="583"/>
      <c r="E1" s="583"/>
      <c r="F1" s="583"/>
      <c r="G1" s="583"/>
      <c r="H1" s="584" t="s">
        <v>166</v>
      </c>
      <c r="I1" s="586"/>
      <c r="J1" s="586"/>
      <c r="K1" s="586"/>
      <c r="L1" s="583" t="s">
        <v>297</v>
      </c>
      <c r="M1" s="583"/>
      <c r="N1" s="583"/>
      <c r="O1" s="583"/>
      <c r="P1" s="583"/>
      <c r="Q1" s="583"/>
      <c r="R1" s="583"/>
      <c r="S1" s="584" t="s">
        <v>166</v>
      </c>
      <c r="T1" s="586"/>
      <c r="U1" s="586"/>
      <c r="V1" s="586"/>
      <c r="W1" s="583" t="s">
        <v>165</v>
      </c>
      <c r="X1" s="583"/>
      <c r="Y1" s="583"/>
      <c r="Z1" s="583"/>
      <c r="AA1" s="583"/>
      <c r="AB1" s="583"/>
      <c r="AC1" s="583"/>
      <c r="AD1" s="584" t="s">
        <v>166</v>
      </c>
      <c r="AE1" s="585"/>
      <c r="AF1" s="585"/>
      <c r="AG1" s="585"/>
      <c r="AH1" s="583" t="s">
        <v>165</v>
      </c>
      <c r="AI1" s="583"/>
      <c r="AJ1" s="583"/>
      <c r="AK1" s="583"/>
      <c r="AL1" s="583"/>
      <c r="AM1" s="583"/>
      <c r="AN1" s="583"/>
      <c r="AO1" s="584" t="s">
        <v>166</v>
      </c>
      <c r="AP1" s="585"/>
      <c r="AQ1" s="585"/>
      <c r="AR1" s="585"/>
      <c r="AS1" s="583" t="s">
        <v>165</v>
      </c>
      <c r="AT1" s="583"/>
      <c r="AU1" s="583"/>
      <c r="AV1" s="583"/>
      <c r="AW1" s="583"/>
      <c r="AX1" s="583"/>
      <c r="AY1" s="583"/>
      <c r="AZ1" s="584" t="s">
        <v>166</v>
      </c>
      <c r="BA1" s="585"/>
      <c r="BB1" s="585"/>
      <c r="BC1" s="585"/>
      <c r="BD1" s="583" t="s">
        <v>303</v>
      </c>
      <c r="BE1" s="583"/>
      <c r="BF1" s="583"/>
      <c r="BG1" s="583"/>
      <c r="BH1" s="583"/>
      <c r="BI1" s="583"/>
      <c r="BJ1" s="583"/>
      <c r="BK1" s="584" t="s">
        <v>166</v>
      </c>
      <c r="BL1" s="585"/>
      <c r="BM1" s="585"/>
      <c r="BN1" s="585"/>
      <c r="BO1" s="583" t="s">
        <v>303</v>
      </c>
      <c r="BP1" s="583"/>
      <c r="BQ1" s="583"/>
      <c r="BR1" s="583"/>
      <c r="BS1" s="583"/>
      <c r="BT1" s="583"/>
      <c r="BU1" s="583"/>
      <c r="BV1" s="584" t="s">
        <v>166</v>
      </c>
      <c r="BW1" s="585"/>
      <c r="BX1" s="585"/>
      <c r="BY1" s="585"/>
      <c r="BZ1" s="583" t="s">
        <v>165</v>
      </c>
      <c r="CA1" s="583"/>
      <c r="CB1" s="583"/>
      <c r="CC1" s="583"/>
      <c r="CD1" s="583"/>
      <c r="CE1" s="583"/>
      <c r="CF1" s="583"/>
      <c r="CG1" s="584" t="s">
        <v>166</v>
      </c>
      <c r="CH1" s="585"/>
      <c r="CI1" s="585"/>
      <c r="CJ1" s="585"/>
      <c r="CK1" s="583" t="s">
        <v>165</v>
      </c>
      <c r="CL1" s="583"/>
      <c r="CM1" s="583"/>
      <c r="CN1" s="583"/>
      <c r="CO1" s="583"/>
      <c r="CP1" s="583"/>
      <c r="CQ1" s="583"/>
      <c r="CR1" s="584" t="s">
        <v>166</v>
      </c>
      <c r="CS1" s="585"/>
      <c r="CT1" s="585"/>
      <c r="CU1" s="585"/>
      <c r="CV1" s="583" t="s">
        <v>165</v>
      </c>
      <c r="CW1" s="583"/>
      <c r="CX1" s="583"/>
      <c r="CY1" s="583"/>
      <c r="CZ1" s="583"/>
      <c r="DA1" s="583"/>
      <c r="DB1" s="583"/>
      <c r="DC1" s="584" t="s">
        <v>166</v>
      </c>
      <c r="DD1" s="585"/>
      <c r="DE1" s="585"/>
      <c r="DF1" s="585"/>
      <c r="DG1" s="583" t="s">
        <v>165</v>
      </c>
      <c r="DH1" s="583"/>
      <c r="DI1" s="583"/>
      <c r="DJ1" s="583"/>
      <c r="DK1" s="583"/>
      <c r="DL1" s="583"/>
      <c r="DM1" s="583"/>
      <c r="DN1" s="584" t="s">
        <v>166</v>
      </c>
      <c r="DO1" s="585"/>
      <c r="DP1" s="585"/>
      <c r="DQ1" s="585"/>
      <c r="DR1" s="583" t="s">
        <v>165</v>
      </c>
      <c r="DS1" s="583"/>
      <c r="DT1" s="583"/>
      <c r="DU1" s="583"/>
      <c r="DV1" s="583"/>
      <c r="DW1" s="583"/>
      <c r="DX1" s="583"/>
      <c r="DY1" s="584" t="s">
        <v>166</v>
      </c>
      <c r="DZ1" s="585"/>
      <c r="EA1" s="585"/>
      <c r="EB1" s="585"/>
      <c r="EC1" s="583" t="s">
        <v>165</v>
      </c>
      <c r="ED1" s="583"/>
      <c r="EE1" s="583"/>
      <c r="EF1" s="583"/>
      <c r="EG1" s="583"/>
      <c r="EH1" s="583"/>
      <c r="EI1" s="583"/>
      <c r="EJ1" s="584" t="s">
        <v>166</v>
      </c>
      <c r="EK1" s="585"/>
      <c r="EL1" s="585"/>
      <c r="EM1" s="585"/>
      <c r="EN1" s="583" t="s">
        <v>165</v>
      </c>
      <c r="EO1" s="583"/>
      <c r="EP1" s="583"/>
      <c r="EQ1" s="583"/>
      <c r="ER1" s="583"/>
      <c r="ES1" s="583"/>
      <c r="ET1" s="583"/>
      <c r="EU1" s="584" t="s">
        <v>166</v>
      </c>
      <c r="EV1" s="585"/>
      <c r="EW1" s="585"/>
      <c r="EX1" s="585"/>
      <c r="EY1" s="583" t="s">
        <v>165</v>
      </c>
      <c r="EZ1" s="583"/>
      <c r="FA1" s="583"/>
      <c r="FB1" s="583"/>
      <c r="FC1" s="583"/>
      <c r="FD1" s="583"/>
      <c r="FE1" s="583"/>
      <c r="FF1" s="584" t="s">
        <v>166</v>
      </c>
      <c r="FG1" s="585"/>
      <c r="FH1" s="585"/>
      <c r="FI1" s="585"/>
      <c r="FJ1" s="583" t="s">
        <v>165</v>
      </c>
      <c r="FK1" s="583"/>
      <c r="FL1" s="583"/>
      <c r="FM1" s="583"/>
      <c r="FN1" s="583"/>
      <c r="FO1" s="583"/>
      <c r="FP1" s="583"/>
      <c r="FQ1" s="584" t="s">
        <v>166</v>
      </c>
      <c r="FR1" s="585"/>
      <c r="FS1" s="585"/>
      <c r="FT1" s="585"/>
      <c r="FU1" s="583" t="s">
        <v>165</v>
      </c>
      <c r="FV1" s="583"/>
      <c r="FW1" s="583"/>
      <c r="FX1" s="583"/>
      <c r="FY1" s="583"/>
      <c r="FZ1" s="583"/>
      <c r="GA1" s="583"/>
      <c r="GB1" s="584" t="s">
        <v>166</v>
      </c>
      <c r="GC1" s="585"/>
      <c r="GD1" s="585"/>
      <c r="GE1" s="585"/>
      <c r="GF1" s="583" t="s">
        <v>165</v>
      </c>
      <c r="GG1" s="583"/>
      <c r="GH1" s="583"/>
      <c r="GI1" s="583"/>
      <c r="GJ1" s="583"/>
      <c r="GK1" s="583"/>
      <c r="GL1" s="583"/>
      <c r="GM1" s="584" t="s">
        <v>166</v>
      </c>
      <c r="GN1" s="585"/>
      <c r="GO1" s="585"/>
      <c r="GP1" s="585"/>
      <c r="GQ1" s="583" t="s">
        <v>165</v>
      </c>
      <c r="GR1" s="583"/>
      <c r="GS1" s="583"/>
      <c r="GT1" s="583"/>
      <c r="GU1" s="583"/>
      <c r="GV1" s="583"/>
      <c r="GW1" s="583"/>
      <c r="GX1" s="584" t="s">
        <v>166</v>
      </c>
      <c r="GY1" s="584"/>
      <c r="GZ1" s="584"/>
      <c r="HA1" s="584"/>
      <c r="HB1" s="584"/>
      <c r="HC1" s="584"/>
      <c r="HD1" s="584"/>
    </row>
    <row r="2" spans="1:212" ht="23.25" customHeight="1">
      <c r="A2" s="583" t="s">
        <v>288</v>
      </c>
      <c r="B2" s="583"/>
      <c r="C2" s="583"/>
      <c r="D2" s="583"/>
      <c r="E2" s="583"/>
      <c r="F2" s="583"/>
      <c r="G2" s="583"/>
      <c r="H2" s="584" t="s">
        <v>260</v>
      </c>
      <c r="I2" s="586"/>
      <c r="J2" s="586"/>
      <c r="K2" s="586"/>
      <c r="L2" s="583" t="s">
        <v>298</v>
      </c>
      <c r="M2" s="583"/>
      <c r="N2" s="583"/>
      <c r="O2" s="583"/>
      <c r="P2" s="583"/>
      <c r="Q2" s="583"/>
      <c r="R2" s="583"/>
      <c r="S2" s="584" t="s">
        <v>299</v>
      </c>
      <c r="T2" s="586"/>
      <c r="U2" s="586"/>
      <c r="V2" s="586"/>
      <c r="W2" s="583" t="s">
        <v>300</v>
      </c>
      <c r="X2" s="583"/>
      <c r="Y2" s="583"/>
      <c r="Z2" s="583"/>
      <c r="AA2" s="583"/>
      <c r="AB2" s="583"/>
      <c r="AC2" s="583"/>
      <c r="AD2" s="584" t="s">
        <v>266</v>
      </c>
      <c r="AE2" s="585"/>
      <c r="AF2" s="585"/>
      <c r="AG2" s="585"/>
      <c r="AH2" s="583" t="s">
        <v>301</v>
      </c>
      <c r="AI2" s="583"/>
      <c r="AJ2" s="583"/>
      <c r="AK2" s="583"/>
      <c r="AL2" s="583"/>
      <c r="AM2" s="583"/>
      <c r="AN2" s="583"/>
      <c r="AO2" s="584" t="s">
        <v>261</v>
      </c>
      <c r="AP2" s="585"/>
      <c r="AQ2" s="585"/>
      <c r="AR2" s="585"/>
      <c r="AS2" s="583" t="s">
        <v>302</v>
      </c>
      <c r="AT2" s="583"/>
      <c r="AU2" s="583"/>
      <c r="AV2" s="583"/>
      <c r="AW2" s="583"/>
      <c r="AX2" s="583"/>
      <c r="AY2" s="583"/>
      <c r="AZ2" s="584" t="s">
        <v>268</v>
      </c>
      <c r="BA2" s="585"/>
      <c r="BB2" s="585"/>
      <c r="BC2" s="585"/>
      <c r="BD2" s="583" t="s">
        <v>304</v>
      </c>
      <c r="BE2" s="583"/>
      <c r="BF2" s="583"/>
      <c r="BG2" s="583"/>
      <c r="BH2" s="583"/>
      <c r="BI2" s="583"/>
      <c r="BJ2" s="583"/>
      <c r="BK2" s="584" t="s">
        <v>262</v>
      </c>
      <c r="BL2" s="585"/>
      <c r="BM2" s="585"/>
      <c r="BN2" s="585"/>
      <c r="BO2" s="583" t="s">
        <v>305</v>
      </c>
      <c r="BP2" s="583"/>
      <c r="BQ2" s="583"/>
      <c r="BR2" s="583"/>
      <c r="BS2" s="583"/>
      <c r="BT2" s="583"/>
      <c r="BU2" s="583"/>
      <c r="BV2" s="584" t="s">
        <v>269</v>
      </c>
      <c r="BW2" s="585"/>
      <c r="BX2" s="585"/>
      <c r="BY2" s="585"/>
      <c r="BZ2" s="583" t="s">
        <v>306</v>
      </c>
      <c r="CA2" s="583"/>
      <c r="CB2" s="583"/>
      <c r="CC2" s="583"/>
      <c r="CD2" s="583"/>
      <c r="CE2" s="583"/>
      <c r="CF2" s="583"/>
      <c r="CG2" s="584" t="s">
        <v>263</v>
      </c>
      <c r="CH2" s="585"/>
      <c r="CI2" s="585"/>
      <c r="CJ2" s="585"/>
      <c r="CK2" s="583" t="s">
        <v>307</v>
      </c>
      <c r="CL2" s="583"/>
      <c r="CM2" s="583"/>
      <c r="CN2" s="583"/>
      <c r="CO2" s="583"/>
      <c r="CP2" s="583"/>
      <c r="CQ2" s="583"/>
      <c r="CR2" s="584" t="s">
        <v>265</v>
      </c>
      <c r="CS2" s="585"/>
      <c r="CT2" s="585"/>
      <c r="CU2" s="585"/>
      <c r="CV2" s="583" t="s">
        <v>308</v>
      </c>
      <c r="CW2" s="583"/>
      <c r="CX2" s="583"/>
      <c r="CY2" s="583"/>
      <c r="CZ2" s="583"/>
      <c r="DA2" s="583"/>
      <c r="DB2" s="583"/>
      <c r="DC2" s="584" t="s">
        <v>309</v>
      </c>
      <c r="DD2" s="585"/>
      <c r="DE2" s="585"/>
      <c r="DF2" s="585"/>
      <c r="DG2" s="583" t="s">
        <v>310</v>
      </c>
      <c r="DH2" s="583"/>
      <c r="DI2" s="583"/>
      <c r="DJ2" s="583"/>
      <c r="DK2" s="583"/>
      <c r="DL2" s="583"/>
      <c r="DM2" s="583"/>
      <c r="DN2" s="584" t="s">
        <v>311</v>
      </c>
      <c r="DO2" s="585"/>
      <c r="DP2" s="585"/>
      <c r="DQ2" s="585"/>
      <c r="DR2" s="583" t="s">
        <v>312</v>
      </c>
      <c r="DS2" s="583"/>
      <c r="DT2" s="583"/>
      <c r="DU2" s="583"/>
      <c r="DV2" s="583"/>
      <c r="DW2" s="583"/>
      <c r="DX2" s="583"/>
      <c r="DY2" s="584" t="s">
        <v>313</v>
      </c>
      <c r="DZ2" s="585"/>
      <c r="EA2" s="585"/>
      <c r="EB2" s="585"/>
      <c r="EC2" s="583" t="s">
        <v>314</v>
      </c>
      <c r="ED2" s="583"/>
      <c r="EE2" s="583"/>
      <c r="EF2" s="583"/>
      <c r="EG2" s="583"/>
      <c r="EH2" s="583"/>
      <c r="EI2" s="583"/>
      <c r="EJ2" s="584" t="s">
        <v>315</v>
      </c>
      <c r="EK2" s="585"/>
      <c r="EL2" s="585"/>
      <c r="EM2" s="585"/>
      <c r="EN2" s="583" t="s">
        <v>316</v>
      </c>
      <c r="EO2" s="583"/>
      <c r="EP2" s="583"/>
      <c r="EQ2" s="583"/>
      <c r="ER2" s="583"/>
      <c r="ES2" s="583"/>
      <c r="ET2" s="583"/>
      <c r="EU2" s="584" t="s">
        <v>317</v>
      </c>
      <c r="EV2" s="585"/>
      <c r="EW2" s="585"/>
      <c r="EX2" s="585"/>
      <c r="EY2" s="583" t="s">
        <v>318</v>
      </c>
      <c r="EZ2" s="583"/>
      <c r="FA2" s="583"/>
      <c r="FB2" s="583"/>
      <c r="FC2" s="583"/>
      <c r="FD2" s="583"/>
      <c r="FE2" s="583"/>
      <c r="FF2" s="584" t="s">
        <v>319</v>
      </c>
      <c r="FG2" s="585"/>
      <c r="FH2" s="585"/>
      <c r="FI2" s="585"/>
      <c r="FJ2" s="583" t="s">
        <v>320</v>
      </c>
      <c r="FK2" s="583"/>
      <c r="FL2" s="583"/>
      <c r="FM2" s="583"/>
      <c r="FN2" s="583"/>
      <c r="FO2" s="583"/>
      <c r="FP2" s="583"/>
      <c r="FQ2" s="584" t="s">
        <v>321</v>
      </c>
      <c r="FR2" s="585"/>
      <c r="FS2" s="585"/>
      <c r="FT2" s="585"/>
      <c r="FU2" s="583" t="s">
        <v>322</v>
      </c>
      <c r="FV2" s="583"/>
      <c r="FW2" s="583"/>
      <c r="FX2" s="583"/>
      <c r="FY2" s="583"/>
      <c r="FZ2" s="583"/>
      <c r="GA2" s="583"/>
      <c r="GB2" s="584" t="s">
        <v>323</v>
      </c>
      <c r="GC2" s="585"/>
      <c r="GD2" s="585"/>
      <c r="GE2" s="585"/>
      <c r="GF2" s="583" t="s">
        <v>324</v>
      </c>
      <c r="GG2" s="583"/>
      <c r="GH2" s="583"/>
      <c r="GI2" s="583"/>
      <c r="GJ2" s="583"/>
      <c r="GK2" s="583"/>
      <c r="GL2" s="583"/>
      <c r="GM2" s="584" t="s">
        <v>325</v>
      </c>
      <c r="GN2" s="585"/>
      <c r="GO2" s="585"/>
      <c r="GP2" s="585"/>
      <c r="GQ2" s="583" t="s">
        <v>326</v>
      </c>
      <c r="GR2" s="583"/>
      <c r="GS2" s="583"/>
      <c r="GT2" s="583"/>
      <c r="GU2" s="583"/>
      <c r="GV2" s="583"/>
      <c r="GW2" s="583"/>
      <c r="GX2" s="584" t="s">
        <v>327</v>
      </c>
      <c r="GY2" s="584"/>
      <c r="GZ2" s="584"/>
      <c r="HA2" s="584"/>
      <c r="HB2" s="584"/>
      <c r="HC2" s="584"/>
      <c r="HD2" s="584"/>
    </row>
    <row r="3" spans="1:212" ht="26.85" customHeight="1" thickBot="1">
      <c r="B3" s="32"/>
      <c r="C3" s="32"/>
      <c r="D3" s="82" t="s">
        <v>220</v>
      </c>
      <c r="E3" s="32"/>
      <c r="F3" s="32"/>
      <c r="G3" s="83" t="s">
        <v>221</v>
      </c>
      <c r="H3" s="35"/>
      <c r="I3" s="587">
        <v>2004</v>
      </c>
      <c r="J3" s="588"/>
      <c r="K3" s="59" t="s">
        <v>222</v>
      </c>
      <c r="L3"/>
      <c r="M3" s="32"/>
      <c r="N3" s="32"/>
      <c r="O3" s="82" t="s">
        <v>220</v>
      </c>
      <c r="P3" s="32"/>
      <c r="Q3" s="32"/>
      <c r="R3" s="83" t="s">
        <v>221</v>
      </c>
      <c r="S3" s="35"/>
      <c r="T3" s="587">
        <v>2004</v>
      </c>
      <c r="U3" s="588"/>
      <c r="V3" s="59" t="s">
        <v>222</v>
      </c>
      <c r="X3" s="32"/>
      <c r="Y3" s="32"/>
      <c r="Z3" s="82" t="s">
        <v>220</v>
      </c>
      <c r="AA3" s="32"/>
      <c r="AB3" s="32"/>
      <c r="AC3" s="83" t="s">
        <v>221</v>
      </c>
      <c r="AD3" s="31"/>
      <c r="AE3" s="587">
        <v>2004</v>
      </c>
      <c r="AF3" s="588"/>
      <c r="AG3" s="57" t="s">
        <v>237</v>
      </c>
      <c r="AI3" s="32"/>
      <c r="AJ3" s="32"/>
      <c r="AK3" s="120" t="s">
        <v>220</v>
      </c>
      <c r="AL3" s="32"/>
      <c r="AM3" s="32"/>
      <c r="AN3" s="83" t="s">
        <v>221</v>
      </c>
      <c r="AO3" s="31"/>
      <c r="AP3" s="587">
        <v>2004</v>
      </c>
      <c r="AQ3" s="588"/>
      <c r="AR3" s="57" t="s">
        <v>237</v>
      </c>
      <c r="AT3" s="32"/>
      <c r="AU3" s="32"/>
      <c r="AV3" s="120" t="s">
        <v>220</v>
      </c>
      <c r="AW3" s="32"/>
      <c r="AX3" s="32"/>
      <c r="AY3" s="83" t="s">
        <v>221</v>
      </c>
      <c r="AZ3" s="31"/>
      <c r="BA3" s="587">
        <v>2004</v>
      </c>
      <c r="BB3" s="588"/>
      <c r="BC3" s="57" t="s">
        <v>237</v>
      </c>
      <c r="BE3" s="32"/>
      <c r="BF3" s="32"/>
      <c r="BG3" s="120" t="s">
        <v>220</v>
      </c>
      <c r="BH3" s="32"/>
      <c r="BI3" s="32"/>
      <c r="BJ3" s="83" t="s">
        <v>221</v>
      </c>
      <c r="BK3" s="31"/>
      <c r="BL3" s="587">
        <v>2004</v>
      </c>
      <c r="BM3" s="588"/>
      <c r="BN3" s="57" t="s">
        <v>237</v>
      </c>
      <c r="BP3" s="32"/>
      <c r="BQ3" s="32"/>
      <c r="BR3" s="120" t="s">
        <v>220</v>
      </c>
      <c r="BS3" s="32"/>
      <c r="BT3" s="32"/>
      <c r="BU3" s="83" t="s">
        <v>221</v>
      </c>
      <c r="BV3" s="31"/>
      <c r="BW3" s="587">
        <v>2004</v>
      </c>
      <c r="BX3" s="588"/>
      <c r="BY3" s="57" t="s">
        <v>237</v>
      </c>
      <c r="CA3" s="32"/>
      <c r="CB3" s="32"/>
      <c r="CC3" s="120" t="s">
        <v>220</v>
      </c>
      <c r="CD3" s="32"/>
      <c r="CE3" s="32"/>
      <c r="CF3" s="83" t="s">
        <v>221</v>
      </c>
      <c r="CG3" s="31"/>
      <c r="CH3" s="587">
        <v>2004</v>
      </c>
      <c r="CI3" s="588"/>
      <c r="CJ3" s="57" t="s">
        <v>237</v>
      </c>
      <c r="CL3" s="32"/>
      <c r="CM3" s="32"/>
      <c r="CN3" s="120" t="s">
        <v>220</v>
      </c>
      <c r="CO3" s="32"/>
      <c r="CP3" s="32"/>
      <c r="CQ3" s="83" t="s">
        <v>221</v>
      </c>
      <c r="CR3" s="31"/>
      <c r="CS3" s="587">
        <v>2004</v>
      </c>
      <c r="CT3" s="588"/>
      <c r="CU3" s="57" t="s">
        <v>237</v>
      </c>
      <c r="CW3" s="32"/>
      <c r="CX3" s="32"/>
      <c r="CY3" s="120" t="s">
        <v>220</v>
      </c>
      <c r="CZ3" s="32"/>
      <c r="DA3" s="32"/>
      <c r="DB3" s="83" t="s">
        <v>221</v>
      </c>
      <c r="DC3" s="31"/>
      <c r="DD3" s="587">
        <v>2004</v>
      </c>
      <c r="DE3" s="588"/>
      <c r="DF3" s="57" t="s">
        <v>237</v>
      </c>
      <c r="DH3" s="32"/>
      <c r="DI3" s="32"/>
      <c r="DJ3" s="120" t="s">
        <v>220</v>
      </c>
      <c r="DK3" s="32"/>
      <c r="DL3" s="32"/>
      <c r="DM3" s="83" t="s">
        <v>221</v>
      </c>
      <c r="DN3" s="31"/>
      <c r="DO3" s="587">
        <v>2004</v>
      </c>
      <c r="DP3" s="588"/>
      <c r="DQ3" s="57" t="s">
        <v>237</v>
      </c>
      <c r="DS3" s="32"/>
      <c r="DT3" s="32"/>
      <c r="DU3" s="120" t="s">
        <v>220</v>
      </c>
      <c r="DV3" s="32"/>
      <c r="DW3" s="32"/>
      <c r="DX3" s="83" t="s">
        <v>221</v>
      </c>
      <c r="DY3" s="31"/>
      <c r="DZ3" s="587">
        <v>2004</v>
      </c>
      <c r="EA3" s="588"/>
      <c r="EB3" s="57" t="s">
        <v>237</v>
      </c>
      <c r="ED3" s="32"/>
      <c r="EE3" s="32"/>
      <c r="EF3" s="120" t="s">
        <v>220</v>
      </c>
      <c r="EG3" s="32"/>
      <c r="EH3" s="32"/>
      <c r="EI3" s="83" t="s">
        <v>221</v>
      </c>
      <c r="EJ3" s="31"/>
      <c r="EK3" s="587">
        <v>2004</v>
      </c>
      <c r="EL3" s="588"/>
      <c r="EM3" s="57" t="s">
        <v>237</v>
      </c>
      <c r="EO3" s="32"/>
      <c r="EP3" s="32"/>
      <c r="EQ3" s="120" t="s">
        <v>220</v>
      </c>
      <c r="ER3" s="32"/>
      <c r="ES3" s="32"/>
      <c r="ET3" s="83" t="s">
        <v>221</v>
      </c>
      <c r="EU3" s="31"/>
      <c r="EV3" s="587">
        <v>2004</v>
      </c>
      <c r="EW3" s="588"/>
      <c r="EX3" s="57" t="s">
        <v>237</v>
      </c>
      <c r="EZ3" s="32"/>
      <c r="FA3" s="32"/>
      <c r="FB3" s="120" t="s">
        <v>220</v>
      </c>
      <c r="FC3" s="32"/>
      <c r="FD3" s="32"/>
      <c r="FE3" s="83" t="s">
        <v>221</v>
      </c>
      <c r="FF3" s="31"/>
      <c r="FG3" s="587">
        <v>2004</v>
      </c>
      <c r="FH3" s="588"/>
      <c r="FI3" s="57" t="s">
        <v>237</v>
      </c>
      <c r="FK3" s="32"/>
      <c r="FL3" s="32"/>
      <c r="FM3" s="120" t="s">
        <v>220</v>
      </c>
      <c r="FN3" s="32"/>
      <c r="FO3" s="32"/>
      <c r="FP3" s="83" t="s">
        <v>221</v>
      </c>
      <c r="FQ3" s="31"/>
      <c r="FR3" s="587">
        <v>2004</v>
      </c>
      <c r="FS3" s="588"/>
      <c r="FT3" s="57" t="s">
        <v>237</v>
      </c>
      <c r="FV3" s="32"/>
      <c r="FW3" s="32"/>
      <c r="FX3" s="120" t="s">
        <v>220</v>
      </c>
      <c r="FY3" s="32"/>
      <c r="FZ3" s="32"/>
      <c r="GA3" s="83" t="s">
        <v>221</v>
      </c>
      <c r="GB3" s="31"/>
      <c r="GC3" s="587">
        <v>2004</v>
      </c>
      <c r="GD3" s="588"/>
      <c r="GE3" s="57" t="s">
        <v>237</v>
      </c>
      <c r="GG3" s="32"/>
      <c r="GH3" s="32"/>
      <c r="GI3" s="120" t="s">
        <v>220</v>
      </c>
      <c r="GJ3" s="32"/>
      <c r="GK3" s="32"/>
      <c r="GL3" s="83" t="s">
        <v>221</v>
      </c>
      <c r="GM3" s="31"/>
      <c r="GN3" s="587">
        <v>2004</v>
      </c>
      <c r="GO3" s="588"/>
      <c r="GP3" s="57" t="s">
        <v>237</v>
      </c>
      <c r="GR3" s="32"/>
      <c r="GS3" s="32"/>
      <c r="GT3" s="120" t="s">
        <v>220</v>
      </c>
      <c r="GU3" s="32"/>
      <c r="GV3" s="32"/>
      <c r="GW3" s="83" t="s">
        <v>221</v>
      </c>
      <c r="GX3" s="31"/>
      <c r="GY3" s="32" t="s">
        <v>48</v>
      </c>
      <c r="GZ3" s="81"/>
      <c r="HA3" s="32">
        <v>2004</v>
      </c>
      <c r="HB3" s="32"/>
      <c r="HC3" s="32"/>
      <c r="HD3" s="57" t="s">
        <v>237</v>
      </c>
    </row>
    <row r="4" spans="1:212" ht="56.25" customHeight="1">
      <c r="A4" s="592" t="s">
        <v>66</v>
      </c>
      <c r="B4" s="428"/>
      <c r="C4" s="429"/>
      <c r="D4" s="610" t="s">
        <v>67</v>
      </c>
      <c r="E4" s="611"/>
      <c r="F4" s="611"/>
      <c r="G4" s="612"/>
      <c r="H4" s="545" t="s">
        <v>12</v>
      </c>
      <c r="I4" s="545"/>
      <c r="J4" s="545"/>
      <c r="K4" s="546"/>
      <c r="L4" s="592" t="s">
        <v>66</v>
      </c>
      <c r="M4" s="428"/>
      <c r="N4" s="429"/>
      <c r="O4" s="610" t="s">
        <v>67</v>
      </c>
      <c r="P4" s="611"/>
      <c r="Q4" s="611"/>
      <c r="R4" s="612"/>
      <c r="S4" s="545" t="s">
        <v>12</v>
      </c>
      <c r="T4" s="545"/>
      <c r="U4" s="545"/>
      <c r="V4" s="546"/>
      <c r="W4" s="592" t="s">
        <v>66</v>
      </c>
      <c r="X4" s="593"/>
      <c r="Y4" s="594"/>
      <c r="Z4" s="607" t="s">
        <v>170</v>
      </c>
      <c r="AA4" s="608"/>
      <c r="AB4" s="608"/>
      <c r="AC4" s="609"/>
      <c r="AD4" s="545" t="s">
        <v>15</v>
      </c>
      <c r="AE4" s="545"/>
      <c r="AF4" s="545"/>
      <c r="AG4" s="546"/>
      <c r="AH4" s="592" t="s">
        <v>66</v>
      </c>
      <c r="AI4" s="593"/>
      <c r="AJ4" s="594"/>
      <c r="AK4" s="607" t="s">
        <v>170</v>
      </c>
      <c r="AL4" s="608"/>
      <c r="AM4" s="608"/>
      <c r="AN4" s="609"/>
      <c r="AO4" s="545" t="s">
        <v>15</v>
      </c>
      <c r="AP4" s="545"/>
      <c r="AQ4" s="545"/>
      <c r="AR4" s="546"/>
      <c r="AS4" s="592" t="s">
        <v>66</v>
      </c>
      <c r="AT4" s="593"/>
      <c r="AU4" s="594"/>
      <c r="AV4" s="607" t="s">
        <v>172</v>
      </c>
      <c r="AW4" s="608"/>
      <c r="AX4" s="608"/>
      <c r="AY4" s="609"/>
      <c r="AZ4" s="544" t="s">
        <v>17</v>
      </c>
      <c r="BA4" s="545"/>
      <c r="BB4" s="545"/>
      <c r="BC4" s="546"/>
      <c r="BD4" s="592" t="s">
        <v>66</v>
      </c>
      <c r="BE4" s="593"/>
      <c r="BF4" s="594"/>
      <c r="BG4" s="607" t="s">
        <v>172</v>
      </c>
      <c r="BH4" s="608"/>
      <c r="BI4" s="608"/>
      <c r="BJ4" s="609"/>
      <c r="BK4" s="544" t="s">
        <v>17</v>
      </c>
      <c r="BL4" s="545"/>
      <c r="BM4" s="545"/>
      <c r="BN4" s="546"/>
      <c r="BO4" s="592" t="s">
        <v>66</v>
      </c>
      <c r="BP4" s="593"/>
      <c r="BQ4" s="594"/>
      <c r="BR4" s="607" t="s">
        <v>243</v>
      </c>
      <c r="BS4" s="608"/>
      <c r="BT4" s="608"/>
      <c r="BU4" s="609"/>
      <c r="BV4" s="544" t="s">
        <v>244</v>
      </c>
      <c r="BW4" s="545"/>
      <c r="BX4" s="545"/>
      <c r="BY4" s="546"/>
      <c r="BZ4" s="592" t="s">
        <v>66</v>
      </c>
      <c r="CA4" s="593"/>
      <c r="CB4" s="594"/>
      <c r="CC4" s="607" t="s">
        <v>243</v>
      </c>
      <c r="CD4" s="608"/>
      <c r="CE4" s="608"/>
      <c r="CF4" s="609"/>
      <c r="CG4" s="544" t="s">
        <v>244</v>
      </c>
      <c r="CH4" s="545"/>
      <c r="CI4" s="545"/>
      <c r="CJ4" s="546"/>
      <c r="CK4" s="592" t="s">
        <v>66</v>
      </c>
      <c r="CL4" s="593"/>
      <c r="CM4" s="594"/>
      <c r="CN4" s="607" t="s">
        <v>176</v>
      </c>
      <c r="CO4" s="608"/>
      <c r="CP4" s="608"/>
      <c r="CQ4" s="609"/>
      <c r="CR4" s="544" t="s">
        <v>245</v>
      </c>
      <c r="CS4" s="545"/>
      <c r="CT4" s="545"/>
      <c r="CU4" s="546"/>
      <c r="CV4" s="592" t="s">
        <v>66</v>
      </c>
      <c r="CW4" s="593"/>
      <c r="CX4" s="594"/>
      <c r="CY4" s="607" t="s">
        <v>176</v>
      </c>
      <c r="CZ4" s="608"/>
      <c r="DA4" s="608"/>
      <c r="DB4" s="609"/>
      <c r="DC4" s="544" t="s">
        <v>245</v>
      </c>
      <c r="DD4" s="545"/>
      <c r="DE4" s="545"/>
      <c r="DF4" s="546"/>
      <c r="DG4" s="592" t="s">
        <v>66</v>
      </c>
      <c r="DH4" s="593"/>
      <c r="DI4" s="594"/>
      <c r="DJ4" s="607" t="s">
        <v>246</v>
      </c>
      <c r="DK4" s="608"/>
      <c r="DL4" s="608"/>
      <c r="DM4" s="609"/>
      <c r="DN4" s="544" t="s">
        <v>247</v>
      </c>
      <c r="DO4" s="545"/>
      <c r="DP4" s="545"/>
      <c r="DQ4" s="546"/>
      <c r="DR4" s="592" t="s">
        <v>66</v>
      </c>
      <c r="DS4" s="593"/>
      <c r="DT4" s="594"/>
      <c r="DU4" s="607" t="s">
        <v>246</v>
      </c>
      <c r="DV4" s="608"/>
      <c r="DW4" s="608"/>
      <c r="DX4" s="609"/>
      <c r="DY4" s="544" t="s">
        <v>247</v>
      </c>
      <c r="DZ4" s="545"/>
      <c r="EA4" s="545"/>
      <c r="EB4" s="546"/>
      <c r="EC4" s="592" t="s">
        <v>66</v>
      </c>
      <c r="ED4" s="593"/>
      <c r="EE4" s="594"/>
      <c r="EF4" s="607" t="s">
        <v>248</v>
      </c>
      <c r="EG4" s="608"/>
      <c r="EH4" s="608"/>
      <c r="EI4" s="609"/>
      <c r="EJ4" s="544" t="s">
        <v>249</v>
      </c>
      <c r="EK4" s="545"/>
      <c r="EL4" s="545"/>
      <c r="EM4" s="546"/>
      <c r="EN4" s="592" t="s">
        <v>66</v>
      </c>
      <c r="EO4" s="593"/>
      <c r="EP4" s="594"/>
      <c r="EQ4" s="607" t="s">
        <v>248</v>
      </c>
      <c r="ER4" s="608"/>
      <c r="ES4" s="608"/>
      <c r="ET4" s="609"/>
      <c r="EU4" s="544" t="s">
        <v>249</v>
      </c>
      <c r="EV4" s="545"/>
      <c r="EW4" s="545"/>
      <c r="EX4" s="546"/>
      <c r="EY4" s="592" t="s">
        <v>66</v>
      </c>
      <c r="EZ4" s="593"/>
      <c r="FA4" s="594"/>
      <c r="FB4" s="607" t="s">
        <v>250</v>
      </c>
      <c r="FC4" s="608"/>
      <c r="FD4" s="608"/>
      <c r="FE4" s="609"/>
      <c r="FF4" s="544" t="s">
        <v>251</v>
      </c>
      <c r="FG4" s="545"/>
      <c r="FH4" s="545"/>
      <c r="FI4" s="546"/>
      <c r="FJ4" s="592" t="s">
        <v>66</v>
      </c>
      <c r="FK4" s="593"/>
      <c r="FL4" s="594"/>
      <c r="FM4" s="607" t="s">
        <v>250</v>
      </c>
      <c r="FN4" s="608"/>
      <c r="FO4" s="608"/>
      <c r="FP4" s="609"/>
      <c r="FQ4" s="544" t="s">
        <v>251</v>
      </c>
      <c r="FR4" s="545"/>
      <c r="FS4" s="545"/>
      <c r="FT4" s="546"/>
      <c r="FU4" s="592" t="s">
        <v>66</v>
      </c>
      <c r="FV4" s="593"/>
      <c r="FW4" s="594"/>
      <c r="FX4" s="607" t="s">
        <v>184</v>
      </c>
      <c r="FY4" s="608"/>
      <c r="FZ4" s="608"/>
      <c r="GA4" s="609"/>
      <c r="GB4" s="544" t="s">
        <v>252</v>
      </c>
      <c r="GC4" s="545"/>
      <c r="GD4" s="545"/>
      <c r="GE4" s="546"/>
      <c r="GF4" s="592" t="s">
        <v>66</v>
      </c>
      <c r="GG4" s="593"/>
      <c r="GH4" s="594"/>
      <c r="GI4" s="607" t="s">
        <v>184</v>
      </c>
      <c r="GJ4" s="608"/>
      <c r="GK4" s="608"/>
      <c r="GL4" s="609"/>
      <c r="GM4" s="544" t="s">
        <v>252</v>
      </c>
      <c r="GN4" s="545"/>
      <c r="GO4" s="545"/>
      <c r="GP4" s="546"/>
      <c r="GQ4" s="592" t="s">
        <v>66</v>
      </c>
      <c r="GR4" s="593"/>
      <c r="GS4" s="594"/>
      <c r="GT4" s="607" t="s">
        <v>186</v>
      </c>
      <c r="GU4" s="608"/>
      <c r="GV4" s="608"/>
      <c r="GW4" s="609"/>
      <c r="GX4" s="592" t="s">
        <v>66</v>
      </c>
      <c r="GY4" s="593"/>
      <c r="GZ4" s="594"/>
      <c r="HA4" s="607" t="s">
        <v>186</v>
      </c>
      <c r="HB4" s="608"/>
      <c r="HC4" s="608"/>
      <c r="HD4" s="608"/>
    </row>
    <row r="5" spans="1:212" ht="33.75" customHeight="1">
      <c r="A5" s="599"/>
      <c r="B5" s="599"/>
      <c r="C5" s="600"/>
      <c r="D5" s="591" t="s">
        <v>68</v>
      </c>
      <c r="E5" s="590"/>
      <c r="F5" s="591" t="s">
        <v>69</v>
      </c>
      <c r="G5" s="590"/>
      <c r="H5" s="589" t="s">
        <v>68</v>
      </c>
      <c r="I5" s="590"/>
      <c r="J5" s="591" t="s">
        <v>69</v>
      </c>
      <c r="K5" s="590"/>
      <c r="L5" s="599"/>
      <c r="M5" s="599"/>
      <c r="N5" s="600"/>
      <c r="O5" s="591" t="s">
        <v>68</v>
      </c>
      <c r="P5" s="590"/>
      <c r="Q5" s="591" t="s">
        <v>69</v>
      </c>
      <c r="R5" s="590"/>
      <c r="S5" s="589" t="s">
        <v>68</v>
      </c>
      <c r="T5" s="590"/>
      <c r="U5" s="591" t="s">
        <v>69</v>
      </c>
      <c r="V5" s="590"/>
      <c r="W5" s="595"/>
      <c r="X5" s="595"/>
      <c r="Y5" s="596"/>
      <c r="Z5" s="591" t="s">
        <v>68</v>
      </c>
      <c r="AA5" s="590"/>
      <c r="AB5" s="591" t="s">
        <v>69</v>
      </c>
      <c r="AC5" s="590"/>
      <c r="AD5" s="589" t="s">
        <v>68</v>
      </c>
      <c r="AE5" s="590"/>
      <c r="AF5" s="591" t="s">
        <v>69</v>
      </c>
      <c r="AG5" s="590"/>
      <c r="AH5" s="595"/>
      <c r="AI5" s="595"/>
      <c r="AJ5" s="596"/>
      <c r="AK5" s="591" t="s">
        <v>68</v>
      </c>
      <c r="AL5" s="590"/>
      <c r="AM5" s="591" t="s">
        <v>69</v>
      </c>
      <c r="AN5" s="590"/>
      <c r="AO5" s="589" t="s">
        <v>68</v>
      </c>
      <c r="AP5" s="590"/>
      <c r="AQ5" s="591" t="s">
        <v>69</v>
      </c>
      <c r="AR5" s="590"/>
      <c r="AS5" s="595"/>
      <c r="AT5" s="595"/>
      <c r="AU5" s="596"/>
      <c r="AV5" s="591" t="s">
        <v>68</v>
      </c>
      <c r="AW5" s="590"/>
      <c r="AX5" s="591" t="s">
        <v>69</v>
      </c>
      <c r="AY5" s="590"/>
      <c r="AZ5" s="589" t="s">
        <v>68</v>
      </c>
      <c r="BA5" s="590"/>
      <c r="BB5" s="591" t="s">
        <v>69</v>
      </c>
      <c r="BC5" s="590"/>
      <c r="BD5" s="595"/>
      <c r="BE5" s="595"/>
      <c r="BF5" s="596"/>
      <c r="BG5" s="591" t="s">
        <v>68</v>
      </c>
      <c r="BH5" s="590"/>
      <c r="BI5" s="591" t="s">
        <v>69</v>
      </c>
      <c r="BJ5" s="590"/>
      <c r="BK5" s="589" t="s">
        <v>68</v>
      </c>
      <c r="BL5" s="590"/>
      <c r="BM5" s="591" t="s">
        <v>69</v>
      </c>
      <c r="BN5" s="590"/>
      <c r="BO5" s="595"/>
      <c r="BP5" s="595"/>
      <c r="BQ5" s="596"/>
      <c r="BR5" s="591" t="s">
        <v>68</v>
      </c>
      <c r="BS5" s="590"/>
      <c r="BT5" s="591" t="s">
        <v>69</v>
      </c>
      <c r="BU5" s="590"/>
      <c r="BV5" s="589" t="s">
        <v>68</v>
      </c>
      <c r="BW5" s="590"/>
      <c r="BX5" s="591" t="s">
        <v>69</v>
      </c>
      <c r="BY5" s="590"/>
      <c r="BZ5" s="595"/>
      <c r="CA5" s="595"/>
      <c r="CB5" s="596"/>
      <c r="CC5" s="591" t="s">
        <v>68</v>
      </c>
      <c r="CD5" s="590"/>
      <c r="CE5" s="591" t="s">
        <v>69</v>
      </c>
      <c r="CF5" s="590"/>
      <c r="CG5" s="589" t="s">
        <v>68</v>
      </c>
      <c r="CH5" s="590"/>
      <c r="CI5" s="591" t="s">
        <v>69</v>
      </c>
      <c r="CJ5" s="590"/>
      <c r="CK5" s="595"/>
      <c r="CL5" s="595"/>
      <c r="CM5" s="596"/>
      <c r="CN5" s="591" t="s">
        <v>68</v>
      </c>
      <c r="CO5" s="590"/>
      <c r="CP5" s="591" t="s">
        <v>69</v>
      </c>
      <c r="CQ5" s="590"/>
      <c r="CR5" s="589" t="s">
        <v>68</v>
      </c>
      <c r="CS5" s="590"/>
      <c r="CT5" s="591" t="s">
        <v>69</v>
      </c>
      <c r="CU5" s="590"/>
      <c r="CV5" s="595"/>
      <c r="CW5" s="595"/>
      <c r="CX5" s="596"/>
      <c r="CY5" s="591" t="s">
        <v>68</v>
      </c>
      <c r="CZ5" s="590"/>
      <c r="DA5" s="591" t="s">
        <v>69</v>
      </c>
      <c r="DB5" s="590"/>
      <c r="DC5" s="589" t="s">
        <v>68</v>
      </c>
      <c r="DD5" s="590"/>
      <c r="DE5" s="591" t="s">
        <v>69</v>
      </c>
      <c r="DF5" s="590"/>
      <c r="DG5" s="595"/>
      <c r="DH5" s="595"/>
      <c r="DI5" s="596"/>
      <c r="DJ5" s="591" t="s">
        <v>68</v>
      </c>
      <c r="DK5" s="590"/>
      <c r="DL5" s="591" t="s">
        <v>69</v>
      </c>
      <c r="DM5" s="590"/>
      <c r="DN5" s="589" t="s">
        <v>68</v>
      </c>
      <c r="DO5" s="590"/>
      <c r="DP5" s="591" t="s">
        <v>69</v>
      </c>
      <c r="DQ5" s="590"/>
      <c r="DR5" s="595"/>
      <c r="DS5" s="595"/>
      <c r="DT5" s="596"/>
      <c r="DU5" s="591" t="s">
        <v>68</v>
      </c>
      <c r="DV5" s="590"/>
      <c r="DW5" s="591" t="s">
        <v>69</v>
      </c>
      <c r="DX5" s="590"/>
      <c r="DY5" s="589" t="s">
        <v>68</v>
      </c>
      <c r="DZ5" s="590"/>
      <c r="EA5" s="591" t="s">
        <v>69</v>
      </c>
      <c r="EB5" s="590"/>
      <c r="EC5" s="595"/>
      <c r="ED5" s="595"/>
      <c r="EE5" s="596"/>
      <c r="EF5" s="591" t="s">
        <v>68</v>
      </c>
      <c r="EG5" s="590"/>
      <c r="EH5" s="591" t="s">
        <v>69</v>
      </c>
      <c r="EI5" s="590"/>
      <c r="EJ5" s="589" t="s">
        <v>68</v>
      </c>
      <c r="EK5" s="590"/>
      <c r="EL5" s="591" t="s">
        <v>69</v>
      </c>
      <c r="EM5" s="590"/>
      <c r="EN5" s="595"/>
      <c r="EO5" s="595"/>
      <c r="EP5" s="596"/>
      <c r="EQ5" s="591" t="s">
        <v>68</v>
      </c>
      <c r="ER5" s="590"/>
      <c r="ES5" s="591" t="s">
        <v>69</v>
      </c>
      <c r="ET5" s="590"/>
      <c r="EU5" s="589" t="s">
        <v>68</v>
      </c>
      <c r="EV5" s="590"/>
      <c r="EW5" s="591" t="s">
        <v>69</v>
      </c>
      <c r="EX5" s="590"/>
      <c r="EY5" s="595"/>
      <c r="EZ5" s="595"/>
      <c r="FA5" s="596"/>
      <c r="FB5" s="591" t="s">
        <v>68</v>
      </c>
      <c r="FC5" s="590"/>
      <c r="FD5" s="591" t="s">
        <v>69</v>
      </c>
      <c r="FE5" s="590"/>
      <c r="FF5" s="589" t="s">
        <v>68</v>
      </c>
      <c r="FG5" s="590"/>
      <c r="FH5" s="591" t="s">
        <v>69</v>
      </c>
      <c r="FI5" s="590"/>
      <c r="FJ5" s="595"/>
      <c r="FK5" s="595"/>
      <c r="FL5" s="596"/>
      <c r="FM5" s="591" t="s">
        <v>68</v>
      </c>
      <c r="FN5" s="590"/>
      <c r="FO5" s="591" t="s">
        <v>69</v>
      </c>
      <c r="FP5" s="590"/>
      <c r="FQ5" s="589" t="s">
        <v>68</v>
      </c>
      <c r="FR5" s="590"/>
      <c r="FS5" s="591" t="s">
        <v>69</v>
      </c>
      <c r="FT5" s="590"/>
      <c r="FU5" s="595"/>
      <c r="FV5" s="595"/>
      <c r="FW5" s="596"/>
      <c r="FX5" s="591" t="s">
        <v>68</v>
      </c>
      <c r="FY5" s="590"/>
      <c r="FZ5" s="591" t="s">
        <v>69</v>
      </c>
      <c r="GA5" s="590"/>
      <c r="GB5" s="589" t="s">
        <v>68</v>
      </c>
      <c r="GC5" s="590"/>
      <c r="GD5" s="591" t="s">
        <v>69</v>
      </c>
      <c r="GE5" s="590"/>
      <c r="GF5" s="595"/>
      <c r="GG5" s="595"/>
      <c r="GH5" s="596"/>
      <c r="GI5" s="591" t="s">
        <v>68</v>
      </c>
      <c r="GJ5" s="590"/>
      <c r="GK5" s="591" t="s">
        <v>69</v>
      </c>
      <c r="GL5" s="590"/>
      <c r="GM5" s="589" t="s">
        <v>68</v>
      </c>
      <c r="GN5" s="590"/>
      <c r="GO5" s="591" t="s">
        <v>69</v>
      </c>
      <c r="GP5" s="590"/>
      <c r="GQ5" s="595"/>
      <c r="GR5" s="595"/>
      <c r="GS5" s="596"/>
      <c r="GT5" s="591" t="s">
        <v>68</v>
      </c>
      <c r="GU5" s="590"/>
      <c r="GV5" s="591" t="s">
        <v>69</v>
      </c>
      <c r="GW5" s="590"/>
      <c r="GX5" s="595"/>
      <c r="GY5" s="595"/>
      <c r="GZ5" s="596"/>
      <c r="HA5" s="591" t="s">
        <v>68</v>
      </c>
      <c r="HB5" s="590"/>
      <c r="HC5" s="591" t="s">
        <v>69</v>
      </c>
      <c r="HD5" s="604"/>
    </row>
    <row r="6" spans="1:212" ht="48.75" customHeight="1">
      <c r="A6" s="430"/>
      <c r="B6" s="430"/>
      <c r="C6" s="431"/>
      <c r="D6" s="84" t="s">
        <v>223</v>
      </c>
      <c r="E6" s="85" t="s">
        <v>224</v>
      </c>
      <c r="F6" s="84" t="s">
        <v>225</v>
      </c>
      <c r="G6" s="85" t="s">
        <v>224</v>
      </c>
      <c r="H6" s="86" t="s">
        <v>225</v>
      </c>
      <c r="I6" s="85" t="s">
        <v>224</v>
      </c>
      <c r="J6" s="84" t="s">
        <v>225</v>
      </c>
      <c r="K6" s="85" t="s">
        <v>224</v>
      </c>
      <c r="L6" s="430"/>
      <c r="M6" s="430"/>
      <c r="N6" s="431"/>
      <c r="O6" s="84" t="s">
        <v>223</v>
      </c>
      <c r="P6" s="85" t="s">
        <v>224</v>
      </c>
      <c r="Q6" s="84" t="s">
        <v>225</v>
      </c>
      <c r="R6" s="85" t="s">
        <v>224</v>
      </c>
      <c r="S6" s="86" t="s">
        <v>225</v>
      </c>
      <c r="T6" s="85" t="s">
        <v>224</v>
      </c>
      <c r="U6" s="84" t="s">
        <v>225</v>
      </c>
      <c r="V6" s="85" t="s">
        <v>224</v>
      </c>
      <c r="W6" s="597"/>
      <c r="X6" s="597"/>
      <c r="Y6" s="598"/>
      <c r="Z6" s="84" t="s">
        <v>225</v>
      </c>
      <c r="AA6" s="85" t="s">
        <v>224</v>
      </c>
      <c r="AB6" s="84" t="s">
        <v>225</v>
      </c>
      <c r="AC6" s="85" t="s">
        <v>224</v>
      </c>
      <c r="AD6" s="117" t="s">
        <v>225</v>
      </c>
      <c r="AE6" s="85" t="s">
        <v>224</v>
      </c>
      <c r="AF6" s="84" t="s">
        <v>225</v>
      </c>
      <c r="AG6" s="85" t="s">
        <v>224</v>
      </c>
      <c r="AH6" s="597"/>
      <c r="AI6" s="597"/>
      <c r="AJ6" s="598"/>
      <c r="AK6" s="84" t="s">
        <v>225</v>
      </c>
      <c r="AL6" s="85" t="s">
        <v>224</v>
      </c>
      <c r="AM6" s="84" t="s">
        <v>225</v>
      </c>
      <c r="AN6" s="85" t="s">
        <v>224</v>
      </c>
      <c r="AO6" s="117" t="s">
        <v>225</v>
      </c>
      <c r="AP6" s="85" t="s">
        <v>224</v>
      </c>
      <c r="AQ6" s="84" t="s">
        <v>225</v>
      </c>
      <c r="AR6" s="85" t="s">
        <v>224</v>
      </c>
      <c r="AS6" s="597"/>
      <c r="AT6" s="597"/>
      <c r="AU6" s="598"/>
      <c r="AV6" s="84" t="s">
        <v>225</v>
      </c>
      <c r="AW6" s="85" t="s">
        <v>224</v>
      </c>
      <c r="AX6" s="84" t="s">
        <v>225</v>
      </c>
      <c r="AY6" s="85" t="s">
        <v>224</v>
      </c>
      <c r="AZ6" s="117" t="s">
        <v>225</v>
      </c>
      <c r="BA6" s="85" t="s">
        <v>224</v>
      </c>
      <c r="BB6" s="84" t="s">
        <v>225</v>
      </c>
      <c r="BC6" s="85" t="s">
        <v>224</v>
      </c>
      <c r="BD6" s="597"/>
      <c r="BE6" s="597"/>
      <c r="BF6" s="598"/>
      <c r="BG6" s="84" t="s">
        <v>225</v>
      </c>
      <c r="BH6" s="85" t="s">
        <v>224</v>
      </c>
      <c r="BI6" s="84" t="s">
        <v>225</v>
      </c>
      <c r="BJ6" s="85" t="s">
        <v>224</v>
      </c>
      <c r="BK6" s="117" t="s">
        <v>225</v>
      </c>
      <c r="BL6" s="85" t="s">
        <v>224</v>
      </c>
      <c r="BM6" s="84" t="s">
        <v>225</v>
      </c>
      <c r="BN6" s="85" t="s">
        <v>224</v>
      </c>
      <c r="BO6" s="597"/>
      <c r="BP6" s="597"/>
      <c r="BQ6" s="598"/>
      <c r="BR6" s="84" t="s">
        <v>225</v>
      </c>
      <c r="BS6" s="85" t="s">
        <v>224</v>
      </c>
      <c r="BT6" s="84" t="s">
        <v>225</v>
      </c>
      <c r="BU6" s="85" t="s">
        <v>224</v>
      </c>
      <c r="BV6" s="117" t="s">
        <v>225</v>
      </c>
      <c r="BW6" s="85" t="s">
        <v>224</v>
      </c>
      <c r="BX6" s="84" t="s">
        <v>225</v>
      </c>
      <c r="BY6" s="85" t="s">
        <v>224</v>
      </c>
      <c r="BZ6" s="597"/>
      <c r="CA6" s="597"/>
      <c r="CB6" s="598"/>
      <c r="CC6" s="84" t="s">
        <v>225</v>
      </c>
      <c r="CD6" s="85" t="s">
        <v>224</v>
      </c>
      <c r="CE6" s="84" t="s">
        <v>225</v>
      </c>
      <c r="CF6" s="85" t="s">
        <v>224</v>
      </c>
      <c r="CG6" s="117" t="s">
        <v>225</v>
      </c>
      <c r="CH6" s="85" t="s">
        <v>224</v>
      </c>
      <c r="CI6" s="84" t="s">
        <v>225</v>
      </c>
      <c r="CJ6" s="85" t="s">
        <v>224</v>
      </c>
      <c r="CK6" s="597"/>
      <c r="CL6" s="597"/>
      <c r="CM6" s="598"/>
      <c r="CN6" s="84" t="s">
        <v>225</v>
      </c>
      <c r="CO6" s="85" t="s">
        <v>224</v>
      </c>
      <c r="CP6" s="84" t="s">
        <v>225</v>
      </c>
      <c r="CQ6" s="85" t="s">
        <v>224</v>
      </c>
      <c r="CR6" s="117" t="s">
        <v>225</v>
      </c>
      <c r="CS6" s="85" t="s">
        <v>224</v>
      </c>
      <c r="CT6" s="84" t="s">
        <v>225</v>
      </c>
      <c r="CU6" s="85" t="s">
        <v>224</v>
      </c>
      <c r="CV6" s="597"/>
      <c r="CW6" s="597"/>
      <c r="CX6" s="598"/>
      <c r="CY6" s="84" t="s">
        <v>225</v>
      </c>
      <c r="CZ6" s="85" t="s">
        <v>224</v>
      </c>
      <c r="DA6" s="84" t="s">
        <v>225</v>
      </c>
      <c r="DB6" s="85" t="s">
        <v>224</v>
      </c>
      <c r="DC6" s="117" t="s">
        <v>225</v>
      </c>
      <c r="DD6" s="85" t="s">
        <v>224</v>
      </c>
      <c r="DE6" s="84" t="s">
        <v>225</v>
      </c>
      <c r="DF6" s="85" t="s">
        <v>224</v>
      </c>
      <c r="DG6" s="597"/>
      <c r="DH6" s="597"/>
      <c r="DI6" s="598"/>
      <c r="DJ6" s="84" t="s">
        <v>225</v>
      </c>
      <c r="DK6" s="85" t="s">
        <v>224</v>
      </c>
      <c r="DL6" s="84" t="s">
        <v>225</v>
      </c>
      <c r="DM6" s="85" t="s">
        <v>224</v>
      </c>
      <c r="DN6" s="117" t="s">
        <v>225</v>
      </c>
      <c r="DO6" s="85" t="s">
        <v>224</v>
      </c>
      <c r="DP6" s="84" t="s">
        <v>225</v>
      </c>
      <c r="DQ6" s="85" t="s">
        <v>224</v>
      </c>
      <c r="DR6" s="597"/>
      <c r="DS6" s="597"/>
      <c r="DT6" s="598"/>
      <c r="DU6" s="84" t="s">
        <v>225</v>
      </c>
      <c r="DV6" s="85" t="s">
        <v>224</v>
      </c>
      <c r="DW6" s="84" t="s">
        <v>225</v>
      </c>
      <c r="DX6" s="85" t="s">
        <v>224</v>
      </c>
      <c r="DY6" s="117" t="s">
        <v>225</v>
      </c>
      <c r="DZ6" s="85" t="s">
        <v>224</v>
      </c>
      <c r="EA6" s="84" t="s">
        <v>225</v>
      </c>
      <c r="EB6" s="85" t="s">
        <v>224</v>
      </c>
      <c r="EC6" s="597"/>
      <c r="ED6" s="597"/>
      <c r="EE6" s="598"/>
      <c r="EF6" s="84" t="s">
        <v>225</v>
      </c>
      <c r="EG6" s="85" t="s">
        <v>224</v>
      </c>
      <c r="EH6" s="84" t="s">
        <v>225</v>
      </c>
      <c r="EI6" s="85" t="s">
        <v>224</v>
      </c>
      <c r="EJ6" s="117" t="s">
        <v>225</v>
      </c>
      <c r="EK6" s="85" t="s">
        <v>224</v>
      </c>
      <c r="EL6" s="84" t="s">
        <v>225</v>
      </c>
      <c r="EM6" s="85" t="s">
        <v>224</v>
      </c>
      <c r="EN6" s="597"/>
      <c r="EO6" s="597"/>
      <c r="EP6" s="598"/>
      <c r="EQ6" s="84" t="s">
        <v>225</v>
      </c>
      <c r="ER6" s="85" t="s">
        <v>224</v>
      </c>
      <c r="ES6" s="84" t="s">
        <v>225</v>
      </c>
      <c r="ET6" s="85" t="s">
        <v>224</v>
      </c>
      <c r="EU6" s="117" t="s">
        <v>225</v>
      </c>
      <c r="EV6" s="85" t="s">
        <v>224</v>
      </c>
      <c r="EW6" s="84" t="s">
        <v>225</v>
      </c>
      <c r="EX6" s="85" t="s">
        <v>224</v>
      </c>
      <c r="EY6" s="597"/>
      <c r="EZ6" s="597"/>
      <c r="FA6" s="598"/>
      <c r="FB6" s="84" t="s">
        <v>225</v>
      </c>
      <c r="FC6" s="85" t="s">
        <v>224</v>
      </c>
      <c r="FD6" s="84" t="s">
        <v>225</v>
      </c>
      <c r="FE6" s="85" t="s">
        <v>224</v>
      </c>
      <c r="FF6" s="117" t="s">
        <v>225</v>
      </c>
      <c r="FG6" s="85" t="s">
        <v>224</v>
      </c>
      <c r="FH6" s="84" t="s">
        <v>225</v>
      </c>
      <c r="FI6" s="85" t="s">
        <v>224</v>
      </c>
      <c r="FJ6" s="597"/>
      <c r="FK6" s="597"/>
      <c r="FL6" s="598"/>
      <c r="FM6" s="84" t="s">
        <v>225</v>
      </c>
      <c r="FN6" s="85" t="s">
        <v>224</v>
      </c>
      <c r="FO6" s="84" t="s">
        <v>225</v>
      </c>
      <c r="FP6" s="85" t="s">
        <v>224</v>
      </c>
      <c r="FQ6" s="117" t="s">
        <v>225</v>
      </c>
      <c r="FR6" s="85" t="s">
        <v>224</v>
      </c>
      <c r="FS6" s="84" t="s">
        <v>225</v>
      </c>
      <c r="FT6" s="85" t="s">
        <v>224</v>
      </c>
      <c r="FU6" s="597"/>
      <c r="FV6" s="597"/>
      <c r="FW6" s="598"/>
      <c r="FX6" s="84" t="s">
        <v>225</v>
      </c>
      <c r="FY6" s="85" t="s">
        <v>224</v>
      </c>
      <c r="FZ6" s="84" t="s">
        <v>225</v>
      </c>
      <c r="GA6" s="85" t="s">
        <v>224</v>
      </c>
      <c r="GB6" s="117" t="s">
        <v>225</v>
      </c>
      <c r="GC6" s="85" t="s">
        <v>224</v>
      </c>
      <c r="GD6" s="84" t="s">
        <v>225</v>
      </c>
      <c r="GE6" s="85" t="s">
        <v>224</v>
      </c>
      <c r="GF6" s="597"/>
      <c r="GG6" s="597"/>
      <c r="GH6" s="598"/>
      <c r="GI6" s="84" t="s">
        <v>225</v>
      </c>
      <c r="GJ6" s="85" t="s">
        <v>224</v>
      </c>
      <c r="GK6" s="84" t="s">
        <v>225</v>
      </c>
      <c r="GL6" s="85" t="s">
        <v>224</v>
      </c>
      <c r="GM6" s="117" t="s">
        <v>225</v>
      </c>
      <c r="GN6" s="85" t="s">
        <v>224</v>
      </c>
      <c r="GO6" s="84" t="s">
        <v>225</v>
      </c>
      <c r="GP6" s="85" t="s">
        <v>224</v>
      </c>
      <c r="GQ6" s="597"/>
      <c r="GR6" s="597"/>
      <c r="GS6" s="598"/>
      <c r="GT6" s="84" t="s">
        <v>225</v>
      </c>
      <c r="GU6" s="85" t="s">
        <v>224</v>
      </c>
      <c r="GV6" s="84" t="s">
        <v>225</v>
      </c>
      <c r="GW6" s="85" t="s">
        <v>224</v>
      </c>
      <c r="GX6" s="597"/>
      <c r="GY6" s="597"/>
      <c r="GZ6" s="598"/>
      <c r="HA6" s="84" t="s">
        <v>225</v>
      </c>
      <c r="HB6" s="85" t="s">
        <v>224</v>
      </c>
      <c r="HC6" s="84" t="s">
        <v>225</v>
      </c>
      <c r="HD6" s="123" t="s">
        <v>224</v>
      </c>
    </row>
    <row r="7" spans="1:212" s="89" customFormat="1" ht="39" customHeight="1">
      <c r="A7" s="87" t="s">
        <v>0</v>
      </c>
      <c r="B7" s="88"/>
      <c r="C7" s="12" t="s">
        <v>1</v>
      </c>
      <c r="D7" s="13">
        <v>154508333</v>
      </c>
      <c r="E7" s="13">
        <v>139371563966</v>
      </c>
      <c r="F7" s="13">
        <v>188467189</v>
      </c>
      <c r="G7" s="13">
        <v>151846082626</v>
      </c>
      <c r="H7" s="13">
        <v>17107019</v>
      </c>
      <c r="I7" s="13">
        <v>7920570148</v>
      </c>
      <c r="J7" s="13">
        <v>14330430</v>
      </c>
      <c r="K7" s="13">
        <v>6379573968</v>
      </c>
      <c r="L7" s="93" t="s">
        <v>240</v>
      </c>
      <c r="M7" s="104"/>
      <c r="N7" s="94" t="s">
        <v>76</v>
      </c>
      <c r="O7" s="13">
        <v>13869916</v>
      </c>
      <c r="P7" s="13">
        <v>7587307865</v>
      </c>
      <c r="Q7" s="13">
        <v>20626723</v>
      </c>
      <c r="R7" s="13">
        <v>10987300525</v>
      </c>
      <c r="S7" s="13">
        <v>481451</v>
      </c>
      <c r="T7" s="13">
        <v>217190070</v>
      </c>
      <c r="U7" s="13">
        <v>374564</v>
      </c>
      <c r="V7" s="13">
        <v>167667517</v>
      </c>
      <c r="W7" s="87" t="s">
        <v>0</v>
      </c>
      <c r="X7" s="88"/>
      <c r="Y7" s="12" t="s">
        <v>1</v>
      </c>
      <c r="Z7" s="13">
        <v>13762296</v>
      </c>
      <c r="AA7" s="13">
        <v>7521904916</v>
      </c>
      <c r="AB7" s="13">
        <v>11973508</v>
      </c>
      <c r="AC7" s="13">
        <v>6273533045</v>
      </c>
      <c r="AD7" s="13">
        <v>7757125</v>
      </c>
      <c r="AE7" s="13">
        <v>4430353861</v>
      </c>
      <c r="AF7" s="13">
        <v>6970754</v>
      </c>
      <c r="AG7" s="13">
        <v>3870754752</v>
      </c>
      <c r="AH7" s="93" t="s">
        <v>240</v>
      </c>
      <c r="AI7" s="104"/>
      <c r="AJ7" s="94" t="s">
        <v>76</v>
      </c>
      <c r="AK7" s="13">
        <v>893925</v>
      </c>
      <c r="AL7" s="13">
        <f>SUM(AL8:AL11)</f>
        <v>426758818</v>
      </c>
      <c r="AM7" s="13">
        <v>708485</v>
      </c>
      <c r="AN7" s="13">
        <f>SUM(AN8:AN11)</f>
        <v>334000348</v>
      </c>
      <c r="AO7" s="13">
        <v>839791</v>
      </c>
      <c r="AP7" s="13">
        <f>SUM(AP8:AP11)</f>
        <v>447597712</v>
      </c>
      <c r="AQ7" s="13">
        <v>732788</v>
      </c>
      <c r="AR7" s="13">
        <f>SUM(AR8:AR11)</f>
        <v>369717004</v>
      </c>
      <c r="AS7" s="87" t="s">
        <v>0</v>
      </c>
      <c r="AT7" s="88"/>
      <c r="AU7" s="12" t="s">
        <v>1</v>
      </c>
      <c r="AV7" s="13">
        <v>6677414</v>
      </c>
      <c r="AW7" s="13">
        <v>4595844581</v>
      </c>
      <c r="AX7" s="13">
        <v>7742969</v>
      </c>
      <c r="AY7" s="13">
        <v>4885973733</v>
      </c>
      <c r="AZ7" s="13">
        <v>7752026</v>
      </c>
      <c r="BA7" s="13">
        <v>5977493638</v>
      </c>
      <c r="BB7" s="13">
        <v>12023973</v>
      </c>
      <c r="BC7" s="13">
        <v>7661231802</v>
      </c>
      <c r="BD7" s="93" t="s">
        <v>240</v>
      </c>
      <c r="BE7" s="104"/>
      <c r="BF7" s="94" t="s">
        <v>76</v>
      </c>
      <c r="BG7" s="13">
        <v>833417</v>
      </c>
      <c r="BH7" s="13">
        <v>465669289</v>
      </c>
      <c r="BI7" s="13">
        <v>1031105</v>
      </c>
      <c r="BJ7" s="13">
        <v>527528256</v>
      </c>
      <c r="BK7" s="13">
        <v>1019735</v>
      </c>
      <c r="BL7" s="13">
        <v>564200877</v>
      </c>
      <c r="BM7" s="13">
        <v>1742711</v>
      </c>
      <c r="BN7" s="13">
        <v>891989217</v>
      </c>
      <c r="BO7" s="87" t="s">
        <v>0</v>
      </c>
      <c r="BP7" s="88"/>
      <c r="BQ7" s="12" t="s">
        <v>1</v>
      </c>
      <c r="BR7" s="13">
        <v>7420416</v>
      </c>
      <c r="BS7" s="13">
        <v>6025556902</v>
      </c>
      <c r="BT7" s="13">
        <v>13428208</v>
      </c>
      <c r="BU7" s="13">
        <v>8492474967</v>
      </c>
      <c r="BV7" s="13">
        <v>7742058</v>
      </c>
      <c r="BW7" s="13">
        <v>6429672450</v>
      </c>
      <c r="BX7" s="13">
        <v>13329020</v>
      </c>
      <c r="BY7" s="13">
        <v>8539886565</v>
      </c>
      <c r="BZ7" s="93" t="s">
        <v>240</v>
      </c>
      <c r="CA7" s="104"/>
      <c r="CB7" s="94" t="s">
        <v>76</v>
      </c>
      <c r="CC7" s="13">
        <v>1043619</v>
      </c>
      <c r="CD7" s="13">
        <v>575951627</v>
      </c>
      <c r="CE7" s="13">
        <v>1911655</v>
      </c>
      <c r="CF7" s="13">
        <v>980111409</v>
      </c>
      <c r="CG7" s="13">
        <v>1076711</v>
      </c>
      <c r="CH7" s="13">
        <v>587862492</v>
      </c>
      <c r="CI7" s="13">
        <v>1993888</v>
      </c>
      <c r="CJ7" s="13">
        <v>1022312977</v>
      </c>
      <c r="CK7" s="87" t="s">
        <v>0</v>
      </c>
      <c r="CL7" s="88"/>
      <c r="CM7" s="12" t="s">
        <v>1</v>
      </c>
      <c r="CN7" s="13">
        <v>9029443</v>
      </c>
      <c r="CO7" s="13">
        <v>7850877435</v>
      </c>
      <c r="CP7" s="13">
        <v>13407455</v>
      </c>
      <c r="CQ7" s="13">
        <v>9315850788</v>
      </c>
      <c r="CR7" s="13">
        <v>10328799</v>
      </c>
      <c r="CS7" s="13">
        <v>9551871845</v>
      </c>
      <c r="CT7" s="13">
        <v>14349459</v>
      </c>
      <c r="CU7" s="13">
        <v>10935391285</v>
      </c>
      <c r="CV7" s="93" t="s">
        <v>240</v>
      </c>
      <c r="CW7" s="104"/>
      <c r="CX7" s="94" t="s">
        <v>76</v>
      </c>
      <c r="CY7" s="13">
        <v>1238662</v>
      </c>
      <c r="CZ7" s="13">
        <v>674646857</v>
      </c>
      <c r="DA7" s="13">
        <v>2200543</v>
      </c>
      <c r="DB7" s="13">
        <v>1144659824</v>
      </c>
      <c r="DC7" s="13">
        <v>1321873</v>
      </c>
      <c r="DD7" s="13">
        <v>729241159</v>
      </c>
      <c r="DE7" s="13">
        <v>2265476</v>
      </c>
      <c r="DF7" s="13">
        <v>1207305570</v>
      </c>
      <c r="DG7" s="87" t="s">
        <v>0</v>
      </c>
      <c r="DH7" s="88"/>
      <c r="DI7" s="12" t="s">
        <v>1</v>
      </c>
      <c r="DJ7" s="13">
        <v>10474242</v>
      </c>
      <c r="DK7" s="13">
        <v>10700098199</v>
      </c>
      <c r="DL7" s="13">
        <v>14556603</v>
      </c>
      <c r="DM7" s="13">
        <v>12409205886</v>
      </c>
      <c r="DN7" s="13">
        <v>10300504</v>
      </c>
      <c r="DO7" s="13">
        <v>11593191404</v>
      </c>
      <c r="DP7" s="13">
        <v>14354849</v>
      </c>
      <c r="DQ7" s="13">
        <v>13552337817</v>
      </c>
      <c r="DR7" s="93" t="s">
        <v>240</v>
      </c>
      <c r="DS7" s="104"/>
      <c r="DT7" s="94" t="s">
        <v>76</v>
      </c>
      <c r="DU7" s="13">
        <v>1215956</v>
      </c>
      <c r="DV7" s="13">
        <v>675149637</v>
      </c>
      <c r="DW7" s="13">
        <v>2051043</v>
      </c>
      <c r="DX7" s="13">
        <v>1119665884</v>
      </c>
      <c r="DY7" s="13">
        <v>1042330</v>
      </c>
      <c r="DZ7" s="13">
        <v>579869111</v>
      </c>
      <c r="EA7" s="13">
        <v>1729092</v>
      </c>
      <c r="EB7" s="13">
        <v>970389266</v>
      </c>
      <c r="EC7" s="87" t="s">
        <v>0</v>
      </c>
      <c r="ED7" s="88"/>
      <c r="EE7" s="12" t="s">
        <v>1</v>
      </c>
      <c r="EF7" s="13">
        <v>7475896</v>
      </c>
      <c r="EG7" s="13">
        <v>8980652969</v>
      </c>
      <c r="EH7" s="13">
        <v>10146370</v>
      </c>
      <c r="EI7" s="13">
        <v>10534533165</v>
      </c>
      <c r="EJ7" s="13">
        <v>7773864</v>
      </c>
      <c r="EK7" s="13">
        <v>9730036165</v>
      </c>
      <c r="EL7" s="13">
        <v>10258214</v>
      </c>
      <c r="EM7" s="13">
        <v>11517031455</v>
      </c>
      <c r="EN7" s="93" t="s">
        <v>240</v>
      </c>
      <c r="EO7" s="104"/>
      <c r="EP7" s="94" t="s">
        <v>76</v>
      </c>
      <c r="EQ7" s="13">
        <v>644786</v>
      </c>
      <c r="ER7" s="13">
        <v>361683161</v>
      </c>
      <c r="ES7" s="13">
        <v>1024480</v>
      </c>
      <c r="ET7" s="13">
        <v>584804700</v>
      </c>
      <c r="EU7" s="13">
        <v>582063</v>
      </c>
      <c r="EV7" s="13">
        <v>325186728</v>
      </c>
      <c r="EW7" s="13">
        <v>884628</v>
      </c>
      <c r="EX7" s="13">
        <v>507333301</v>
      </c>
      <c r="EY7" s="87" t="s">
        <v>0</v>
      </c>
      <c r="EZ7" s="88"/>
      <c r="FA7" s="12" t="s">
        <v>1</v>
      </c>
      <c r="FB7" s="13">
        <v>8204278</v>
      </c>
      <c r="FC7" s="13">
        <v>10058514043</v>
      </c>
      <c r="FD7" s="13">
        <v>10398530</v>
      </c>
      <c r="FE7" s="13">
        <v>12115339353</v>
      </c>
      <c r="FF7" s="13">
        <v>9020399</v>
      </c>
      <c r="FG7" s="13">
        <v>11102165913</v>
      </c>
      <c r="FH7" s="13">
        <v>8974393</v>
      </c>
      <c r="FI7" s="13">
        <v>10803231175</v>
      </c>
      <c r="FJ7" s="93" t="s">
        <v>240</v>
      </c>
      <c r="FK7" s="104"/>
      <c r="FL7" s="94" t="s">
        <v>76</v>
      </c>
      <c r="FM7" s="13">
        <v>541092</v>
      </c>
      <c r="FN7" s="13">
        <v>306312916</v>
      </c>
      <c r="FO7" s="13">
        <v>785933</v>
      </c>
      <c r="FP7" s="13">
        <v>458217719</v>
      </c>
      <c r="FQ7" s="13">
        <v>495259</v>
      </c>
      <c r="FR7" s="13">
        <v>290435906</v>
      </c>
      <c r="FS7" s="13">
        <v>585527</v>
      </c>
      <c r="FT7" s="13">
        <v>347222182</v>
      </c>
      <c r="FU7" s="87" t="s">
        <v>0</v>
      </c>
      <c r="FV7" s="88"/>
      <c r="FW7" s="12" t="s">
        <v>1</v>
      </c>
      <c r="FX7" s="13">
        <v>8008553</v>
      </c>
      <c r="FY7" s="13">
        <v>9941121325</v>
      </c>
      <c r="FZ7" s="13">
        <v>6569561</v>
      </c>
      <c r="GA7" s="13">
        <v>7995429507</v>
      </c>
      <c r="GB7" s="13">
        <v>3961348</v>
      </c>
      <c r="GC7" s="13">
        <v>4903288187</v>
      </c>
      <c r="GD7" s="13">
        <v>3675894</v>
      </c>
      <c r="GE7" s="13">
        <v>4368685883</v>
      </c>
      <c r="GF7" s="93" t="s">
        <v>240</v>
      </c>
      <c r="GG7" s="104"/>
      <c r="GH7" s="94" t="s">
        <v>76</v>
      </c>
      <c r="GI7" s="13">
        <v>378796</v>
      </c>
      <c r="GJ7" s="13">
        <v>229253259</v>
      </c>
      <c r="GK7" s="13">
        <v>362658</v>
      </c>
      <c r="GL7" s="13">
        <v>216117407</v>
      </c>
      <c r="GM7" s="13">
        <v>160948</v>
      </c>
      <c r="GN7" s="13">
        <v>95921655</v>
      </c>
      <c r="GO7" s="13">
        <v>169595</v>
      </c>
      <c r="GP7" s="13">
        <v>98072535</v>
      </c>
      <c r="GQ7" s="87" t="s">
        <v>0</v>
      </c>
      <c r="GR7" s="88"/>
      <c r="GS7" s="12" t="s">
        <v>1</v>
      </c>
      <c r="GT7" s="13">
        <v>1712653</v>
      </c>
      <c r="GU7" s="13">
        <v>2058349985</v>
      </c>
      <c r="GV7" s="13">
        <v>1976999</v>
      </c>
      <c r="GW7" s="13">
        <v>2195617480</v>
      </c>
      <c r="GX7" s="93" t="s">
        <v>240</v>
      </c>
      <c r="GY7" s="104"/>
      <c r="GZ7" s="94" t="s">
        <v>76</v>
      </c>
      <c r="HA7" s="13">
        <v>59502</v>
      </c>
      <c r="HB7" s="13">
        <v>34376591</v>
      </c>
      <c r="HC7" s="13">
        <v>72552</v>
      </c>
      <c r="HD7" s="13">
        <v>40185409</v>
      </c>
    </row>
    <row r="8" spans="1:212" ht="27" customHeight="1">
      <c r="A8" s="90"/>
      <c r="B8" s="91" t="s">
        <v>4</v>
      </c>
      <c r="C8" s="29" t="s">
        <v>73</v>
      </c>
      <c r="D8" s="15">
        <v>127831789</v>
      </c>
      <c r="E8" s="15">
        <v>44452022508</v>
      </c>
      <c r="F8" s="15">
        <v>152734000</v>
      </c>
      <c r="G8" s="15">
        <v>43741863533</v>
      </c>
      <c r="H8" s="15">
        <v>15281719</v>
      </c>
      <c r="I8" s="15">
        <v>1541185549</v>
      </c>
      <c r="J8" s="15">
        <v>12786134</v>
      </c>
      <c r="K8" s="15">
        <v>1239003686</v>
      </c>
      <c r="L8" s="105"/>
      <c r="M8" s="106" t="s">
        <v>4</v>
      </c>
      <c r="N8" s="107" t="s">
        <v>73</v>
      </c>
      <c r="O8" s="15">
        <v>10281711</v>
      </c>
      <c r="P8" s="15">
        <v>1999683083</v>
      </c>
      <c r="Q8" s="15">
        <v>15912781</v>
      </c>
      <c r="R8" s="15">
        <v>3011941667</v>
      </c>
      <c r="S8" s="15">
        <v>451802</v>
      </c>
      <c r="T8" s="15">
        <v>79060246</v>
      </c>
      <c r="U8" s="15">
        <v>352910</v>
      </c>
      <c r="V8" s="15">
        <v>61001970</v>
      </c>
      <c r="W8" s="90"/>
      <c r="X8" s="91" t="s">
        <v>4</v>
      </c>
      <c r="Y8" s="29" t="s">
        <v>253</v>
      </c>
      <c r="Z8" s="15">
        <v>11323875</v>
      </c>
      <c r="AA8" s="15">
        <v>1428690016</v>
      </c>
      <c r="AB8" s="15">
        <v>9773513</v>
      </c>
      <c r="AC8" s="15">
        <v>1104332852</v>
      </c>
      <c r="AD8" s="15">
        <v>6505530</v>
      </c>
      <c r="AE8" s="15">
        <v>1047762765</v>
      </c>
      <c r="AF8" s="15">
        <v>5823777</v>
      </c>
      <c r="AG8" s="15">
        <v>824222553</v>
      </c>
      <c r="AH8" s="105"/>
      <c r="AI8" s="106" t="s">
        <v>4</v>
      </c>
      <c r="AJ8" s="107" t="s">
        <v>73</v>
      </c>
      <c r="AK8" s="15">
        <v>798097</v>
      </c>
      <c r="AL8" s="15">
        <v>145613106</v>
      </c>
      <c r="AM8" s="15">
        <v>633594</v>
      </c>
      <c r="AN8" s="15">
        <v>112366773</v>
      </c>
      <c r="AO8" s="15">
        <v>609656</v>
      </c>
      <c r="AP8" s="15">
        <v>111451983</v>
      </c>
      <c r="AQ8" s="15">
        <v>581762</v>
      </c>
      <c r="AR8" s="15">
        <v>104511240</v>
      </c>
      <c r="AS8" s="90"/>
      <c r="AT8" s="91" t="s">
        <v>4</v>
      </c>
      <c r="AU8" s="29" t="s">
        <v>73</v>
      </c>
      <c r="AV8" s="15">
        <v>5259218</v>
      </c>
      <c r="AW8" s="15">
        <v>1012484686</v>
      </c>
      <c r="AX8" s="15">
        <v>6072413</v>
      </c>
      <c r="AY8" s="15">
        <v>853595207</v>
      </c>
      <c r="AZ8" s="15">
        <v>5788673</v>
      </c>
      <c r="BA8" s="15">
        <v>1279918102</v>
      </c>
      <c r="BB8" s="15">
        <v>9189635</v>
      </c>
      <c r="BC8" s="15">
        <v>1354367963</v>
      </c>
      <c r="BD8" s="105"/>
      <c r="BE8" s="106" t="s">
        <v>4</v>
      </c>
      <c r="BF8" s="107" t="s">
        <v>73</v>
      </c>
      <c r="BG8" s="15">
        <v>527278</v>
      </c>
      <c r="BH8" s="15">
        <v>96870067</v>
      </c>
      <c r="BI8" s="15">
        <v>768522</v>
      </c>
      <c r="BJ8" s="15">
        <v>140795820</v>
      </c>
      <c r="BK8" s="15">
        <v>607327</v>
      </c>
      <c r="BL8" s="15">
        <v>112937160</v>
      </c>
      <c r="BM8" s="15">
        <v>1300611</v>
      </c>
      <c r="BN8" s="15">
        <v>242849646</v>
      </c>
      <c r="BO8" s="90"/>
      <c r="BP8" s="91" t="s">
        <v>4</v>
      </c>
      <c r="BQ8" s="29" t="s">
        <v>73</v>
      </c>
      <c r="BR8" s="15">
        <v>5618114</v>
      </c>
      <c r="BS8" s="15">
        <v>1470933809</v>
      </c>
      <c r="BT8" s="15">
        <v>10199984</v>
      </c>
      <c r="BU8" s="15">
        <v>1634718429</v>
      </c>
      <c r="BV8" s="15">
        <v>6126565</v>
      </c>
      <c r="BW8" s="15">
        <v>1725326547</v>
      </c>
      <c r="BX8" s="15">
        <v>10180217</v>
      </c>
      <c r="BY8" s="15">
        <v>1821053786</v>
      </c>
      <c r="BZ8" s="105"/>
      <c r="CA8" s="106" t="s">
        <v>4</v>
      </c>
      <c r="CB8" s="107" t="s">
        <v>73</v>
      </c>
      <c r="CC8" s="15">
        <v>667441</v>
      </c>
      <c r="CD8" s="15">
        <v>126038432</v>
      </c>
      <c r="CE8" s="15">
        <v>1465369</v>
      </c>
      <c r="CF8" s="15">
        <v>275645229</v>
      </c>
      <c r="CG8" s="15">
        <v>746707</v>
      </c>
      <c r="CH8" s="15">
        <v>142365297</v>
      </c>
      <c r="CI8" s="15">
        <v>1574406</v>
      </c>
      <c r="CJ8" s="15">
        <v>293679228</v>
      </c>
      <c r="CK8" s="90"/>
      <c r="CL8" s="91" t="s">
        <v>4</v>
      </c>
      <c r="CM8" s="29" t="s">
        <v>73</v>
      </c>
      <c r="CN8" s="15">
        <v>7323710</v>
      </c>
      <c r="CO8" s="15">
        <v>2216185259</v>
      </c>
      <c r="CP8" s="15">
        <v>10545718</v>
      </c>
      <c r="CQ8" s="15">
        <v>2221245573</v>
      </c>
      <c r="CR8" s="15">
        <v>8360211</v>
      </c>
      <c r="CS8" s="15">
        <v>2834370684</v>
      </c>
      <c r="CT8" s="15">
        <v>11257752</v>
      </c>
      <c r="CU8" s="15">
        <v>2738980254</v>
      </c>
      <c r="CV8" s="105"/>
      <c r="CW8" s="106" t="s">
        <v>4</v>
      </c>
      <c r="CX8" s="107" t="s">
        <v>73</v>
      </c>
      <c r="CY8" s="15">
        <v>908317</v>
      </c>
      <c r="CZ8" s="15">
        <v>174886620</v>
      </c>
      <c r="DA8" s="15">
        <v>1745536</v>
      </c>
      <c r="DB8" s="15">
        <v>325995316</v>
      </c>
      <c r="DC8" s="15">
        <v>984276</v>
      </c>
      <c r="DD8" s="15">
        <v>192627674</v>
      </c>
      <c r="DE8" s="15">
        <v>1761151</v>
      </c>
      <c r="DF8" s="15">
        <v>331094616</v>
      </c>
      <c r="DG8" s="90"/>
      <c r="DH8" s="91" t="s">
        <v>4</v>
      </c>
      <c r="DI8" s="29" t="s">
        <v>73</v>
      </c>
      <c r="DJ8" s="15">
        <v>8532275</v>
      </c>
      <c r="DK8" s="15">
        <v>3360066793</v>
      </c>
      <c r="DL8" s="15">
        <v>11524932</v>
      </c>
      <c r="DM8" s="15">
        <v>3368660826</v>
      </c>
      <c r="DN8" s="15">
        <v>8502365</v>
      </c>
      <c r="DO8" s="15">
        <v>3949266808</v>
      </c>
      <c r="DP8" s="15">
        <v>11586273</v>
      </c>
      <c r="DQ8" s="15">
        <v>4181312218</v>
      </c>
      <c r="DR8" s="105"/>
      <c r="DS8" s="106" t="s">
        <v>4</v>
      </c>
      <c r="DT8" s="107" t="s">
        <v>73</v>
      </c>
      <c r="DU8" s="15">
        <v>926063</v>
      </c>
      <c r="DV8" s="15">
        <v>184713782</v>
      </c>
      <c r="DW8" s="15">
        <v>1567610</v>
      </c>
      <c r="DX8" s="15">
        <v>301459242</v>
      </c>
      <c r="DY8" s="15">
        <v>812945</v>
      </c>
      <c r="DZ8" s="15">
        <v>164810819</v>
      </c>
      <c r="EA8" s="15">
        <v>1287299</v>
      </c>
      <c r="EB8" s="15">
        <v>251897199</v>
      </c>
      <c r="EC8" s="90"/>
      <c r="ED8" s="91" t="s">
        <v>4</v>
      </c>
      <c r="EE8" s="29" t="s">
        <v>73</v>
      </c>
      <c r="EF8" s="15">
        <v>6268690</v>
      </c>
      <c r="EG8" s="15">
        <v>3239259179</v>
      </c>
      <c r="EH8" s="15">
        <v>8377966</v>
      </c>
      <c r="EI8" s="15">
        <v>3578007552</v>
      </c>
      <c r="EJ8" s="15">
        <v>6638857</v>
      </c>
      <c r="EK8" s="15">
        <v>3652197396</v>
      </c>
      <c r="EL8" s="15">
        <v>8634798</v>
      </c>
      <c r="EM8" s="15">
        <v>4176940631</v>
      </c>
      <c r="EN8" s="105"/>
      <c r="EO8" s="106" t="s">
        <v>4</v>
      </c>
      <c r="EP8" s="107" t="s">
        <v>73</v>
      </c>
      <c r="EQ8" s="15">
        <v>507420</v>
      </c>
      <c r="ER8" s="15">
        <v>104569815</v>
      </c>
      <c r="ES8" s="15">
        <v>757140</v>
      </c>
      <c r="ET8" s="15">
        <v>149611962</v>
      </c>
      <c r="EU8" s="15">
        <v>468541</v>
      </c>
      <c r="EV8" s="15">
        <v>96987814</v>
      </c>
      <c r="EW8" s="15">
        <v>662976</v>
      </c>
      <c r="EX8" s="15">
        <v>132079048</v>
      </c>
      <c r="EY8" s="90"/>
      <c r="EZ8" s="91" t="s">
        <v>4</v>
      </c>
      <c r="FA8" s="29" t="s">
        <v>73</v>
      </c>
      <c r="FB8" s="15">
        <v>6952212</v>
      </c>
      <c r="FC8" s="15">
        <v>3915923649</v>
      </c>
      <c r="FD8" s="15">
        <v>8686817</v>
      </c>
      <c r="FE8" s="15">
        <v>4525166054</v>
      </c>
      <c r="FF8" s="15">
        <v>7675289</v>
      </c>
      <c r="FG8" s="15">
        <v>4562345527</v>
      </c>
      <c r="FH8" s="15">
        <v>7596650</v>
      </c>
      <c r="FI8" s="15">
        <v>4190826046</v>
      </c>
      <c r="FJ8" s="105"/>
      <c r="FK8" s="106" t="s">
        <v>4</v>
      </c>
      <c r="FL8" s="107" t="s">
        <v>73</v>
      </c>
      <c r="FM8" s="15">
        <v>434345</v>
      </c>
      <c r="FN8" s="15">
        <v>90104118</v>
      </c>
      <c r="FO8" s="15">
        <v>578663</v>
      </c>
      <c r="FP8" s="15">
        <v>114924020</v>
      </c>
      <c r="FQ8" s="15">
        <v>382364</v>
      </c>
      <c r="FR8" s="15">
        <v>80522150</v>
      </c>
      <c r="FS8" s="15">
        <v>425811</v>
      </c>
      <c r="FT8" s="15">
        <v>84839620</v>
      </c>
      <c r="FU8" s="90"/>
      <c r="FV8" s="91" t="s">
        <v>4</v>
      </c>
      <c r="FW8" s="29" t="s">
        <v>73</v>
      </c>
      <c r="FX8" s="15">
        <v>6821178</v>
      </c>
      <c r="FY8" s="15">
        <v>4222299945</v>
      </c>
      <c r="FZ8" s="15">
        <v>5615267</v>
      </c>
      <c r="GA8" s="15">
        <v>3234784135</v>
      </c>
      <c r="GB8" s="15">
        <v>3389941</v>
      </c>
      <c r="GC8" s="15">
        <v>2114186355</v>
      </c>
      <c r="GD8" s="15">
        <v>3176287</v>
      </c>
      <c r="GE8" s="15">
        <v>1798544005</v>
      </c>
      <c r="GF8" s="105"/>
      <c r="GG8" s="106" t="s">
        <v>4</v>
      </c>
      <c r="GH8" s="107" t="s">
        <v>73</v>
      </c>
      <c r="GI8" s="15">
        <v>281964</v>
      </c>
      <c r="GJ8" s="15">
        <v>60686110</v>
      </c>
      <c r="GK8" s="15">
        <v>263801</v>
      </c>
      <c r="GL8" s="15">
        <v>52768335</v>
      </c>
      <c r="GM8" s="15">
        <v>121149</v>
      </c>
      <c r="GN8" s="15">
        <v>25816440</v>
      </c>
      <c r="GO8" s="15">
        <v>127578</v>
      </c>
      <c r="GP8" s="15">
        <v>25077870</v>
      </c>
      <c r="GQ8" s="90"/>
      <c r="GR8" s="91" t="s">
        <v>4</v>
      </c>
      <c r="GS8" s="29" t="s">
        <v>73</v>
      </c>
      <c r="GT8" s="15">
        <v>1463367</v>
      </c>
      <c r="GU8" s="15">
        <v>879619439</v>
      </c>
      <c r="GV8" s="15">
        <v>1705867</v>
      </c>
      <c r="GW8" s="15">
        <v>896101763</v>
      </c>
      <c r="GX8" s="105"/>
      <c r="GY8" s="106" t="s">
        <v>4</v>
      </c>
      <c r="GZ8" s="107" t="s">
        <v>73</v>
      </c>
      <c r="HA8" s="15">
        <v>46019</v>
      </c>
      <c r="HB8" s="15">
        <v>9621450</v>
      </c>
      <c r="HC8" s="15">
        <v>58042</v>
      </c>
      <c r="HD8" s="15">
        <v>11344533</v>
      </c>
    </row>
    <row r="9" spans="1:212" ht="42" customHeight="1">
      <c r="A9" s="90"/>
      <c r="B9" s="91" t="s">
        <v>5</v>
      </c>
      <c r="C9" s="28" t="s">
        <v>40</v>
      </c>
      <c r="D9" s="15">
        <v>53284806</v>
      </c>
      <c r="E9" s="15">
        <v>54516139136</v>
      </c>
      <c r="F9" s="15">
        <v>68574370</v>
      </c>
      <c r="G9" s="15">
        <v>59835153061</v>
      </c>
      <c r="H9" s="15">
        <v>2587499</v>
      </c>
      <c r="I9" s="15">
        <v>1878499945</v>
      </c>
      <c r="J9" s="15">
        <v>2109481</v>
      </c>
      <c r="K9" s="15">
        <v>1381921752</v>
      </c>
      <c r="L9" s="105"/>
      <c r="M9" s="106" t="s">
        <v>5</v>
      </c>
      <c r="N9" s="108" t="s">
        <v>233</v>
      </c>
      <c r="O9" s="15">
        <v>4219604</v>
      </c>
      <c r="P9" s="15">
        <v>2147168854</v>
      </c>
      <c r="Q9" s="15">
        <v>5416494</v>
      </c>
      <c r="R9" s="15">
        <v>2834013648</v>
      </c>
      <c r="S9" s="15">
        <v>30024</v>
      </c>
      <c r="T9" s="15">
        <v>14685669</v>
      </c>
      <c r="U9" s="15">
        <v>21944</v>
      </c>
      <c r="V9" s="15">
        <v>10559807</v>
      </c>
      <c r="W9" s="90"/>
      <c r="X9" s="91" t="s">
        <v>5</v>
      </c>
      <c r="Y9" s="28" t="s">
        <v>254</v>
      </c>
      <c r="Z9" s="15">
        <v>3365286</v>
      </c>
      <c r="AA9" s="15">
        <v>2461877051</v>
      </c>
      <c r="AB9" s="15">
        <v>2883041</v>
      </c>
      <c r="AC9" s="15">
        <v>2013480517</v>
      </c>
      <c r="AD9" s="15">
        <v>2113299</v>
      </c>
      <c r="AE9" s="15">
        <v>1322658204</v>
      </c>
      <c r="AF9" s="15">
        <v>1791962</v>
      </c>
      <c r="AG9" s="15">
        <v>1199124015</v>
      </c>
      <c r="AH9" s="105"/>
      <c r="AI9" s="106" t="s">
        <v>5</v>
      </c>
      <c r="AJ9" s="108" t="s">
        <v>233</v>
      </c>
      <c r="AK9" s="15">
        <v>102045</v>
      </c>
      <c r="AL9" s="15">
        <v>50019669</v>
      </c>
      <c r="AM9" s="15">
        <v>78841</v>
      </c>
      <c r="AN9" s="15">
        <v>37918368</v>
      </c>
      <c r="AO9" s="15">
        <v>253263</v>
      </c>
      <c r="AP9" s="15">
        <v>127186834</v>
      </c>
      <c r="AQ9" s="15">
        <v>164433</v>
      </c>
      <c r="AR9" s="15">
        <v>79951843</v>
      </c>
      <c r="AS9" s="90"/>
      <c r="AT9" s="91" t="s">
        <v>5</v>
      </c>
      <c r="AU9" s="28" t="s">
        <v>40</v>
      </c>
      <c r="AV9" s="15">
        <v>2575793</v>
      </c>
      <c r="AW9" s="15">
        <v>1823429476</v>
      </c>
      <c r="AX9" s="15">
        <v>2876617</v>
      </c>
      <c r="AY9" s="15">
        <v>1998789092</v>
      </c>
      <c r="AZ9" s="15">
        <v>3580966</v>
      </c>
      <c r="BA9" s="15">
        <v>2661999370</v>
      </c>
      <c r="BB9" s="15">
        <v>5155295</v>
      </c>
      <c r="BC9" s="15">
        <v>3199486130</v>
      </c>
      <c r="BD9" s="105"/>
      <c r="BE9" s="106" t="s">
        <v>5</v>
      </c>
      <c r="BF9" s="108" t="s">
        <v>233</v>
      </c>
      <c r="BG9" s="15">
        <v>348160</v>
      </c>
      <c r="BH9" s="15">
        <v>169002476</v>
      </c>
      <c r="BI9" s="15">
        <v>293768</v>
      </c>
      <c r="BJ9" s="15">
        <v>133021830</v>
      </c>
      <c r="BK9" s="15">
        <v>480977</v>
      </c>
      <c r="BL9" s="15">
        <v>211280029</v>
      </c>
      <c r="BM9" s="15">
        <v>497364</v>
      </c>
      <c r="BN9" s="15">
        <v>222900194</v>
      </c>
      <c r="BO9" s="90"/>
      <c r="BP9" s="91" t="s">
        <v>5</v>
      </c>
      <c r="BQ9" s="28" t="s">
        <v>40</v>
      </c>
      <c r="BR9" s="15">
        <v>3369407</v>
      </c>
      <c r="BS9" s="15">
        <v>2608251139</v>
      </c>
      <c r="BT9" s="15">
        <v>5783715</v>
      </c>
      <c r="BU9" s="15">
        <v>3462807053</v>
      </c>
      <c r="BV9" s="15">
        <v>3244243</v>
      </c>
      <c r="BW9" s="15">
        <v>2670344514</v>
      </c>
      <c r="BX9" s="15">
        <v>5661168</v>
      </c>
      <c r="BY9" s="15">
        <v>3408895013</v>
      </c>
      <c r="BZ9" s="105"/>
      <c r="CA9" s="106" t="s">
        <v>5</v>
      </c>
      <c r="CB9" s="108" t="s">
        <v>233</v>
      </c>
      <c r="CC9" s="15">
        <v>442053</v>
      </c>
      <c r="CD9" s="15">
        <v>202011334</v>
      </c>
      <c r="CE9" s="15">
        <v>502254</v>
      </c>
      <c r="CF9" s="15">
        <v>233325325</v>
      </c>
      <c r="CG9" s="15">
        <v>391024</v>
      </c>
      <c r="CH9" s="15">
        <v>184788691</v>
      </c>
      <c r="CI9" s="15">
        <v>474495</v>
      </c>
      <c r="CJ9" s="15">
        <v>230856108</v>
      </c>
      <c r="CK9" s="90"/>
      <c r="CL9" s="91" t="s">
        <v>5</v>
      </c>
      <c r="CM9" s="28" t="s">
        <v>40</v>
      </c>
      <c r="CN9" s="15">
        <v>3586357</v>
      </c>
      <c r="CO9" s="15">
        <v>3259811156</v>
      </c>
      <c r="CP9" s="15">
        <v>5446894</v>
      </c>
      <c r="CQ9" s="15">
        <v>3699865049</v>
      </c>
      <c r="CR9" s="15">
        <v>4108139</v>
      </c>
      <c r="CS9" s="15">
        <v>4025315071</v>
      </c>
      <c r="CT9" s="15">
        <v>5933305</v>
      </c>
      <c r="CU9" s="15">
        <v>4572848531</v>
      </c>
      <c r="CV9" s="105"/>
      <c r="CW9" s="106" t="s">
        <v>5</v>
      </c>
      <c r="CX9" s="108" t="s">
        <v>233</v>
      </c>
      <c r="CY9" s="15">
        <v>394899</v>
      </c>
      <c r="CZ9" s="15">
        <v>194209752</v>
      </c>
      <c r="DA9" s="15">
        <v>521569</v>
      </c>
      <c r="DB9" s="15">
        <v>264722661</v>
      </c>
      <c r="DC9" s="15">
        <v>406508</v>
      </c>
      <c r="DD9" s="15">
        <v>207739946</v>
      </c>
      <c r="DE9" s="15">
        <v>586102</v>
      </c>
      <c r="DF9" s="15">
        <v>307143323</v>
      </c>
      <c r="DG9" s="90"/>
      <c r="DH9" s="91" t="s">
        <v>5</v>
      </c>
      <c r="DI9" s="28" t="s">
        <v>40</v>
      </c>
      <c r="DJ9" s="15">
        <v>4134556</v>
      </c>
      <c r="DK9" s="15">
        <v>4605561630</v>
      </c>
      <c r="DL9" s="15">
        <v>5988507</v>
      </c>
      <c r="DM9" s="15">
        <v>5346826321</v>
      </c>
      <c r="DN9" s="15">
        <v>4000564</v>
      </c>
      <c r="DO9" s="15">
        <v>4955644379</v>
      </c>
      <c r="DP9" s="15">
        <v>5762604</v>
      </c>
      <c r="DQ9" s="15">
        <v>5717759458</v>
      </c>
      <c r="DR9" s="105"/>
      <c r="DS9" s="106" t="s">
        <v>5</v>
      </c>
      <c r="DT9" s="108" t="s">
        <v>233</v>
      </c>
      <c r="DU9" s="15">
        <v>351508</v>
      </c>
      <c r="DV9" s="15">
        <v>185076640</v>
      </c>
      <c r="DW9" s="15">
        <v>567147</v>
      </c>
      <c r="DX9" s="15">
        <v>305085489</v>
      </c>
      <c r="DY9" s="15">
        <v>279460</v>
      </c>
      <c r="DZ9" s="15">
        <v>151507999</v>
      </c>
      <c r="EA9" s="15">
        <v>520475</v>
      </c>
      <c r="EB9" s="15">
        <v>289780778</v>
      </c>
      <c r="EC9" s="90"/>
      <c r="ED9" s="91" t="s">
        <v>5</v>
      </c>
      <c r="EE9" s="28" t="s">
        <v>40</v>
      </c>
      <c r="EF9" s="15">
        <v>2865654</v>
      </c>
      <c r="EG9" s="15">
        <v>3790771380</v>
      </c>
      <c r="EH9" s="15">
        <v>3988631</v>
      </c>
      <c r="EI9" s="15">
        <v>4365497909</v>
      </c>
      <c r="EJ9" s="15">
        <v>2887361</v>
      </c>
      <c r="EK9" s="15">
        <v>4050705701</v>
      </c>
      <c r="EL9" s="15">
        <v>3949928</v>
      </c>
      <c r="EM9" s="15">
        <v>4711508642</v>
      </c>
      <c r="EN9" s="105"/>
      <c r="EO9" s="106" t="s">
        <v>5</v>
      </c>
      <c r="EP9" s="108" t="s">
        <v>233</v>
      </c>
      <c r="EQ9" s="15">
        <v>167806</v>
      </c>
      <c r="ER9" s="15">
        <v>93635485</v>
      </c>
      <c r="ES9" s="15">
        <v>315939</v>
      </c>
      <c r="ET9" s="15">
        <v>181709765</v>
      </c>
      <c r="EU9" s="15">
        <v>138745</v>
      </c>
      <c r="EV9" s="15">
        <v>80076067</v>
      </c>
      <c r="EW9" s="15">
        <v>263520</v>
      </c>
      <c r="EX9" s="15">
        <v>155855064</v>
      </c>
      <c r="EY9" s="90"/>
      <c r="EZ9" s="91" t="s">
        <v>5</v>
      </c>
      <c r="FA9" s="28" t="s">
        <v>40</v>
      </c>
      <c r="FB9" s="15">
        <v>2901736</v>
      </c>
      <c r="FC9" s="15">
        <v>4032662622</v>
      </c>
      <c r="FD9" s="15">
        <v>3864573</v>
      </c>
      <c r="FE9" s="15">
        <v>4957821363</v>
      </c>
      <c r="FF9" s="15">
        <v>3188422</v>
      </c>
      <c r="FG9" s="15">
        <v>4220658100</v>
      </c>
      <c r="FH9" s="15">
        <v>3245458</v>
      </c>
      <c r="FI9" s="15">
        <v>4327142481</v>
      </c>
      <c r="FJ9" s="105"/>
      <c r="FK9" s="106" t="s">
        <v>5</v>
      </c>
      <c r="FL9" s="108" t="s">
        <v>233</v>
      </c>
      <c r="FM9" s="15">
        <v>128470</v>
      </c>
      <c r="FN9" s="15">
        <v>78562475</v>
      </c>
      <c r="FO9" s="15">
        <v>242258</v>
      </c>
      <c r="FP9" s="15">
        <v>149116397</v>
      </c>
      <c r="FQ9" s="15">
        <v>132272</v>
      </c>
      <c r="FR9" s="15">
        <v>84832641</v>
      </c>
      <c r="FS9" s="15">
        <v>186567</v>
      </c>
      <c r="FT9" s="15">
        <v>118001871</v>
      </c>
      <c r="FU9" s="90"/>
      <c r="FV9" s="91" t="s">
        <v>5</v>
      </c>
      <c r="FW9" s="28" t="s">
        <v>40</v>
      </c>
      <c r="FX9" s="15">
        <v>2832330</v>
      </c>
      <c r="FY9" s="15">
        <v>3654246673</v>
      </c>
      <c r="FZ9" s="15">
        <v>2298048</v>
      </c>
      <c r="GA9" s="15">
        <v>3073568119</v>
      </c>
      <c r="GB9" s="15">
        <v>1365357</v>
      </c>
      <c r="GC9" s="15">
        <v>1761487043</v>
      </c>
      <c r="GD9" s="15">
        <v>1213060</v>
      </c>
      <c r="GE9" s="15">
        <v>1615200623</v>
      </c>
      <c r="GF9" s="105"/>
      <c r="GG9" s="106" t="s">
        <v>5</v>
      </c>
      <c r="GH9" s="108" t="s">
        <v>233</v>
      </c>
      <c r="GI9" s="15">
        <v>111691</v>
      </c>
      <c r="GJ9" s="15">
        <v>73449213</v>
      </c>
      <c r="GK9" s="15">
        <v>114997</v>
      </c>
      <c r="GL9" s="15">
        <v>73464593</v>
      </c>
      <c r="GM9" s="15">
        <v>45460</v>
      </c>
      <c r="GN9" s="15">
        <v>29509622</v>
      </c>
      <c r="GO9" s="15">
        <v>48203</v>
      </c>
      <c r="GP9" s="15">
        <v>30412817</v>
      </c>
      <c r="GQ9" s="90"/>
      <c r="GR9" s="91" t="s">
        <v>5</v>
      </c>
      <c r="GS9" s="28" t="s">
        <v>40</v>
      </c>
      <c r="GT9" s="15">
        <v>577837</v>
      </c>
      <c r="GU9" s="15">
        <v>732215682</v>
      </c>
      <c r="GV9" s="15">
        <v>622083</v>
      </c>
      <c r="GW9" s="15">
        <v>782610993</v>
      </c>
      <c r="GX9" s="105"/>
      <c r="GY9" s="106" t="s">
        <v>5</v>
      </c>
      <c r="GZ9" s="108" t="s">
        <v>233</v>
      </c>
      <c r="HA9" s="15">
        <v>15239</v>
      </c>
      <c r="HB9" s="15">
        <v>9594312</v>
      </c>
      <c r="HC9" s="15">
        <v>16618</v>
      </c>
      <c r="HD9" s="15">
        <v>10187415</v>
      </c>
    </row>
    <row r="10" spans="1:212" ht="27" customHeight="1">
      <c r="A10" s="90"/>
      <c r="B10" s="91" t="s">
        <v>6</v>
      </c>
      <c r="C10" s="29" t="s">
        <v>74</v>
      </c>
      <c r="D10" s="15">
        <v>146091844</v>
      </c>
      <c r="E10" s="15">
        <v>36165731501</v>
      </c>
      <c r="F10" s="15">
        <v>175464318</v>
      </c>
      <c r="G10" s="15">
        <v>43479369395</v>
      </c>
      <c r="H10" s="15">
        <v>16328464</v>
      </c>
      <c r="I10" s="15">
        <v>4015130402</v>
      </c>
      <c r="J10" s="15">
        <v>13664618</v>
      </c>
      <c r="K10" s="15">
        <v>3356077856</v>
      </c>
      <c r="L10" s="105"/>
      <c r="M10" s="106" t="s">
        <v>6</v>
      </c>
      <c r="N10" s="107" t="s">
        <v>74</v>
      </c>
      <c r="O10" s="15">
        <v>13020200</v>
      </c>
      <c r="P10" s="15">
        <v>3321744155</v>
      </c>
      <c r="Q10" s="15">
        <v>19476237</v>
      </c>
      <c r="R10" s="15">
        <v>4956969347</v>
      </c>
      <c r="S10" s="15">
        <v>474848</v>
      </c>
      <c r="T10" s="15">
        <v>118315200</v>
      </c>
      <c r="U10" s="15">
        <v>370161</v>
      </c>
      <c r="V10" s="15">
        <v>92113740</v>
      </c>
      <c r="W10" s="90"/>
      <c r="X10" s="91" t="s">
        <v>6</v>
      </c>
      <c r="Y10" s="29" t="s">
        <v>255</v>
      </c>
      <c r="Z10" s="15">
        <v>13538259</v>
      </c>
      <c r="AA10" s="15">
        <v>3321083465</v>
      </c>
      <c r="AB10" s="15">
        <v>11819829</v>
      </c>
      <c r="AC10" s="15">
        <v>2891837144</v>
      </c>
      <c r="AD10" s="15">
        <v>7652298</v>
      </c>
      <c r="AE10" s="15">
        <v>1890447806</v>
      </c>
      <c r="AF10" s="15">
        <v>6893896</v>
      </c>
      <c r="AG10" s="15">
        <v>1699181188</v>
      </c>
      <c r="AH10" s="105"/>
      <c r="AI10" s="106" t="s">
        <v>6</v>
      </c>
      <c r="AJ10" s="107" t="s">
        <v>74</v>
      </c>
      <c r="AK10" s="15">
        <v>876736</v>
      </c>
      <c r="AL10" s="15">
        <v>221998910</v>
      </c>
      <c r="AM10" s="15">
        <v>695728</v>
      </c>
      <c r="AN10" s="15">
        <v>176533230</v>
      </c>
      <c r="AO10" s="15">
        <v>798661</v>
      </c>
      <c r="AP10" s="15">
        <v>202055223</v>
      </c>
      <c r="AQ10" s="15">
        <v>705200</v>
      </c>
      <c r="AR10" s="15">
        <v>178682030</v>
      </c>
      <c r="AS10" s="90"/>
      <c r="AT10" s="91" t="s">
        <v>6</v>
      </c>
      <c r="AU10" s="29" t="s">
        <v>74</v>
      </c>
      <c r="AV10" s="15">
        <v>6541157</v>
      </c>
      <c r="AW10" s="15">
        <v>1616668192</v>
      </c>
      <c r="AX10" s="15">
        <v>7572452</v>
      </c>
      <c r="AY10" s="15">
        <v>1874027099</v>
      </c>
      <c r="AZ10" s="15">
        <v>7538497</v>
      </c>
      <c r="BA10" s="15">
        <v>1865335110</v>
      </c>
      <c r="BB10" s="15">
        <v>11516334</v>
      </c>
      <c r="BC10" s="15">
        <v>2861105602</v>
      </c>
      <c r="BD10" s="105"/>
      <c r="BE10" s="106" t="s">
        <v>6</v>
      </c>
      <c r="BF10" s="107" t="s">
        <v>74</v>
      </c>
      <c r="BG10" s="15">
        <v>771138</v>
      </c>
      <c r="BH10" s="15">
        <v>193841640</v>
      </c>
      <c r="BI10" s="15">
        <v>978268</v>
      </c>
      <c r="BJ10" s="15">
        <v>244925250</v>
      </c>
      <c r="BK10" s="15">
        <v>931840</v>
      </c>
      <c r="BL10" s="15">
        <v>233111840</v>
      </c>
      <c r="BM10" s="15">
        <v>1646870</v>
      </c>
      <c r="BN10" s="15">
        <v>411183450</v>
      </c>
      <c r="BO10" s="90"/>
      <c r="BP10" s="91" t="s">
        <v>6</v>
      </c>
      <c r="BQ10" s="29" t="s">
        <v>74</v>
      </c>
      <c r="BR10" s="15">
        <v>7196127</v>
      </c>
      <c r="BS10" s="15">
        <v>1781433334</v>
      </c>
      <c r="BT10" s="15">
        <v>12605736</v>
      </c>
      <c r="BU10" s="15">
        <v>3117317608</v>
      </c>
      <c r="BV10" s="15">
        <v>7494404</v>
      </c>
      <c r="BW10" s="15">
        <v>1853101289</v>
      </c>
      <c r="BX10" s="15">
        <v>12295219</v>
      </c>
      <c r="BY10" s="15">
        <v>3032854583</v>
      </c>
      <c r="BZ10" s="105"/>
      <c r="CA10" s="106" t="s">
        <v>6</v>
      </c>
      <c r="CB10" s="107" t="s">
        <v>74</v>
      </c>
      <c r="CC10" s="15">
        <v>959457</v>
      </c>
      <c r="CD10" s="15">
        <v>240307560</v>
      </c>
      <c r="CE10" s="15">
        <v>1810495</v>
      </c>
      <c r="CF10" s="15">
        <v>454013850</v>
      </c>
      <c r="CG10" s="15">
        <v>998573</v>
      </c>
      <c r="CH10" s="15">
        <v>252156083</v>
      </c>
      <c r="CI10" s="15">
        <v>1894028</v>
      </c>
      <c r="CJ10" s="15">
        <v>479522750</v>
      </c>
      <c r="CK10" s="90"/>
      <c r="CL10" s="91" t="s">
        <v>6</v>
      </c>
      <c r="CM10" s="29" t="s">
        <v>74</v>
      </c>
      <c r="CN10" s="15">
        <v>8698498</v>
      </c>
      <c r="CO10" s="15">
        <v>2154703178</v>
      </c>
      <c r="CP10" s="15">
        <v>12534975</v>
      </c>
      <c r="CQ10" s="15">
        <v>3103930660</v>
      </c>
      <c r="CR10" s="15">
        <v>9768530</v>
      </c>
      <c r="CS10" s="15">
        <v>2429881857</v>
      </c>
      <c r="CT10" s="15">
        <v>13267547</v>
      </c>
      <c r="CU10" s="15">
        <v>3297735397</v>
      </c>
      <c r="CV10" s="105"/>
      <c r="CW10" s="106" t="s">
        <v>6</v>
      </c>
      <c r="CX10" s="107" t="s">
        <v>74</v>
      </c>
      <c r="CY10" s="15">
        <v>1157918</v>
      </c>
      <c r="CZ10" s="15">
        <v>295171110</v>
      </c>
      <c r="DA10" s="15">
        <v>2088362</v>
      </c>
      <c r="DB10" s="15">
        <v>533825640</v>
      </c>
      <c r="DC10" s="15">
        <v>1236963</v>
      </c>
      <c r="DD10" s="15">
        <v>317602803</v>
      </c>
      <c r="DE10" s="15">
        <v>2137999</v>
      </c>
      <c r="DF10" s="15">
        <v>548788100</v>
      </c>
      <c r="DG10" s="90"/>
      <c r="DH10" s="91" t="s">
        <v>6</v>
      </c>
      <c r="DI10" s="29" t="s">
        <v>74</v>
      </c>
      <c r="DJ10" s="15">
        <v>9811243</v>
      </c>
      <c r="DK10" s="15">
        <v>2451368746</v>
      </c>
      <c r="DL10" s="15">
        <v>13373323</v>
      </c>
      <c r="DM10" s="15">
        <v>3333776233</v>
      </c>
      <c r="DN10" s="15">
        <v>9539563</v>
      </c>
      <c r="DO10" s="15">
        <v>2389735338</v>
      </c>
      <c r="DP10" s="15">
        <v>13069992</v>
      </c>
      <c r="DQ10" s="15">
        <v>3261812661</v>
      </c>
      <c r="DR10" s="105"/>
      <c r="DS10" s="106" t="s">
        <v>6</v>
      </c>
      <c r="DT10" s="107" t="s">
        <v>74</v>
      </c>
      <c r="DU10" s="15">
        <v>1142182</v>
      </c>
      <c r="DV10" s="15">
        <v>294703746</v>
      </c>
      <c r="DW10" s="15">
        <v>1926400</v>
      </c>
      <c r="DX10" s="15">
        <v>494947020</v>
      </c>
      <c r="DY10" s="15">
        <v>982363</v>
      </c>
      <c r="DZ10" s="15">
        <v>254097313</v>
      </c>
      <c r="EA10" s="15">
        <v>1612699</v>
      </c>
      <c r="EB10" s="15">
        <v>413627545</v>
      </c>
      <c r="EC10" s="90"/>
      <c r="ED10" s="91" t="s">
        <v>6</v>
      </c>
      <c r="EE10" s="29" t="s">
        <v>74</v>
      </c>
      <c r="EF10" s="15">
        <v>6858026</v>
      </c>
      <c r="EG10" s="15">
        <v>1719966183</v>
      </c>
      <c r="EH10" s="15">
        <v>9175240</v>
      </c>
      <c r="EI10" s="15">
        <v>2291566067</v>
      </c>
      <c r="EJ10" s="15">
        <v>7092371</v>
      </c>
      <c r="EK10" s="15">
        <v>1777171818</v>
      </c>
      <c r="EL10" s="15">
        <v>9251192</v>
      </c>
      <c r="EM10" s="15">
        <v>2310138689</v>
      </c>
      <c r="EN10" s="105"/>
      <c r="EO10" s="106" t="s">
        <v>6</v>
      </c>
      <c r="EP10" s="107" t="s">
        <v>74</v>
      </c>
      <c r="EQ10" s="15">
        <v>608209</v>
      </c>
      <c r="ER10" s="15">
        <v>157506479</v>
      </c>
      <c r="ES10" s="15">
        <v>953388</v>
      </c>
      <c r="ET10" s="15">
        <v>244583810</v>
      </c>
      <c r="EU10" s="15">
        <v>551057</v>
      </c>
      <c r="EV10" s="15">
        <v>142573785</v>
      </c>
      <c r="EW10" s="15">
        <v>825160</v>
      </c>
      <c r="EX10" s="15">
        <v>211592070</v>
      </c>
      <c r="EY10" s="90"/>
      <c r="EZ10" s="91" t="s">
        <v>6</v>
      </c>
      <c r="FA10" s="29" t="s">
        <v>74</v>
      </c>
      <c r="FB10" s="15">
        <v>7449824</v>
      </c>
      <c r="FC10" s="15">
        <v>1844838658</v>
      </c>
      <c r="FD10" s="15">
        <v>9327133</v>
      </c>
      <c r="FE10" s="15">
        <v>2306648398</v>
      </c>
      <c r="FF10" s="15">
        <v>8172752</v>
      </c>
      <c r="FG10" s="15">
        <v>2009388513</v>
      </c>
      <c r="FH10" s="15">
        <v>8053812</v>
      </c>
      <c r="FI10" s="15">
        <v>1994568393</v>
      </c>
      <c r="FJ10" s="105"/>
      <c r="FK10" s="106" t="s">
        <v>6</v>
      </c>
      <c r="FL10" s="107" t="s">
        <v>74</v>
      </c>
      <c r="FM10" s="15">
        <v>510758</v>
      </c>
      <c r="FN10" s="15">
        <v>132471330</v>
      </c>
      <c r="FO10" s="15">
        <v>729079</v>
      </c>
      <c r="FP10" s="15">
        <v>187388203</v>
      </c>
      <c r="FQ10" s="15">
        <v>463146</v>
      </c>
      <c r="FR10" s="15">
        <v>120468350</v>
      </c>
      <c r="FS10" s="15">
        <v>540793</v>
      </c>
      <c r="FT10" s="15">
        <v>139376679</v>
      </c>
      <c r="FU10" s="90"/>
      <c r="FV10" s="91" t="s">
        <v>6</v>
      </c>
      <c r="FW10" s="29" t="s">
        <v>74</v>
      </c>
      <c r="FX10" s="15">
        <v>7261399</v>
      </c>
      <c r="FY10" s="15">
        <v>1777070437</v>
      </c>
      <c r="FZ10" s="15">
        <v>5915711</v>
      </c>
      <c r="GA10" s="15">
        <v>1467177566</v>
      </c>
      <c r="GB10" s="15">
        <v>3595858</v>
      </c>
      <c r="GC10" s="15">
        <v>883682026</v>
      </c>
      <c r="GD10" s="15">
        <v>3329757</v>
      </c>
      <c r="GE10" s="15">
        <v>830000957</v>
      </c>
      <c r="GF10" s="105"/>
      <c r="GG10" s="106" t="s">
        <v>6</v>
      </c>
      <c r="GH10" s="107" t="s">
        <v>74</v>
      </c>
      <c r="GI10" s="15">
        <v>351144</v>
      </c>
      <c r="GJ10" s="15">
        <v>91649513</v>
      </c>
      <c r="GK10" s="15">
        <v>335152</v>
      </c>
      <c r="GL10" s="15">
        <v>86778970</v>
      </c>
      <c r="GM10" s="15">
        <v>149551</v>
      </c>
      <c r="GN10" s="15">
        <v>39106500</v>
      </c>
      <c r="GO10" s="15">
        <v>157812</v>
      </c>
      <c r="GP10" s="15">
        <v>41098860</v>
      </c>
      <c r="GQ10" s="90"/>
      <c r="GR10" s="91" t="s">
        <v>6</v>
      </c>
      <c r="GS10" s="29" t="s">
        <v>74</v>
      </c>
      <c r="GT10" s="15">
        <v>1554574</v>
      </c>
      <c r="GU10" s="15">
        <v>384725149</v>
      </c>
      <c r="GV10" s="15">
        <v>1797552</v>
      </c>
      <c r="GW10" s="15">
        <v>449613294</v>
      </c>
      <c r="GX10" s="105"/>
      <c r="GY10" s="106" t="s">
        <v>6</v>
      </c>
      <c r="GZ10" s="107" t="s">
        <v>74</v>
      </c>
      <c r="HA10" s="15">
        <v>55656</v>
      </c>
      <c r="HB10" s="15">
        <v>14606770</v>
      </c>
      <c r="HC10" s="15">
        <v>68643</v>
      </c>
      <c r="HD10" s="15">
        <v>17988150</v>
      </c>
    </row>
    <row r="11" spans="1:212" ht="26.25" customHeight="1">
      <c r="A11" s="90"/>
      <c r="B11" s="91" t="s">
        <v>7</v>
      </c>
      <c r="C11" s="29" t="s">
        <v>75</v>
      </c>
      <c r="D11" s="15">
        <v>127468602</v>
      </c>
      <c r="E11" s="15">
        <v>4237670821</v>
      </c>
      <c r="F11" s="15">
        <v>152199364</v>
      </c>
      <c r="G11" s="15">
        <v>4789696637</v>
      </c>
      <c r="H11" s="15">
        <v>15270770</v>
      </c>
      <c r="I11" s="15">
        <v>485754252</v>
      </c>
      <c r="J11" s="15">
        <v>12777980</v>
      </c>
      <c r="K11" s="15">
        <v>402570674</v>
      </c>
      <c r="L11" s="105"/>
      <c r="M11" s="106" t="s">
        <v>7</v>
      </c>
      <c r="N11" s="107" t="s">
        <v>75</v>
      </c>
      <c r="O11" s="15">
        <v>10272541</v>
      </c>
      <c r="P11" s="15">
        <v>118711773</v>
      </c>
      <c r="Q11" s="15">
        <v>15896616</v>
      </c>
      <c r="R11" s="15">
        <v>184375863</v>
      </c>
      <c r="S11" s="15">
        <v>451337</v>
      </c>
      <c r="T11" s="15">
        <v>5128955</v>
      </c>
      <c r="U11" s="15">
        <v>352592</v>
      </c>
      <c r="V11" s="15">
        <v>3992000</v>
      </c>
      <c r="W11" s="90"/>
      <c r="X11" s="91" t="s">
        <v>7</v>
      </c>
      <c r="Y11" s="29" t="s">
        <v>256</v>
      </c>
      <c r="Z11" s="15">
        <v>11312433</v>
      </c>
      <c r="AA11" s="15">
        <v>310254384</v>
      </c>
      <c r="AB11" s="15">
        <v>9765223</v>
      </c>
      <c r="AC11" s="15">
        <v>263882532</v>
      </c>
      <c r="AD11" s="15">
        <v>6494502</v>
      </c>
      <c r="AE11" s="15">
        <v>169485086</v>
      </c>
      <c r="AF11" s="15">
        <v>5815615</v>
      </c>
      <c r="AG11" s="15">
        <v>148226996</v>
      </c>
      <c r="AH11" s="105"/>
      <c r="AI11" s="106" t="s">
        <v>7</v>
      </c>
      <c r="AJ11" s="107" t="s">
        <v>75</v>
      </c>
      <c r="AK11" s="15">
        <v>797322</v>
      </c>
      <c r="AL11" s="15">
        <v>9127133</v>
      </c>
      <c r="AM11" s="15">
        <v>632992</v>
      </c>
      <c r="AN11" s="15">
        <v>7181977</v>
      </c>
      <c r="AO11" s="15">
        <v>609153</v>
      </c>
      <c r="AP11" s="15">
        <v>6903672</v>
      </c>
      <c r="AQ11" s="15">
        <v>581302</v>
      </c>
      <c r="AR11" s="15">
        <v>6571891</v>
      </c>
      <c r="AS11" s="90"/>
      <c r="AT11" s="91" t="s">
        <v>7</v>
      </c>
      <c r="AU11" s="29" t="s">
        <v>75</v>
      </c>
      <c r="AV11" s="15">
        <v>5242309</v>
      </c>
      <c r="AW11" s="15">
        <v>143262227</v>
      </c>
      <c r="AX11" s="15">
        <v>6054207</v>
      </c>
      <c r="AY11" s="15">
        <v>159562335</v>
      </c>
      <c r="AZ11" s="15">
        <v>5767224</v>
      </c>
      <c r="BA11" s="15">
        <v>170241056</v>
      </c>
      <c r="BB11" s="15">
        <v>9152230</v>
      </c>
      <c r="BC11" s="15">
        <v>246272107</v>
      </c>
      <c r="BD11" s="105"/>
      <c r="BE11" s="106" t="s">
        <v>7</v>
      </c>
      <c r="BF11" s="107" t="s">
        <v>75</v>
      </c>
      <c r="BG11" s="15">
        <v>526837</v>
      </c>
      <c r="BH11" s="15">
        <v>5955106</v>
      </c>
      <c r="BI11" s="15">
        <v>767721</v>
      </c>
      <c r="BJ11" s="15">
        <v>8785356</v>
      </c>
      <c r="BK11" s="15">
        <v>606942</v>
      </c>
      <c r="BL11" s="15">
        <v>6871848</v>
      </c>
      <c r="BM11" s="15">
        <v>1299291</v>
      </c>
      <c r="BN11" s="15">
        <v>15055927</v>
      </c>
      <c r="BO11" s="90"/>
      <c r="BP11" s="91" t="s">
        <v>7</v>
      </c>
      <c r="BQ11" s="29" t="s">
        <v>75</v>
      </c>
      <c r="BR11" s="15">
        <v>5596320</v>
      </c>
      <c r="BS11" s="15">
        <v>164938620</v>
      </c>
      <c r="BT11" s="15">
        <v>10160627</v>
      </c>
      <c r="BU11" s="15">
        <v>277631877</v>
      </c>
      <c r="BV11" s="15">
        <v>6105072</v>
      </c>
      <c r="BW11" s="15">
        <v>180900100</v>
      </c>
      <c r="BX11" s="15">
        <v>10141604</v>
      </c>
      <c r="BY11" s="15">
        <v>277083183</v>
      </c>
      <c r="BZ11" s="105"/>
      <c r="CA11" s="106" t="s">
        <v>7</v>
      </c>
      <c r="CB11" s="107" t="s">
        <v>75</v>
      </c>
      <c r="CC11" s="15">
        <v>666875</v>
      </c>
      <c r="CD11" s="15">
        <v>7594301</v>
      </c>
      <c r="CE11" s="15">
        <v>1463740</v>
      </c>
      <c r="CF11" s="15">
        <v>17127005</v>
      </c>
      <c r="CG11" s="15">
        <v>746120</v>
      </c>
      <c r="CH11" s="15">
        <v>8552421</v>
      </c>
      <c r="CI11" s="15">
        <v>1572480</v>
      </c>
      <c r="CJ11" s="15">
        <v>18254891</v>
      </c>
      <c r="CK11" s="90"/>
      <c r="CL11" s="91" t="s">
        <v>7</v>
      </c>
      <c r="CM11" s="29" t="s">
        <v>75</v>
      </c>
      <c r="CN11" s="15">
        <v>7298058</v>
      </c>
      <c r="CO11" s="15">
        <v>220177842</v>
      </c>
      <c r="CP11" s="15">
        <v>10501756</v>
      </c>
      <c r="CQ11" s="15">
        <v>290809506</v>
      </c>
      <c r="CR11" s="15">
        <v>8330255</v>
      </c>
      <c r="CS11" s="15">
        <v>262304233</v>
      </c>
      <c r="CT11" s="15">
        <v>11204278</v>
      </c>
      <c r="CU11" s="15">
        <v>325827103</v>
      </c>
      <c r="CV11" s="105"/>
      <c r="CW11" s="106" t="s">
        <v>7</v>
      </c>
      <c r="CX11" s="107" t="s">
        <v>75</v>
      </c>
      <c r="CY11" s="15">
        <v>907510</v>
      </c>
      <c r="CZ11" s="15">
        <v>10379375</v>
      </c>
      <c r="DA11" s="15">
        <v>1743762</v>
      </c>
      <c r="DB11" s="15">
        <v>20116207</v>
      </c>
      <c r="DC11" s="15">
        <v>983478</v>
      </c>
      <c r="DD11" s="15">
        <v>11270736</v>
      </c>
      <c r="DE11" s="15">
        <v>1759452</v>
      </c>
      <c r="DF11" s="15">
        <v>20279531</v>
      </c>
      <c r="DG11" s="90"/>
      <c r="DH11" s="91" t="s">
        <v>7</v>
      </c>
      <c r="DI11" s="29" t="s">
        <v>75</v>
      </c>
      <c r="DJ11" s="15">
        <v>8502962</v>
      </c>
      <c r="DK11" s="15">
        <v>283101030</v>
      </c>
      <c r="DL11" s="15">
        <v>11469131</v>
      </c>
      <c r="DM11" s="15">
        <v>359942506</v>
      </c>
      <c r="DN11" s="15">
        <v>8473298</v>
      </c>
      <c r="DO11" s="15">
        <v>298544879</v>
      </c>
      <c r="DP11" s="15">
        <v>11535461</v>
      </c>
      <c r="DQ11" s="15">
        <v>391453480</v>
      </c>
      <c r="DR11" s="105"/>
      <c r="DS11" s="106" t="s">
        <v>7</v>
      </c>
      <c r="DT11" s="107" t="s">
        <v>75</v>
      </c>
      <c r="DU11" s="15">
        <v>925275</v>
      </c>
      <c r="DV11" s="15">
        <v>10655469</v>
      </c>
      <c r="DW11" s="15">
        <v>1566048</v>
      </c>
      <c r="DX11" s="15">
        <v>18174133</v>
      </c>
      <c r="DY11" s="15">
        <v>812169</v>
      </c>
      <c r="DZ11" s="15">
        <v>9452980</v>
      </c>
      <c r="EA11" s="15">
        <v>1286135</v>
      </c>
      <c r="EB11" s="15">
        <v>15083744</v>
      </c>
      <c r="EC11" s="90"/>
      <c r="ED11" s="91" t="s">
        <v>7</v>
      </c>
      <c r="EE11" s="29" t="s">
        <v>75</v>
      </c>
      <c r="EF11" s="15">
        <v>6246232</v>
      </c>
      <c r="EG11" s="15">
        <v>230656227</v>
      </c>
      <c r="EH11" s="15">
        <v>8343754</v>
      </c>
      <c r="EI11" s="15">
        <v>299461637</v>
      </c>
      <c r="EJ11" s="15">
        <v>6614016</v>
      </c>
      <c r="EK11" s="15">
        <v>249961250</v>
      </c>
      <c r="EL11" s="15">
        <v>8599615</v>
      </c>
      <c r="EM11" s="15">
        <v>318443493</v>
      </c>
      <c r="EN11" s="105"/>
      <c r="EO11" s="106" t="s">
        <v>7</v>
      </c>
      <c r="EP11" s="107" t="s">
        <v>75</v>
      </c>
      <c r="EQ11" s="15">
        <v>507058</v>
      </c>
      <c r="ER11" s="15">
        <v>5971382</v>
      </c>
      <c r="ES11" s="15">
        <v>756245</v>
      </c>
      <c r="ET11" s="15">
        <v>8899163</v>
      </c>
      <c r="EU11" s="15">
        <v>468107</v>
      </c>
      <c r="EV11" s="15">
        <v>5549062</v>
      </c>
      <c r="EW11" s="15">
        <v>662342</v>
      </c>
      <c r="EX11" s="15">
        <v>7807119</v>
      </c>
      <c r="EY11" s="90"/>
      <c r="EZ11" s="91" t="s">
        <v>7</v>
      </c>
      <c r="FA11" s="29" t="s">
        <v>75</v>
      </c>
      <c r="FB11" s="15">
        <v>6926136</v>
      </c>
      <c r="FC11" s="15">
        <v>265089114</v>
      </c>
      <c r="FD11" s="15">
        <v>8653189</v>
      </c>
      <c r="FE11" s="15">
        <v>325703538</v>
      </c>
      <c r="FF11" s="15">
        <v>7650082</v>
      </c>
      <c r="FG11" s="15">
        <v>309773773</v>
      </c>
      <c r="FH11" s="15">
        <v>7567304</v>
      </c>
      <c r="FI11" s="15">
        <v>290694255</v>
      </c>
      <c r="FJ11" s="105"/>
      <c r="FK11" s="106" t="s">
        <v>7</v>
      </c>
      <c r="FL11" s="107" t="s">
        <v>75</v>
      </c>
      <c r="FM11" s="15">
        <v>433899</v>
      </c>
      <c r="FN11" s="15">
        <v>5174993</v>
      </c>
      <c r="FO11" s="15">
        <v>578122</v>
      </c>
      <c r="FP11" s="15">
        <v>6789099</v>
      </c>
      <c r="FQ11" s="15">
        <v>381937</v>
      </c>
      <c r="FR11" s="15">
        <v>4612765</v>
      </c>
      <c r="FS11" s="15">
        <v>425362</v>
      </c>
      <c r="FT11" s="15">
        <v>5004012</v>
      </c>
      <c r="FU11" s="90"/>
      <c r="FV11" s="91" t="s">
        <v>7</v>
      </c>
      <c r="FW11" s="29" t="s">
        <v>75</v>
      </c>
      <c r="FX11" s="15">
        <v>6800730</v>
      </c>
      <c r="FY11" s="15">
        <v>287504270</v>
      </c>
      <c r="FZ11" s="15">
        <v>5594329</v>
      </c>
      <c r="GA11" s="15">
        <v>219899687</v>
      </c>
      <c r="GB11" s="15">
        <v>3379546</v>
      </c>
      <c r="GC11" s="15">
        <v>143932763</v>
      </c>
      <c r="GD11" s="15">
        <v>3163733</v>
      </c>
      <c r="GE11" s="15">
        <v>124940298</v>
      </c>
      <c r="GF11" s="105"/>
      <c r="GG11" s="106" t="s">
        <v>7</v>
      </c>
      <c r="GH11" s="107" t="s">
        <v>75</v>
      </c>
      <c r="GI11" s="15">
        <v>281584</v>
      </c>
      <c r="GJ11" s="15">
        <v>3468423</v>
      </c>
      <c r="GK11" s="15">
        <v>263509</v>
      </c>
      <c r="GL11" s="15">
        <v>3105509</v>
      </c>
      <c r="GM11" s="15">
        <v>120995</v>
      </c>
      <c r="GN11" s="15">
        <v>1489093</v>
      </c>
      <c r="GO11" s="15">
        <v>127500</v>
      </c>
      <c r="GP11" s="15">
        <v>1482988</v>
      </c>
      <c r="GQ11" s="90"/>
      <c r="GR11" s="91" t="s">
        <v>7</v>
      </c>
      <c r="GS11" s="29" t="s">
        <v>75</v>
      </c>
      <c r="GT11" s="15">
        <v>1458657</v>
      </c>
      <c r="GU11" s="15">
        <v>61789715</v>
      </c>
      <c r="GV11" s="15">
        <v>1699328</v>
      </c>
      <c r="GW11" s="15">
        <v>67291430</v>
      </c>
      <c r="GX11" s="105"/>
      <c r="GY11" s="106" t="s">
        <v>7</v>
      </c>
      <c r="GZ11" s="107" t="s">
        <v>75</v>
      </c>
      <c r="HA11" s="15">
        <v>45943</v>
      </c>
      <c r="HB11" s="15">
        <v>554059</v>
      </c>
      <c r="HC11" s="15">
        <v>58021</v>
      </c>
      <c r="HD11" s="15">
        <v>665311</v>
      </c>
    </row>
    <row r="12" spans="1:212" ht="27" customHeight="1">
      <c r="A12" s="92"/>
      <c r="B12" s="91"/>
      <c r="C12" s="14"/>
      <c r="D12" s="15"/>
      <c r="E12" s="15"/>
      <c r="F12" s="15"/>
      <c r="G12" s="15"/>
      <c r="H12" s="15"/>
      <c r="I12" s="15"/>
      <c r="J12" s="15"/>
      <c r="K12" s="15"/>
      <c r="L12" s="109"/>
      <c r="M12" s="106"/>
      <c r="N12" s="107"/>
      <c r="O12" s="15"/>
      <c r="P12" s="15"/>
      <c r="Q12" s="15"/>
      <c r="R12" s="15"/>
      <c r="S12" s="15"/>
      <c r="T12" s="15"/>
      <c r="U12" s="16"/>
      <c r="V12" s="16"/>
      <c r="W12" s="92"/>
      <c r="X12" s="91"/>
      <c r="Y12" s="14"/>
      <c r="Z12" s="15"/>
      <c r="AA12" s="15"/>
      <c r="AB12" s="15"/>
      <c r="AC12" s="15"/>
      <c r="AD12" s="15"/>
      <c r="AE12" s="15"/>
      <c r="AF12" s="15"/>
      <c r="AG12" s="15"/>
      <c r="AH12" s="109"/>
      <c r="AI12" s="106"/>
      <c r="AJ12" s="107"/>
      <c r="AK12" s="15"/>
      <c r="AL12" s="15"/>
      <c r="AM12" s="16"/>
      <c r="AN12" s="16"/>
      <c r="AO12" s="15"/>
      <c r="AP12" s="15"/>
      <c r="AQ12" s="16"/>
      <c r="AR12" s="16"/>
      <c r="AS12" s="92"/>
      <c r="AT12" s="91"/>
      <c r="AU12" s="14"/>
      <c r="AV12" s="15"/>
      <c r="AW12" s="15"/>
      <c r="AX12" s="15"/>
      <c r="AY12" s="15"/>
      <c r="AZ12" s="15"/>
      <c r="BA12" s="15"/>
      <c r="BB12" s="15"/>
      <c r="BC12" s="15"/>
      <c r="BD12" s="109"/>
      <c r="BE12" s="106"/>
      <c r="BF12" s="107"/>
      <c r="BG12" s="15"/>
      <c r="BH12" s="15"/>
      <c r="BI12" s="16"/>
      <c r="BJ12" s="16"/>
      <c r="BK12" s="15"/>
      <c r="BL12" s="15"/>
      <c r="BM12" s="16"/>
      <c r="BN12" s="16"/>
      <c r="BO12" s="92"/>
      <c r="BP12" s="91"/>
      <c r="BQ12" s="14"/>
      <c r="BR12" s="15"/>
      <c r="BS12" s="15"/>
      <c r="BT12" s="15"/>
      <c r="BU12" s="15"/>
      <c r="BV12" s="15"/>
      <c r="BW12" s="15"/>
      <c r="BX12" s="15"/>
      <c r="BY12" s="15"/>
      <c r="BZ12" s="109"/>
      <c r="CA12" s="106"/>
      <c r="CB12" s="107"/>
      <c r="CC12" s="15"/>
      <c r="CD12" s="15"/>
      <c r="CE12" s="16"/>
      <c r="CF12" s="16"/>
      <c r="CG12" s="15"/>
      <c r="CH12" s="15"/>
      <c r="CI12" s="16"/>
      <c r="CJ12" s="16"/>
      <c r="CK12" s="92"/>
      <c r="CL12" s="91"/>
      <c r="CM12" s="14"/>
      <c r="CN12" s="15"/>
      <c r="CO12" s="15"/>
      <c r="CP12" s="15"/>
      <c r="CQ12" s="15"/>
      <c r="CR12" s="15"/>
      <c r="CS12" s="15"/>
      <c r="CT12" s="15"/>
      <c r="CU12" s="15"/>
      <c r="CV12" s="109"/>
      <c r="CW12" s="106"/>
      <c r="CX12" s="107"/>
      <c r="CY12" s="15"/>
      <c r="CZ12" s="15"/>
      <c r="DA12" s="16"/>
      <c r="DB12" s="16"/>
      <c r="DC12" s="15"/>
      <c r="DD12" s="15"/>
      <c r="DE12" s="16"/>
      <c r="DF12" s="16"/>
      <c r="DG12" s="92"/>
      <c r="DH12" s="91"/>
      <c r="DI12" s="14"/>
      <c r="DJ12" s="15"/>
      <c r="DK12" s="15"/>
      <c r="DL12" s="15"/>
      <c r="DM12" s="15"/>
      <c r="DN12" s="15"/>
      <c r="DO12" s="15"/>
      <c r="DP12" s="15"/>
      <c r="DQ12" s="15"/>
      <c r="DR12" s="109"/>
      <c r="DS12" s="106"/>
      <c r="DT12" s="107"/>
      <c r="DU12" s="15"/>
      <c r="DV12" s="15"/>
      <c r="DW12" s="16"/>
      <c r="DX12" s="16"/>
      <c r="DY12" s="15"/>
      <c r="DZ12" s="15"/>
      <c r="EA12" s="16"/>
      <c r="EB12" s="16"/>
      <c r="EC12" s="92"/>
      <c r="ED12" s="91"/>
      <c r="EE12" s="14"/>
      <c r="EF12" s="15"/>
      <c r="EG12" s="15"/>
      <c r="EH12" s="15"/>
      <c r="EI12" s="15"/>
      <c r="EJ12" s="15"/>
      <c r="EK12" s="15"/>
      <c r="EL12" s="15"/>
      <c r="EM12" s="15"/>
      <c r="EN12" s="109"/>
      <c r="EO12" s="106"/>
      <c r="EP12" s="107"/>
      <c r="EQ12" s="15"/>
      <c r="ER12" s="15"/>
      <c r="ES12" s="16"/>
      <c r="ET12" s="16"/>
      <c r="EU12" s="15"/>
      <c r="EV12" s="15"/>
      <c r="EW12" s="16"/>
      <c r="EX12" s="16"/>
      <c r="EY12" s="92"/>
      <c r="EZ12" s="91"/>
      <c r="FA12" s="14"/>
      <c r="FB12" s="15"/>
      <c r="FC12" s="15"/>
      <c r="FD12" s="15"/>
      <c r="FE12" s="15"/>
      <c r="FF12" s="15"/>
      <c r="FG12" s="15"/>
      <c r="FH12" s="15"/>
      <c r="FI12" s="15"/>
      <c r="FJ12" s="109"/>
      <c r="FK12" s="106"/>
      <c r="FL12" s="107"/>
      <c r="FM12" s="15"/>
      <c r="FN12" s="15"/>
      <c r="FO12" s="16"/>
      <c r="FP12" s="16"/>
      <c r="FQ12" s="15"/>
      <c r="FR12" s="15"/>
      <c r="FS12" s="16"/>
      <c r="FT12" s="16"/>
      <c r="FU12" s="92"/>
      <c r="FV12" s="91"/>
      <c r="FW12" s="14"/>
      <c r="FX12" s="15"/>
      <c r="FY12" s="15"/>
      <c r="FZ12" s="15"/>
      <c r="GA12" s="15"/>
      <c r="GB12" s="15"/>
      <c r="GC12" s="15"/>
      <c r="GD12" s="15"/>
      <c r="GE12" s="15"/>
      <c r="GF12" s="109"/>
      <c r="GG12" s="106"/>
      <c r="GH12" s="107"/>
      <c r="GI12" s="15"/>
      <c r="GJ12" s="15"/>
      <c r="GK12" s="16"/>
      <c r="GL12" s="16"/>
      <c r="GM12" s="15"/>
      <c r="GN12" s="15"/>
      <c r="GO12" s="16"/>
      <c r="GP12" s="16"/>
      <c r="GQ12" s="92"/>
      <c r="GR12" s="91"/>
      <c r="GS12" s="14"/>
      <c r="GT12" s="15"/>
      <c r="GU12" s="15"/>
      <c r="GV12" s="15"/>
      <c r="GW12" s="15"/>
      <c r="GX12" s="109"/>
      <c r="GY12" s="106"/>
      <c r="GZ12" s="107"/>
      <c r="HA12" s="15"/>
      <c r="HB12" s="15" t="s">
        <v>259</v>
      </c>
      <c r="HC12" s="16"/>
      <c r="HD12" s="16"/>
    </row>
    <row r="13" spans="1:212" s="89" customFormat="1" ht="30" customHeight="1">
      <c r="A13" s="93" t="s">
        <v>226</v>
      </c>
      <c r="B13" s="93"/>
      <c r="C13" s="94" t="s">
        <v>227</v>
      </c>
      <c r="D13" s="13">
        <v>46158402</v>
      </c>
      <c r="E13" s="13">
        <v>75124830815</v>
      </c>
      <c r="F13" s="13">
        <v>51393201</v>
      </c>
      <c r="G13" s="13">
        <v>72814976487</v>
      </c>
      <c r="H13" s="13">
        <v>3115035</v>
      </c>
      <c r="I13" s="13">
        <v>2356808435</v>
      </c>
      <c r="J13" s="13">
        <v>2437747</v>
      </c>
      <c r="K13" s="13">
        <v>1655089286</v>
      </c>
      <c r="L13" s="93" t="s">
        <v>9</v>
      </c>
      <c r="M13" s="93"/>
      <c r="N13" s="110" t="s">
        <v>234</v>
      </c>
      <c r="O13" s="13">
        <v>12963569</v>
      </c>
      <c r="P13" s="13">
        <v>14326039002</v>
      </c>
      <c r="Q13" s="13">
        <v>15021181</v>
      </c>
      <c r="R13" s="13">
        <v>16876045876</v>
      </c>
      <c r="S13" s="13">
        <v>535311</v>
      </c>
      <c r="T13" s="13">
        <v>592567333</v>
      </c>
      <c r="U13" s="13">
        <v>508615</v>
      </c>
      <c r="V13" s="13">
        <v>561242909</v>
      </c>
      <c r="W13" s="93" t="s">
        <v>226</v>
      </c>
      <c r="X13" s="93"/>
      <c r="Y13" s="94" t="s">
        <v>257</v>
      </c>
      <c r="Z13" s="13">
        <v>1689774</v>
      </c>
      <c r="AA13" s="13">
        <v>1722523748</v>
      </c>
      <c r="AB13" s="13">
        <v>1255083</v>
      </c>
      <c r="AC13" s="13">
        <v>1128674153</v>
      </c>
      <c r="AD13" s="13">
        <v>1065150</v>
      </c>
      <c r="AE13" s="13">
        <v>1225458711</v>
      </c>
      <c r="AF13" s="13">
        <v>795040</v>
      </c>
      <c r="AG13" s="13">
        <v>837876590</v>
      </c>
      <c r="AH13" s="93" t="s">
        <v>9</v>
      </c>
      <c r="AI13" s="93"/>
      <c r="AJ13" s="110" t="s">
        <v>234</v>
      </c>
      <c r="AK13" s="13">
        <v>1840062</v>
      </c>
      <c r="AL13" s="13">
        <f>SUM(AL14:AL17)</f>
        <v>1795798386</v>
      </c>
      <c r="AM13" s="13">
        <v>1807370</v>
      </c>
      <c r="AN13" s="13">
        <f>SUM(AN14:AN17)</f>
        <v>1748638133</v>
      </c>
      <c r="AO13" s="13">
        <v>714071</v>
      </c>
      <c r="AP13" s="13">
        <f>SUM(AP14:AP17)</f>
        <v>750580115</v>
      </c>
      <c r="AQ13" s="13">
        <v>797177</v>
      </c>
      <c r="AR13" s="13">
        <f>SUM(AR14:AR17)</f>
        <v>892552249</v>
      </c>
      <c r="AS13" s="93" t="s">
        <v>226</v>
      </c>
      <c r="AT13" s="93"/>
      <c r="AU13" s="94" t="s">
        <v>241</v>
      </c>
      <c r="AV13" s="13">
        <v>1322879</v>
      </c>
      <c r="AW13" s="13">
        <v>1595901152</v>
      </c>
      <c r="AX13" s="13">
        <v>1282990</v>
      </c>
      <c r="AY13" s="13">
        <v>1218430863</v>
      </c>
      <c r="AZ13" s="13">
        <v>2154282</v>
      </c>
      <c r="BA13" s="13">
        <v>2495676269</v>
      </c>
      <c r="BB13" s="13">
        <v>2480422</v>
      </c>
      <c r="BC13" s="13">
        <v>2230505729</v>
      </c>
      <c r="BD13" s="93" t="s">
        <v>9</v>
      </c>
      <c r="BE13" s="93"/>
      <c r="BF13" s="110" t="s">
        <v>234</v>
      </c>
      <c r="BG13" s="13">
        <v>773254</v>
      </c>
      <c r="BH13" s="13">
        <v>1010950436</v>
      </c>
      <c r="BI13" s="13">
        <v>1079004</v>
      </c>
      <c r="BJ13" s="13">
        <v>1392259656</v>
      </c>
      <c r="BK13" s="13">
        <v>1089970</v>
      </c>
      <c r="BL13" s="13">
        <v>1378739863</v>
      </c>
      <c r="BM13" s="13">
        <v>1516373</v>
      </c>
      <c r="BN13" s="13">
        <v>1872334265</v>
      </c>
      <c r="BO13" s="93" t="s">
        <v>226</v>
      </c>
      <c r="BP13" s="93"/>
      <c r="BQ13" s="94" t="s">
        <v>241</v>
      </c>
      <c r="BR13" s="13">
        <v>1897412</v>
      </c>
      <c r="BS13" s="13">
        <v>2590723673</v>
      </c>
      <c r="BT13" s="13">
        <v>3185652</v>
      </c>
      <c r="BU13" s="13">
        <v>2846185592</v>
      </c>
      <c r="BV13" s="13">
        <v>1933348</v>
      </c>
      <c r="BW13" s="13">
        <v>2907932979</v>
      </c>
      <c r="BX13" s="13">
        <v>3198964</v>
      </c>
      <c r="BY13" s="13">
        <v>3091326207</v>
      </c>
      <c r="BZ13" s="93" t="s">
        <v>9</v>
      </c>
      <c r="CA13" s="93"/>
      <c r="CB13" s="110" t="s">
        <v>234</v>
      </c>
      <c r="CC13" s="13">
        <v>1012513</v>
      </c>
      <c r="CD13" s="13">
        <v>1226275101</v>
      </c>
      <c r="CE13" s="13">
        <v>1356461</v>
      </c>
      <c r="CF13" s="13">
        <v>1618861605</v>
      </c>
      <c r="CG13" s="13">
        <v>883067</v>
      </c>
      <c r="CH13" s="13">
        <v>1028978827</v>
      </c>
      <c r="CI13" s="13">
        <v>1153200</v>
      </c>
      <c r="CJ13" s="13">
        <v>1355993747</v>
      </c>
      <c r="CK13" s="93" t="s">
        <v>226</v>
      </c>
      <c r="CL13" s="93"/>
      <c r="CM13" s="94" t="s">
        <v>241</v>
      </c>
      <c r="CN13" s="13">
        <v>2285279</v>
      </c>
      <c r="CO13" s="13">
        <v>3764475754</v>
      </c>
      <c r="CP13" s="13">
        <v>3092428</v>
      </c>
      <c r="CQ13" s="13">
        <v>3659036453</v>
      </c>
      <c r="CR13" s="13">
        <v>2850300</v>
      </c>
      <c r="CS13" s="13">
        <v>4910905613</v>
      </c>
      <c r="CT13" s="13">
        <v>3642199</v>
      </c>
      <c r="CU13" s="13">
        <v>4818810915</v>
      </c>
      <c r="CV13" s="93" t="s">
        <v>9</v>
      </c>
      <c r="CW13" s="93"/>
      <c r="CX13" s="110" t="s">
        <v>234</v>
      </c>
      <c r="CY13" s="13">
        <v>927556</v>
      </c>
      <c r="CZ13" s="13">
        <v>1046213855</v>
      </c>
      <c r="DA13" s="13">
        <v>1144889</v>
      </c>
      <c r="DB13" s="13">
        <v>1327902164</v>
      </c>
      <c r="DC13" s="13">
        <v>1013208</v>
      </c>
      <c r="DD13" s="13">
        <v>1111614423</v>
      </c>
      <c r="DE13" s="13">
        <v>1189756</v>
      </c>
      <c r="DF13" s="13">
        <v>1358496465</v>
      </c>
      <c r="DG13" s="93" t="s">
        <v>226</v>
      </c>
      <c r="DH13" s="93"/>
      <c r="DI13" s="94" t="s">
        <v>241</v>
      </c>
      <c r="DJ13" s="13">
        <v>3248906</v>
      </c>
      <c r="DK13" s="13">
        <v>5939651145</v>
      </c>
      <c r="DL13" s="13">
        <v>4250324</v>
      </c>
      <c r="DM13" s="13">
        <v>6168877126</v>
      </c>
      <c r="DN13" s="13">
        <v>3598987</v>
      </c>
      <c r="DO13" s="13">
        <v>6955397403</v>
      </c>
      <c r="DP13" s="13">
        <v>4760261</v>
      </c>
      <c r="DQ13" s="13">
        <v>7448486831</v>
      </c>
      <c r="DR13" s="93" t="s">
        <v>9</v>
      </c>
      <c r="DS13" s="93"/>
      <c r="DT13" s="110" t="s">
        <v>234</v>
      </c>
      <c r="DU13" s="13">
        <v>997635</v>
      </c>
      <c r="DV13" s="13">
        <v>1080411581</v>
      </c>
      <c r="DW13" s="13">
        <v>1147990</v>
      </c>
      <c r="DX13" s="13">
        <v>1293463087</v>
      </c>
      <c r="DY13" s="13">
        <v>885217</v>
      </c>
      <c r="DZ13" s="13">
        <v>952433612</v>
      </c>
      <c r="EA13" s="13">
        <v>1018047</v>
      </c>
      <c r="EB13" s="13">
        <v>1119793222</v>
      </c>
      <c r="EC13" s="93" t="s">
        <v>226</v>
      </c>
      <c r="ED13" s="93"/>
      <c r="EE13" s="94" t="s">
        <v>241</v>
      </c>
      <c r="EF13" s="13">
        <v>2877096</v>
      </c>
      <c r="EG13" s="13">
        <v>5702055287</v>
      </c>
      <c r="EH13" s="13">
        <v>3689620</v>
      </c>
      <c r="EI13" s="13">
        <v>6198264372</v>
      </c>
      <c r="EJ13" s="13">
        <v>3144440</v>
      </c>
      <c r="EK13" s="13">
        <v>6349370348</v>
      </c>
      <c r="EL13" s="13">
        <v>3925774</v>
      </c>
      <c r="EM13" s="13">
        <v>7082175098</v>
      </c>
      <c r="EN13" s="93" t="s">
        <v>9</v>
      </c>
      <c r="EO13" s="93"/>
      <c r="EP13" s="110" t="s">
        <v>234</v>
      </c>
      <c r="EQ13" s="13">
        <v>561386</v>
      </c>
      <c r="ER13" s="13">
        <v>600714657</v>
      </c>
      <c r="ES13" s="13">
        <v>629977</v>
      </c>
      <c r="ET13" s="13">
        <v>676844975</v>
      </c>
      <c r="EU13" s="13">
        <v>487369</v>
      </c>
      <c r="EV13" s="13">
        <v>519595874</v>
      </c>
      <c r="EW13" s="13">
        <v>567232</v>
      </c>
      <c r="EX13" s="13">
        <v>597039339</v>
      </c>
      <c r="EY13" s="93" t="s">
        <v>226</v>
      </c>
      <c r="EZ13" s="93"/>
      <c r="FA13" s="94" t="s">
        <v>227</v>
      </c>
      <c r="FB13" s="13">
        <v>3397875</v>
      </c>
      <c r="FC13" s="13">
        <v>6639025232</v>
      </c>
      <c r="FD13" s="13">
        <v>4074551</v>
      </c>
      <c r="FE13" s="13">
        <v>7606207675</v>
      </c>
      <c r="FF13" s="13">
        <v>4275580</v>
      </c>
      <c r="FG13" s="13">
        <v>7701251304</v>
      </c>
      <c r="FH13" s="13">
        <v>3721059</v>
      </c>
      <c r="FI13" s="13">
        <v>6972394196</v>
      </c>
      <c r="FJ13" s="93" t="s">
        <v>9</v>
      </c>
      <c r="FK13" s="93"/>
      <c r="FL13" s="110" t="s">
        <v>234</v>
      </c>
      <c r="FM13" s="13">
        <v>403565</v>
      </c>
      <c r="FN13" s="13">
        <v>418920261</v>
      </c>
      <c r="FO13" s="13">
        <v>467437</v>
      </c>
      <c r="FP13" s="13">
        <v>472126866</v>
      </c>
      <c r="FQ13" s="13">
        <v>378103</v>
      </c>
      <c r="FR13" s="13">
        <v>377037621</v>
      </c>
      <c r="FS13" s="13">
        <v>325413</v>
      </c>
      <c r="FT13" s="13">
        <v>311853266</v>
      </c>
      <c r="FU13" s="93" t="s">
        <v>226</v>
      </c>
      <c r="FV13" s="93"/>
      <c r="FW13" s="94" t="s">
        <v>227</v>
      </c>
      <c r="FX13" s="13">
        <v>4204838</v>
      </c>
      <c r="FY13" s="13">
        <v>7159729860</v>
      </c>
      <c r="FZ13" s="13">
        <v>2917557</v>
      </c>
      <c r="GA13" s="13">
        <v>5339848518</v>
      </c>
      <c r="GB13" s="13">
        <v>2150165</v>
      </c>
      <c r="GC13" s="13">
        <v>3585244262</v>
      </c>
      <c r="GD13" s="13">
        <v>1707562</v>
      </c>
      <c r="GE13" s="13">
        <v>2985194955</v>
      </c>
      <c r="GF13" s="93" t="s">
        <v>9</v>
      </c>
      <c r="GG13" s="93"/>
      <c r="GH13" s="110" t="s">
        <v>234</v>
      </c>
      <c r="GI13" s="13">
        <v>296881</v>
      </c>
      <c r="GJ13" s="13">
        <v>285876527</v>
      </c>
      <c r="GK13" s="13">
        <v>196678</v>
      </c>
      <c r="GL13" s="13">
        <v>179522946</v>
      </c>
      <c r="GM13" s="13">
        <v>123701</v>
      </c>
      <c r="GN13" s="13">
        <v>114061988</v>
      </c>
      <c r="GO13" s="13">
        <v>85627</v>
      </c>
      <c r="GP13" s="13">
        <v>73244208</v>
      </c>
      <c r="GQ13" s="93" t="s">
        <v>226</v>
      </c>
      <c r="GR13" s="93"/>
      <c r="GS13" s="94" t="s">
        <v>241</v>
      </c>
      <c r="GT13" s="13">
        <v>947056</v>
      </c>
      <c r="GU13" s="13">
        <v>1522699640</v>
      </c>
      <c r="GV13" s="13">
        <v>975968</v>
      </c>
      <c r="GW13" s="13">
        <v>1527591928</v>
      </c>
      <c r="GX13" s="93" t="s">
        <v>9</v>
      </c>
      <c r="GY13" s="93"/>
      <c r="GZ13" s="110" t="s">
        <v>234</v>
      </c>
      <c r="HA13" s="13">
        <v>40700</v>
      </c>
      <c r="HB13" s="13">
        <v>35268542</v>
      </c>
      <c r="HC13" s="13">
        <v>29935</v>
      </c>
      <c r="HD13" s="13">
        <v>23876774</v>
      </c>
    </row>
    <row r="14" spans="1:212" ht="27" customHeight="1">
      <c r="A14" s="90"/>
      <c r="B14" s="91" t="s">
        <v>4</v>
      </c>
      <c r="C14" s="29" t="s">
        <v>73</v>
      </c>
      <c r="D14" s="15">
        <v>38246572</v>
      </c>
      <c r="E14" s="15">
        <v>31416806550</v>
      </c>
      <c r="F14" s="15">
        <v>40044040</v>
      </c>
      <c r="G14" s="15">
        <v>28219187154</v>
      </c>
      <c r="H14" s="15">
        <v>2395492</v>
      </c>
      <c r="I14" s="15">
        <v>377932498</v>
      </c>
      <c r="J14" s="15">
        <v>1891728</v>
      </c>
      <c r="K14" s="15">
        <v>265073611</v>
      </c>
      <c r="L14" s="105"/>
      <c r="M14" s="106" t="s">
        <v>4</v>
      </c>
      <c r="N14" s="107" t="s">
        <v>73</v>
      </c>
      <c r="O14" s="15">
        <v>1720544</v>
      </c>
      <c r="P14" s="15">
        <v>131386191</v>
      </c>
      <c r="Q14" s="15">
        <v>1666016</v>
      </c>
      <c r="R14" s="15">
        <v>120847624</v>
      </c>
      <c r="S14" s="15">
        <v>28593</v>
      </c>
      <c r="T14" s="15">
        <v>1865597</v>
      </c>
      <c r="U14" s="15">
        <v>24547</v>
      </c>
      <c r="V14" s="15">
        <v>1593147</v>
      </c>
      <c r="W14" s="90"/>
      <c r="X14" s="91" t="s">
        <v>4</v>
      </c>
      <c r="Y14" s="29" t="s">
        <v>253</v>
      </c>
      <c r="Z14" s="15">
        <v>1293227</v>
      </c>
      <c r="AA14" s="15">
        <v>460489844</v>
      </c>
      <c r="AB14" s="15">
        <v>1007455</v>
      </c>
      <c r="AC14" s="15">
        <v>289987521</v>
      </c>
      <c r="AD14" s="15">
        <v>831218</v>
      </c>
      <c r="AE14" s="15">
        <v>486574446</v>
      </c>
      <c r="AF14" s="15">
        <v>641610</v>
      </c>
      <c r="AG14" s="15">
        <v>324819791</v>
      </c>
      <c r="AH14" s="105"/>
      <c r="AI14" s="106" t="s">
        <v>4</v>
      </c>
      <c r="AJ14" s="107" t="s">
        <v>73</v>
      </c>
      <c r="AK14" s="15">
        <v>84666</v>
      </c>
      <c r="AL14" s="15">
        <v>4873062</v>
      </c>
      <c r="AM14" s="15">
        <v>78980</v>
      </c>
      <c r="AN14" s="15">
        <v>4503143</v>
      </c>
      <c r="AO14" s="15">
        <v>35822</v>
      </c>
      <c r="AP14" s="15">
        <v>2235808</v>
      </c>
      <c r="AQ14" s="15">
        <v>41360</v>
      </c>
      <c r="AR14" s="15">
        <v>2616980</v>
      </c>
      <c r="AS14" s="90"/>
      <c r="AT14" s="91" t="s">
        <v>4</v>
      </c>
      <c r="AU14" s="29" t="s">
        <v>73</v>
      </c>
      <c r="AV14" s="15">
        <v>1031010</v>
      </c>
      <c r="AW14" s="15">
        <v>576771412</v>
      </c>
      <c r="AX14" s="15">
        <v>1019517</v>
      </c>
      <c r="AY14" s="15">
        <v>332590907</v>
      </c>
      <c r="AZ14" s="15">
        <v>1694506</v>
      </c>
      <c r="BA14" s="15">
        <v>818071944</v>
      </c>
      <c r="BB14" s="15">
        <v>1838863</v>
      </c>
      <c r="BC14" s="15">
        <v>561866530</v>
      </c>
      <c r="BD14" s="105"/>
      <c r="BE14" s="106" t="s">
        <v>4</v>
      </c>
      <c r="BF14" s="107" t="s">
        <v>73</v>
      </c>
      <c r="BG14" s="15">
        <v>72375</v>
      </c>
      <c r="BH14" s="15">
        <v>5080678</v>
      </c>
      <c r="BI14" s="15">
        <v>98698</v>
      </c>
      <c r="BJ14" s="15">
        <v>6979818</v>
      </c>
      <c r="BK14" s="15">
        <v>150610</v>
      </c>
      <c r="BL14" s="15">
        <v>10646323</v>
      </c>
      <c r="BM14" s="15">
        <v>194895</v>
      </c>
      <c r="BN14" s="15">
        <v>14095276</v>
      </c>
      <c r="BO14" s="90"/>
      <c r="BP14" s="91" t="s">
        <v>4</v>
      </c>
      <c r="BQ14" s="29" t="s">
        <v>73</v>
      </c>
      <c r="BR14" s="15">
        <v>1511058</v>
      </c>
      <c r="BS14" s="15">
        <v>957300644</v>
      </c>
      <c r="BT14" s="15">
        <v>2145153</v>
      </c>
      <c r="BU14" s="15">
        <v>740928186</v>
      </c>
      <c r="BV14" s="15">
        <v>1571683</v>
      </c>
      <c r="BW14" s="15">
        <v>1114097708</v>
      </c>
      <c r="BX14" s="15">
        <v>2069409</v>
      </c>
      <c r="BY14" s="15">
        <v>888270074</v>
      </c>
      <c r="BZ14" s="105"/>
      <c r="CA14" s="106" t="s">
        <v>4</v>
      </c>
      <c r="CB14" s="107" t="s">
        <v>73</v>
      </c>
      <c r="CC14" s="15">
        <v>131197</v>
      </c>
      <c r="CD14" s="15">
        <v>9391911</v>
      </c>
      <c r="CE14" s="15">
        <v>162468</v>
      </c>
      <c r="CF14" s="15">
        <v>11781744</v>
      </c>
      <c r="CG14" s="15">
        <v>114974</v>
      </c>
      <c r="CH14" s="15">
        <v>8607522</v>
      </c>
      <c r="CI14" s="15">
        <v>125048</v>
      </c>
      <c r="CJ14" s="15">
        <v>9009605</v>
      </c>
      <c r="CK14" s="90"/>
      <c r="CL14" s="91" t="s">
        <v>4</v>
      </c>
      <c r="CM14" s="29" t="s">
        <v>73</v>
      </c>
      <c r="CN14" s="15">
        <v>1881256</v>
      </c>
      <c r="CO14" s="15">
        <v>1443656387</v>
      </c>
      <c r="CP14" s="15">
        <v>2181335</v>
      </c>
      <c r="CQ14" s="15">
        <v>1202442201</v>
      </c>
      <c r="CR14" s="15">
        <v>2337467</v>
      </c>
      <c r="CS14" s="15">
        <v>1909403461</v>
      </c>
      <c r="CT14" s="15">
        <v>2662237</v>
      </c>
      <c r="CU14" s="15">
        <v>1616389953</v>
      </c>
      <c r="CV14" s="105"/>
      <c r="CW14" s="106" t="s">
        <v>4</v>
      </c>
      <c r="CX14" s="107" t="s">
        <v>73</v>
      </c>
      <c r="CY14" s="15">
        <v>133392</v>
      </c>
      <c r="CZ14" s="15">
        <v>10386864</v>
      </c>
      <c r="DA14" s="15">
        <v>121770</v>
      </c>
      <c r="DB14" s="15">
        <v>8860335</v>
      </c>
      <c r="DC14" s="15">
        <v>163424</v>
      </c>
      <c r="DD14" s="15">
        <v>12746910</v>
      </c>
      <c r="DE14" s="15">
        <v>134138</v>
      </c>
      <c r="DF14" s="15">
        <v>9808012</v>
      </c>
      <c r="DG14" s="90"/>
      <c r="DH14" s="91" t="s">
        <v>4</v>
      </c>
      <c r="DI14" s="29" t="s">
        <v>73</v>
      </c>
      <c r="DJ14" s="15">
        <v>2690922</v>
      </c>
      <c r="DK14" s="15">
        <v>2356536801</v>
      </c>
      <c r="DL14" s="15">
        <v>3227201</v>
      </c>
      <c r="DM14" s="15">
        <v>2163031976</v>
      </c>
      <c r="DN14" s="15">
        <v>3012847</v>
      </c>
      <c r="DO14" s="15">
        <v>2910739134</v>
      </c>
      <c r="DP14" s="15">
        <v>3761595</v>
      </c>
      <c r="DQ14" s="15">
        <v>2883461188</v>
      </c>
      <c r="DR14" s="105"/>
      <c r="DS14" s="106" t="s">
        <v>4</v>
      </c>
      <c r="DT14" s="107" t="s">
        <v>73</v>
      </c>
      <c r="DU14" s="15">
        <v>171246</v>
      </c>
      <c r="DV14" s="15">
        <v>14089448</v>
      </c>
      <c r="DW14" s="15">
        <v>142391</v>
      </c>
      <c r="DX14" s="15">
        <v>10378508</v>
      </c>
      <c r="DY14" s="15">
        <v>157036</v>
      </c>
      <c r="DZ14" s="15">
        <v>13054392</v>
      </c>
      <c r="EA14" s="15">
        <v>141595</v>
      </c>
      <c r="EB14" s="15">
        <v>10595117</v>
      </c>
      <c r="EC14" s="90"/>
      <c r="ED14" s="91" t="s">
        <v>4</v>
      </c>
      <c r="EE14" s="29" t="s">
        <v>73</v>
      </c>
      <c r="EF14" s="15">
        <v>2436938</v>
      </c>
      <c r="EG14" s="15">
        <v>2464276502</v>
      </c>
      <c r="EH14" s="15">
        <v>3010933</v>
      </c>
      <c r="EI14" s="15">
        <v>2578409952</v>
      </c>
      <c r="EJ14" s="15">
        <v>2690831</v>
      </c>
      <c r="EK14" s="15">
        <v>2828369758</v>
      </c>
      <c r="EL14" s="15">
        <v>3276217</v>
      </c>
      <c r="EM14" s="15">
        <v>3094400596</v>
      </c>
      <c r="EN14" s="105"/>
      <c r="EO14" s="106" t="s">
        <v>4</v>
      </c>
      <c r="EP14" s="107" t="s">
        <v>73</v>
      </c>
      <c r="EQ14" s="15">
        <v>102531</v>
      </c>
      <c r="ER14" s="15">
        <v>8587043</v>
      </c>
      <c r="ES14" s="15">
        <v>95694</v>
      </c>
      <c r="ET14" s="15">
        <v>7187292</v>
      </c>
      <c r="EU14" s="15">
        <v>92175</v>
      </c>
      <c r="EV14" s="15">
        <v>7760198</v>
      </c>
      <c r="EW14" s="15">
        <v>91839</v>
      </c>
      <c r="EX14" s="15">
        <v>6960565</v>
      </c>
      <c r="EY14" s="90"/>
      <c r="EZ14" s="91" t="s">
        <v>4</v>
      </c>
      <c r="FA14" s="29" t="s">
        <v>73</v>
      </c>
      <c r="FB14" s="15">
        <v>2886013</v>
      </c>
      <c r="FC14" s="15">
        <v>3046458136</v>
      </c>
      <c r="FD14" s="15">
        <v>3390048</v>
      </c>
      <c r="FE14" s="15">
        <v>3392629787</v>
      </c>
      <c r="FF14" s="15">
        <v>3669131</v>
      </c>
      <c r="FG14" s="15">
        <v>3674739239</v>
      </c>
      <c r="FH14" s="15">
        <v>3135971</v>
      </c>
      <c r="FI14" s="15">
        <v>3199425680</v>
      </c>
      <c r="FJ14" s="105"/>
      <c r="FK14" s="106" t="s">
        <v>4</v>
      </c>
      <c r="FL14" s="107" t="s">
        <v>73</v>
      </c>
      <c r="FM14" s="15">
        <v>80279</v>
      </c>
      <c r="FN14" s="15">
        <v>6385239</v>
      </c>
      <c r="FO14" s="15">
        <v>81745</v>
      </c>
      <c r="FP14" s="15">
        <v>6256743</v>
      </c>
      <c r="FQ14" s="15">
        <v>85039</v>
      </c>
      <c r="FR14" s="15">
        <v>6609336</v>
      </c>
      <c r="FS14" s="15">
        <v>63212</v>
      </c>
      <c r="FT14" s="15">
        <v>4818471</v>
      </c>
      <c r="FU14" s="90"/>
      <c r="FV14" s="91" t="s">
        <v>4</v>
      </c>
      <c r="FW14" s="29" t="s">
        <v>73</v>
      </c>
      <c r="FX14" s="15">
        <v>3632664</v>
      </c>
      <c r="FY14" s="15">
        <v>3487809934</v>
      </c>
      <c r="FZ14" s="15">
        <v>2486120</v>
      </c>
      <c r="GA14" s="15">
        <v>2533637165</v>
      </c>
      <c r="GB14" s="15">
        <v>1863071</v>
      </c>
      <c r="GC14" s="15">
        <v>1764518879</v>
      </c>
      <c r="GD14" s="15">
        <v>1466162</v>
      </c>
      <c r="GE14" s="15">
        <v>1429362740</v>
      </c>
      <c r="GF14" s="105"/>
      <c r="GG14" s="106" t="s">
        <v>4</v>
      </c>
      <c r="GH14" s="107" t="s">
        <v>73</v>
      </c>
      <c r="GI14" s="15">
        <v>74278</v>
      </c>
      <c r="GJ14" s="15">
        <v>5776498</v>
      </c>
      <c r="GK14" s="15">
        <v>41352</v>
      </c>
      <c r="GL14" s="15">
        <v>3290393</v>
      </c>
      <c r="GM14" s="15">
        <v>32111</v>
      </c>
      <c r="GN14" s="15">
        <v>2446892</v>
      </c>
      <c r="GO14" s="15">
        <v>19075</v>
      </c>
      <c r="GP14" s="15">
        <v>1500721</v>
      </c>
      <c r="GQ14" s="90"/>
      <c r="GR14" s="91" t="s">
        <v>4</v>
      </c>
      <c r="GS14" s="29" t="s">
        <v>73</v>
      </c>
      <c r="GT14" s="15">
        <v>817238</v>
      </c>
      <c r="GU14" s="15">
        <v>739059823</v>
      </c>
      <c r="GV14" s="15">
        <v>832486</v>
      </c>
      <c r="GW14" s="15">
        <v>722459296</v>
      </c>
      <c r="GX14" s="105"/>
      <c r="GY14" s="106" t="s">
        <v>4</v>
      </c>
      <c r="GZ14" s="107" t="s">
        <v>73</v>
      </c>
      <c r="HA14" s="15">
        <v>10796</v>
      </c>
      <c r="HB14" s="15">
        <v>842470</v>
      </c>
      <c r="HC14" s="15">
        <v>7209</v>
      </c>
      <c r="HD14" s="15">
        <v>611754</v>
      </c>
    </row>
    <row r="15" spans="1:212" ht="42" customHeight="1">
      <c r="A15" s="90"/>
      <c r="B15" s="91" t="s">
        <v>5</v>
      </c>
      <c r="C15" s="28" t="s">
        <v>40</v>
      </c>
      <c r="D15" s="15">
        <v>21975309</v>
      </c>
      <c r="E15" s="15">
        <v>31772898780</v>
      </c>
      <c r="F15" s="15">
        <v>26508114</v>
      </c>
      <c r="G15" s="15">
        <v>32132466960</v>
      </c>
      <c r="H15" s="15">
        <v>1109047</v>
      </c>
      <c r="I15" s="15">
        <v>1112065651</v>
      </c>
      <c r="J15" s="15">
        <v>824298</v>
      </c>
      <c r="K15" s="15">
        <v>714170224</v>
      </c>
      <c r="L15" s="105"/>
      <c r="M15" s="106" t="s">
        <v>5</v>
      </c>
      <c r="N15" s="108" t="s">
        <v>233</v>
      </c>
      <c r="O15" s="15">
        <v>12803931</v>
      </c>
      <c r="P15" s="15">
        <v>11142793239</v>
      </c>
      <c r="Q15" s="15">
        <v>14877458</v>
      </c>
      <c r="R15" s="15">
        <v>13237125249</v>
      </c>
      <c r="S15" s="15">
        <v>523309</v>
      </c>
      <c r="T15" s="15">
        <v>472167667</v>
      </c>
      <c r="U15" s="15">
        <v>498481</v>
      </c>
      <c r="V15" s="15">
        <v>447254469</v>
      </c>
      <c r="W15" s="90"/>
      <c r="X15" s="91" t="s">
        <v>5</v>
      </c>
      <c r="Y15" s="28" t="s">
        <v>254</v>
      </c>
      <c r="Z15" s="15">
        <v>751671</v>
      </c>
      <c r="AA15" s="15">
        <v>801989971</v>
      </c>
      <c r="AB15" s="15">
        <v>494308</v>
      </c>
      <c r="AC15" s="15">
        <v>495877825</v>
      </c>
      <c r="AD15" s="15">
        <v>536707</v>
      </c>
      <c r="AE15" s="15">
        <v>448718773</v>
      </c>
      <c r="AF15" s="15">
        <v>355408</v>
      </c>
      <c r="AG15" s="15">
        <v>299718561</v>
      </c>
      <c r="AH15" s="105"/>
      <c r="AI15" s="106" t="s">
        <v>5</v>
      </c>
      <c r="AJ15" s="108" t="s">
        <v>233</v>
      </c>
      <c r="AK15" s="15">
        <v>1822340</v>
      </c>
      <c r="AL15" s="15">
        <v>1362576882</v>
      </c>
      <c r="AM15" s="15">
        <v>1791138</v>
      </c>
      <c r="AN15" s="15">
        <v>1323644377</v>
      </c>
      <c r="AO15" s="15">
        <v>705573</v>
      </c>
      <c r="AP15" s="15">
        <v>580853383</v>
      </c>
      <c r="AQ15" s="15">
        <v>788644</v>
      </c>
      <c r="AR15" s="15">
        <v>703335672</v>
      </c>
      <c r="AS15" s="90"/>
      <c r="AT15" s="91" t="s">
        <v>5</v>
      </c>
      <c r="AU15" s="28" t="s">
        <v>40</v>
      </c>
      <c r="AV15" s="15">
        <v>782433</v>
      </c>
      <c r="AW15" s="15">
        <v>651194745</v>
      </c>
      <c r="AX15" s="15">
        <v>708648</v>
      </c>
      <c r="AY15" s="15">
        <v>537175401</v>
      </c>
      <c r="AZ15" s="15">
        <v>1244059</v>
      </c>
      <c r="BA15" s="15">
        <v>1080805310</v>
      </c>
      <c r="BB15" s="15">
        <v>1497717</v>
      </c>
      <c r="BC15" s="15">
        <v>1033041262</v>
      </c>
      <c r="BD15" s="105"/>
      <c r="BE15" s="106" t="s">
        <v>5</v>
      </c>
      <c r="BF15" s="108" t="s">
        <v>233</v>
      </c>
      <c r="BG15" s="15">
        <v>768538</v>
      </c>
      <c r="BH15" s="15">
        <v>824304116</v>
      </c>
      <c r="BI15" s="15">
        <v>1072636</v>
      </c>
      <c r="BJ15" s="15">
        <v>1132253004</v>
      </c>
      <c r="BK15" s="15">
        <v>1082983</v>
      </c>
      <c r="BL15" s="15">
        <v>1109727312</v>
      </c>
      <c r="BM15" s="15">
        <v>1506218</v>
      </c>
      <c r="BN15" s="15">
        <v>1499667941</v>
      </c>
      <c r="BO15" s="90"/>
      <c r="BP15" s="91" t="s">
        <v>5</v>
      </c>
      <c r="BQ15" s="28" t="s">
        <v>40</v>
      </c>
      <c r="BR15" s="15">
        <v>1104210</v>
      </c>
      <c r="BS15" s="15">
        <v>1113973381</v>
      </c>
      <c r="BT15" s="15">
        <v>1971623</v>
      </c>
      <c r="BU15" s="15">
        <v>1364539290</v>
      </c>
      <c r="BV15" s="15">
        <v>1088308</v>
      </c>
      <c r="BW15" s="15">
        <v>1271709337</v>
      </c>
      <c r="BX15" s="15">
        <v>2025155</v>
      </c>
      <c r="BY15" s="15">
        <v>1500437781</v>
      </c>
      <c r="BZ15" s="105"/>
      <c r="CA15" s="106" t="s">
        <v>5</v>
      </c>
      <c r="CB15" s="108" t="s">
        <v>233</v>
      </c>
      <c r="CC15" s="15">
        <v>1005982</v>
      </c>
      <c r="CD15" s="15">
        <v>977156658</v>
      </c>
      <c r="CE15" s="15">
        <v>1346546</v>
      </c>
      <c r="CF15" s="15">
        <v>1287058847</v>
      </c>
      <c r="CG15" s="15">
        <v>876469</v>
      </c>
      <c r="CH15" s="15">
        <v>811654858</v>
      </c>
      <c r="CI15" s="15">
        <v>1145231</v>
      </c>
      <c r="CJ15" s="15">
        <v>1076224461</v>
      </c>
      <c r="CK15" s="90"/>
      <c r="CL15" s="91" t="s">
        <v>5</v>
      </c>
      <c r="CM15" s="28" t="s">
        <v>40</v>
      </c>
      <c r="CN15" s="15">
        <v>1245871</v>
      </c>
      <c r="CO15" s="15">
        <v>1714224816</v>
      </c>
      <c r="CP15" s="15">
        <v>1876130</v>
      </c>
      <c r="CQ15" s="15">
        <v>1741987015</v>
      </c>
      <c r="CR15" s="15">
        <v>1511350</v>
      </c>
      <c r="CS15" s="15">
        <v>2268332754</v>
      </c>
      <c r="CT15" s="15">
        <v>2136375</v>
      </c>
      <c r="CU15" s="15">
        <v>2354908215</v>
      </c>
      <c r="CV15" s="105"/>
      <c r="CW15" s="106" t="s">
        <v>5</v>
      </c>
      <c r="CX15" s="108" t="s">
        <v>233</v>
      </c>
      <c r="CY15" s="15">
        <v>918867</v>
      </c>
      <c r="CZ15" s="15">
        <v>816573114</v>
      </c>
      <c r="DA15" s="15">
        <v>1136436</v>
      </c>
      <c r="DB15" s="15">
        <v>1051112243</v>
      </c>
      <c r="DC15" s="15">
        <v>1002119</v>
      </c>
      <c r="DD15" s="15">
        <v>858912124</v>
      </c>
      <c r="DE15" s="15">
        <v>1180007</v>
      </c>
      <c r="DF15" s="15">
        <v>1070612053</v>
      </c>
      <c r="DG15" s="90"/>
      <c r="DH15" s="91" t="s">
        <v>5</v>
      </c>
      <c r="DI15" s="28" t="s">
        <v>40</v>
      </c>
      <c r="DJ15" s="15">
        <v>1657102</v>
      </c>
      <c r="DK15" s="15">
        <v>2759524049</v>
      </c>
      <c r="DL15" s="15">
        <v>2356864</v>
      </c>
      <c r="DM15" s="15">
        <v>3007178974</v>
      </c>
      <c r="DN15" s="15">
        <v>1770938</v>
      </c>
      <c r="DO15" s="15">
        <v>3142670009</v>
      </c>
      <c r="DP15" s="15">
        <v>2489449</v>
      </c>
      <c r="DQ15" s="15">
        <v>3436797862</v>
      </c>
      <c r="DR15" s="105"/>
      <c r="DS15" s="106" t="s">
        <v>5</v>
      </c>
      <c r="DT15" s="108" t="s">
        <v>233</v>
      </c>
      <c r="DU15" s="15">
        <v>984687</v>
      </c>
      <c r="DV15" s="15">
        <v>829829568</v>
      </c>
      <c r="DW15" s="15">
        <v>1137459</v>
      </c>
      <c r="DX15" s="15">
        <v>1014377899</v>
      </c>
      <c r="DY15" s="15">
        <v>872432</v>
      </c>
      <c r="DZ15" s="15">
        <v>729505097</v>
      </c>
      <c r="EA15" s="15">
        <v>1006566</v>
      </c>
      <c r="EB15" s="15">
        <v>870455302</v>
      </c>
      <c r="EC15" s="90"/>
      <c r="ED15" s="91" t="s">
        <v>5</v>
      </c>
      <c r="EE15" s="28" t="s">
        <v>40</v>
      </c>
      <c r="EF15" s="15">
        <v>1382108</v>
      </c>
      <c r="EG15" s="15">
        <v>2520853135</v>
      </c>
      <c r="EH15" s="15">
        <v>1862775</v>
      </c>
      <c r="EI15" s="15">
        <v>2736895386</v>
      </c>
      <c r="EJ15" s="15">
        <v>1474669</v>
      </c>
      <c r="EK15" s="15">
        <v>2739114907</v>
      </c>
      <c r="EL15" s="15">
        <v>1928537</v>
      </c>
      <c r="EM15" s="15">
        <v>3041327704</v>
      </c>
      <c r="EN15" s="105"/>
      <c r="EO15" s="106" t="s">
        <v>5</v>
      </c>
      <c r="EP15" s="108" t="s">
        <v>233</v>
      </c>
      <c r="EQ15" s="15">
        <v>552545</v>
      </c>
      <c r="ER15" s="15">
        <v>459106735</v>
      </c>
      <c r="ES15" s="15">
        <v>621955</v>
      </c>
      <c r="ET15" s="15">
        <v>521692455</v>
      </c>
      <c r="EU15" s="15">
        <v>479641</v>
      </c>
      <c r="EV15" s="15">
        <v>396547061</v>
      </c>
      <c r="EW15" s="15">
        <v>560319</v>
      </c>
      <c r="EX15" s="15">
        <v>456871102</v>
      </c>
      <c r="EY15" s="90"/>
      <c r="EZ15" s="91" t="s">
        <v>5</v>
      </c>
      <c r="FA15" s="28" t="s">
        <v>40</v>
      </c>
      <c r="FB15" s="15">
        <v>1533542</v>
      </c>
      <c r="FC15" s="15">
        <v>2755176660</v>
      </c>
      <c r="FD15" s="15">
        <v>1935026</v>
      </c>
      <c r="FE15" s="15">
        <v>3235338888</v>
      </c>
      <c r="FF15" s="15">
        <v>1825435</v>
      </c>
      <c r="FG15" s="15">
        <v>2964789386</v>
      </c>
      <c r="FH15" s="15">
        <v>1701259</v>
      </c>
      <c r="FI15" s="15">
        <v>2868206625</v>
      </c>
      <c r="FJ15" s="105"/>
      <c r="FK15" s="106" t="s">
        <v>5</v>
      </c>
      <c r="FL15" s="108" t="s">
        <v>233</v>
      </c>
      <c r="FM15" s="15">
        <v>396647</v>
      </c>
      <c r="FN15" s="15">
        <v>317076484</v>
      </c>
      <c r="FO15" s="15">
        <v>460944</v>
      </c>
      <c r="FP15" s="15">
        <v>355779161</v>
      </c>
      <c r="FQ15" s="15">
        <v>368262</v>
      </c>
      <c r="FR15" s="15">
        <v>280730464</v>
      </c>
      <c r="FS15" s="15">
        <v>320069</v>
      </c>
      <c r="FT15" s="15">
        <v>229987207</v>
      </c>
      <c r="FU15" s="90"/>
      <c r="FV15" s="91" t="s">
        <v>5</v>
      </c>
      <c r="FW15" s="28" t="s">
        <v>40</v>
      </c>
      <c r="FX15" s="15">
        <v>1727894</v>
      </c>
      <c r="FY15" s="15">
        <v>2615579672</v>
      </c>
      <c r="FZ15" s="15">
        <v>1264798</v>
      </c>
      <c r="GA15" s="15">
        <v>2084728144</v>
      </c>
      <c r="GB15" s="15">
        <v>858445</v>
      </c>
      <c r="GC15" s="15">
        <v>1273422386</v>
      </c>
      <c r="GD15" s="15">
        <v>699232</v>
      </c>
      <c r="GE15" s="15">
        <v>1125402537</v>
      </c>
      <c r="GF15" s="105"/>
      <c r="GG15" s="106" t="s">
        <v>5</v>
      </c>
      <c r="GH15" s="108" t="s">
        <v>233</v>
      </c>
      <c r="GI15" s="15">
        <v>286232</v>
      </c>
      <c r="GJ15" s="15">
        <v>209344345</v>
      </c>
      <c r="GK15" s="15">
        <v>192338</v>
      </c>
      <c r="GL15" s="15">
        <v>129473927</v>
      </c>
      <c r="GM15" s="15">
        <v>118604</v>
      </c>
      <c r="GN15" s="15">
        <v>82050078</v>
      </c>
      <c r="GO15" s="15">
        <v>83436</v>
      </c>
      <c r="GP15" s="15">
        <v>51255806</v>
      </c>
      <c r="GQ15" s="90"/>
      <c r="GR15" s="91" t="s">
        <v>5</v>
      </c>
      <c r="GS15" s="28" t="s">
        <v>40</v>
      </c>
      <c r="GT15" s="15">
        <v>371520</v>
      </c>
      <c r="GU15" s="15">
        <v>538753838</v>
      </c>
      <c r="GV15" s="15">
        <v>380512</v>
      </c>
      <c r="GW15" s="15">
        <v>554735266</v>
      </c>
      <c r="GX15" s="105"/>
      <c r="GY15" s="106" t="s">
        <v>5</v>
      </c>
      <c r="GZ15" s="108" t="s">
        <v>233</v>
      </c>
      <c r="HA15" s="15">
        <v>38701</v>
      </c>
      <c r="HB15" s="15">
        <v>24677293</v>
      </c>
      <c r="HC15" s="15">
        <v>29035</v>
      </c>
      <c r="HD15" s="15">
        <v>16069323</v>
      </c>
    </row>
    <row r="16" spans="1:212" ht="27" customHeight="1">
      <c r="A16" s="90"/>
      <c r="B16" s="91" t="s">
        <v>6</v>
      </c>
      <c r="C16" s="29" t="s">
        <v>74</v>
      </c>
      <c r="D16" s="15">
        <v>41039844</v>
      </c>
      <c r="E16" s="15">
        <v>9885119749</v>
      </c>
      <c r="F16" s="15">
        <v>43857305</v>
      </c>
      <c r="G16" s="15">
        <v>10352569301</v>
      </c>
      <c r="H16" s="15">
        <v>2843448</v>
      </c>
      <c r="I16" s="15">
        <v>732993112</v>
      </c>
      <c r="J16" s="15">
        <v>2218805</v>
      </c>
      <c r="K16" s="15">
        <v>570772474</v>
      </c>
      <c r="L16" s="105"/>
      <c r="M16" s="106" t="s">
        <v>6</v>
      </c>
      <c r="N16" s="107" t="s">
        <v>74</v>
      </c>
      <c r="O16" s="15">
        <v>12710480</v>
      </c>
      <c r="P16" s="15">
        <v>3002680969</v>
      </c>
      <c r="Q16" s="15">
        <v>14701685</v>
      </c>
      <c r="R16" s="15">
        <v>3469809648</v>
      </c>
      <c r="S16" s="15">
        <v>501040</v>
      </c>
      <c r="T16" s="15">
        <v>117615774</v>
      </c>
      <c r="U16" s="15">
        <v>476080</v>
      </c>
      <c r="V16" s="15">
        <v>111596542</v>
      </c>
      <c r="W16" s="90"/>
      <c r="X16" s="91" t="s">
        <v>6</v>
      </c>
      <c r="Y16" s="29" t="s">
        <v>255</v>
      </c>
      <c r="Z16" s="15">
        <v>1594905</v>
      </c>
      <c r="AA16" s="15">
        <v>396013892</v>
      </c>
      <c r="AB16" s="15">
        <v>1199833</v>
      </c>
      <c r="AC16" s="15">
        <v>293794026</v>
      </c>
      <c r="AD16" s="15">
        <v>1026048</v>
      </c>
      <c r="AE16" s="15">
        <v>251593844</v>
      </c>
      <c r="AF16" s="15">
        <v>765711</v>
      </c>
      <c r="AG16" s="15">
        <v>183799010</v>
      </c>
      <c r="AH16" s="105"/>
      <c r="AI16" s="106" t="s">
        <v>6</v>
      </c>
      <c r="AJ16" s="107" t="s">
        <v>74</v>
      </c>
      <c r="AK16" s="15">
        <v>1814861</v>
      </c>
      <c r="AL16" s="15">
        <v>425821001</v>
      </c>
      <c r="AM16" s="15">
        <v>1784256</v>
      </c>
      <c r="AN16" s="15">
        <v>418124897</v>
      </c>
      <c r="AO16" s="15">
        <v>706611</v>
      </c>
      <c r="AP16" s="15">
        <v>166464623</v>
      </c>
      <c r="AQ16" s="15">
        <v>787556</v>
      </c>
      <c r="AR16" s="15">
        <v>185407038</v>
      </c>
      <c r="AS16" s="90"/>
      <c r="AT16" s="91" t="s">
        <v>6</v>
      </c>
      <c r="AU16" s="29" t="s">
        <v>74</v>
      </c>
      <c r="AV16" s="15">
        <v>1278086</v>
      </c>
      <c r="AW16" s="15">
        <v>320841939</v>
      </c>
      <c r="AX16" s="15">
        <v>1220650</v>
      </c>
      <c r="AY16" s="15">
        <v>302194694</v>
      </c>
      <c r="AZ16" s="15">
        <v>2075803</v>
      </c>
      <c r="BA16" s="15">
        <v>518756089</v>
      </c>
      <c r="BB16" s="15">
        <v>2253153</v>
      </c>
      <c r="BC16" s="15">
        <v>551655708</v>
      </c>
      <c r="BD16" s="105"/>
      <c r="BE16" s="106" t="s">
        <v>6</v>
      </c>
      <c r="BF16" s="107" t="s">
        <v>74</v>
      </c>
      <c r="BG16" s="15">
        <v>759487</v>
      </c>
      <c r="BH16" s="15">
        <v>179469095</v>
      </c>
      <c r="BI16" s="15">
        <v>1059518</v>
      </c>
      <c r="BJ16" s="15">
        <v>250122847</v>
      </c>
      <c r="BK16" s="15">
        <v>1071224</v>
      </c>
      <c r="BL16" s="15">
        <v>254027142</v>
      </c>
      <c r="BM16" s="15">
        <v>1488697</v>
      </c>
      <c r="BN16" s="15">
        <v>352826436</v>
      </c>
      <c r="BO16" s="90"/>
      <c r="BP16" s="91" t="s">
        <v>6</v>
      </c>
      <c r="BQ16" s="29" t="s">
        <v>74</v>
      </c>
      <c r="BR16" s="15">
        <v>1809466</v>
      </c>
      <c r="BS16" s="15">
        <v>447546500</v>
      </c>
      <c r="BT16" s="15">
        <v>2724048</v>
      </c>
      <c r="BU16" s="15">
        <v>641306762</v>
      </c>
      <c r="BV16" s="15">
        <v>1822126</v>
      </c>
      <c r="BW16" s="15">
        <v>445107635</v>
      </c>
      <c r="BX16" s="15">
        <v>2608591</v>
      </c>
      <c r="BY16" s="15">
        <v>604157051</v>
      </c>
      <c r="BZ16" s="105"/>
      <c r="CA16" s="106" t="s">
        <v>6</v>
      </c>
      <c r="CB16" s="107" t="s">
        <v>74</v>
      </c>
      <c r="CC16" s="15">
        <v>994025</v>
      </c>
      <c r="CD16" s="15">
        <v>235885879</v>
      </c>
      <c r="CE16" s="15">
        <v>1330210</v>
      </c>
      <c r="CF16" s="15">
        <v>315261139</v>
      </c>
      <c r="CG16" s="15">
        <v>866163</v>
      </c>
      <c r="CH16" s="15">
        <v>205370538</v>
      </c>
      <c r="CI16" s="15">
        <v>1128587</v>
      </c>
      <c r="CJ16" s="15">
        <v>267108880</v>
      </c>
      <c r="CK16" s="90"/>
      <c r="CL16" s="91" t="s">
        <v>6</v>
      </c>
      <c r="CM16" s="29" t="s">
        <v>74</v>
      </c>
      <c r="CN16" s="15">
        <v>2114312</v>
      </c>
      <c r="CO16" s="15">
        <v>511252303</v>
      </c>
      <c r="CP16" s="15">
        <v>2628537</v>
      </c>
      <c r="CQ16" s="15">
        <v>606980795</v>
      </c>
      <c r="CR16" s="15">
        <v>2548817</v>
      </c>
      <c r="CS16" s="15">
        <v>610977097</v>
      </c>
      <c r="CT16" s="15">
        <v>3094220</v>
      </c>
      <c r="CU16" s="15">
        <v>712097143</v>
      </c>
      <c r="CV16" s="105"/>
      <c r="CW16" s="106" t="s">
        <v>6</v>
      </c>
      <c r="CX16" s="107" t="s">
        <v>74</v>
      </c>
      <c r="CY16" s="15">
        <v>909524</v>
      </c>
      <c r="CZ16" s="15">
        <v>215395205</v>
      </c>
      <c r="DA16" s="15">
        <v>1118547</v>
      </c>
      <c r="DB16" s="15">
        <v>264392389</v>
      </c>
      <c r="DC16" s="15">
        <v>994123</v>
      </c>
      <c r="DD16" s="15">
        <v>235251339</v>
      </c>
      <c r="DE16" s="15">
        <v>1161523</v>
      </c>
      <c r="DF16" s="15">
        <v>274204217</v>
      </c>
      <c r="DG16" s="90"/>
      <c r="DH16" s="91" t="s">
        <v>6</v>
      </c>
      <c r="DI16" s="29" t="s">
        <v>74</v>
      </c>
      <c r="DJ16" s="15">
        <v>2845405</v>
      </c>
      <c r="DK16" s="15">
        <v>678989367</v>
      </c>
      <c r="DL16" s="15">
        <v>3591564</v>
      </c>
      <c r="DM16" s="15">
        <v>828793649</v>
      </c>
      <c r="DN16" s="15">
        <v>3090912</v>
      </c>
      <c r="DO16" s="15">
        <v>736506627</v>
      </c>
      <c r="DP16" s="15">
        <v>3969666</v>
      </c>
      <c r="DQ16" s="15">
        <v>924231737</v>
      </c>
      <c r="DR16" s="105"/>
      <c r="DS16" s="106" t="s">
        <v>6</v>
      </c>
      <c r="DT16" s="107" t="s">
        <v>74</v>
      </c>
      <c r="DU16" s="15">
        <v>979053</v>
      </c>
      <c r="DV16" s="15">
        <v>231585353</v>
      </c>
      <c r="DW16" s="15">
        <v>1120578</v>
      </c>
      <c r="DX16" s="15">
        <v>264606226</v>
      </c>
      <c r="DY16" s="15">
        <v>868433</v>
      </c>
      <c r="DZ16" s="15">
        <v>205397590</v>
      </c>
      <c r="EA16" s="15">
        <v>993786</v>
      </c>
      <c r="EB16" s="15">
        <v>234696955</v>
      </c>
      <c r="EC16" s="90"/>
      <c r="ED16" s="91" t="s">
        <v>6</v>
      </c>
      <c r="EE16" s="29" t="s">
        <v>74</v>
      </c>
      <c r="EF16" s="15">
        <v>2439629</v>
      </c>
      <c r="EG16" s="15">
        <v>580956687</v>
      </c>
      <c r="EH16" s="15">
        <v>3052415</v>
      </c>
      <c r="EI16" s="15">
        <v>716287342</v>
      </c>
      <c r="EJ16" s="15">
        <v>2651812</v>
      </c>
      <c r="EK16" s="15">
        <v>630533766</v>
      </c>
      <c r="EL16" s="15">
        <v>3247913</v>
      </c>
      <c r="EM16" s="15">
        <v>763009523</v>
      </c>
      <c r="EN16" s="105"/>
      <c r="EO16" s="106" t="s">
        <v>6</v>
      </c>
      <c r="EP16" s="107" t="s">
        <v>74</v>
      </c>
      <c r="EQ16" s="15">
        <v>550229</v>
      </c>
      <c r="ER16" s="15">
        <v>130107538</v>
      </c>
      <c r="ES16" s="15">
        <v>615060</v>
      </c>
      <c r="ET16" s="15">
        <v>145234959</v>
      </c>
      <c r="EU16" s="15">
        <v>477360</v>
      </c>
      <c r="EV16" s="15">
        <v>112685419</v>
      </c>
      <c r="EW16" s="15">
        <v>553578</v>
      </c>
      <c r="EX16" s="15">
        <v>130591329</v>
      </c>
      <c r="EY16" s="90"/>
      <c r="EZ16" s="91" t="s">
        <v>6</v>
      </c>
      <c r="FA16" s="29" t="s">
        <v>74</v>
      </c>
      <c r="FB16" s="15">
        <v>2866967</v>
      </c>
      <c r="FC16" s="15">
        <v>674830693</v>
      </c>
      <c r="FD16" s="15">
        <v>3371882</v>
      </c>
      <c r="FE16" s="15">
        <v>787523013</v>
      </c>
      <c r="FF16" s="15">
        <v>3657623</v>
      </c>
      <c r="FG16" s="15">
        <v>854453284</v>
      </c>
      <c r="FH16" s="15">
        <v>3106159</v>
      </c>
      <c r="FI16" s="15">
        <v>728657546</v>
      </c>
      <c r="FJ16" s="105"/>
      <c r="FK16" s="106" t="s">
        <v>6</v>
      </c>
      <c r="FL16" s="107" t="s">
        <v>74</v>
      </c>
      <c r="FM16" s="15">
        <v>395034</v>
      </c>
      <c r="FN16" s="15">
        <v>93220523</v>
      </c>
      <c r="FO16" s="15">
        <v>457093</v>
      </c>
      <c r="FP16" s="15">
        <v>107783173</v>
      </c>
      <c r="FQ16" s="15">
        <v>370403</v>
      </c>
      <c r="FR16" s="15">
        <v>87398559</v>
      </c>
      <c r="FS16" s="15">
        <v>319172</v>
      </c>
      <c r="FT16" s="15">
        <v>75282462</v>
      </c>
      <c r="FU16" s="90"/>
      <c r="FV16" s="91" t="s">
        <v>6</v>
      </c>
      <c r="FW16" s="29" t="s">
        <v>74</v>
      </c>
      <c r="FX16" s="15">
        <v>3652255</v>
      </c>
      <c r="FY16" s="15">
        <v>851328160</v>
      </c>
      <c r="FZ16" s="15">
        <v>2472214</v>
      </c>
      <c r="GA16" s="15">
        <v>582369547</v>
      </c>
      <c r="GB16" s="15">
        <v>1883254</v>
      </c>
      <c r="GC16" s="15">
        <v>442759681</v>
      </c>
      <c r="GD16" s="15">
        <v>1472690</v>
      </c>
      <c r="GE16" s="15">
        <v>349530302</v>
      </c>
      <c r="GF16" s="105"/>
      <c r="GG16" s="106" t="s">
        <v>6</v>
      </c>
      <c r="GH16" s="107" t="s">
        <v>74</v>
      </c>
      <c r="GI16" s="15">
        <v>291251</v>
      </c>
      <c r="GJ16" s="15">
        <v>68792721</v>
      </c>
      <c r="GK16" s="15">
        <v>193327</v>
      </c>
      <c r="GL16" s="15">
        <v>45610176</v>
      </c>
      <c r="GM16" s="15">
        <v>121561</v>
      </c>
      <c r="GN16" s="15">
        <v>28726507</v>
      </c>
      <c r="GO16" s="15">
        <v>84508</v>
      </c>
      <c r="GP16" s="15">
        <v>19962196</v>
      </c>
      <c r="GQ16" s="90"/>
      <c r="GR16" s="91" t="s">
        <v>6</v>
      </c>
      <c r="GS16" s="29" t="s">
        <v>74</v>
      </c>
      <c r="GT16" s="15">
        <v>838976</v>
      </c>
      <c r="GU16" s="15">
        <v>199679073</v>
      </c>
      <c r="GV16" s="15">
        <v>859254</v>
      </c>
      <c r="GW16" s="15">
        <v>205408979</v>
      </c>
      <c r="GX16" s="105"/>
      <c r="GY16" s="106" t="s">
        <v>6</v>
      </c>
      <c r="GZ16" s="107" t="s">
        <v>74</v>
      </c>
      <c r="HA16" s="15">
        <v>40098</v>
      </c>
      <c r="HB16" s="15">
        <v>9466163</v>
      </c>
      <c r="HC16" s="15">
        <v>29609</v>
      </c>
      <c r="HD16" s="15">
        <v>6997787</v>
      </c>
    </row>
    <row r="17" spans="1:212" ht="26.25" customHeight="1">
      <c r="A17" s="90"/>
      <c r="B17" s="91" t="s">
        <v>7</v>
      </c>
      <c r="C17" s="29" t="s">
        <v>75</v>
      </c>
      <c r="D17" s="15">
        <v>38218650</v>
      </c>
      <c r="E17" s="15">
        <v>2050005736</v>
      </c>
      <c r="F17" s="15">
        <v>40014016</v>
      </c>
      <c r="G17" s="15">
        <v>2110753072</v>
      </c>
      <c r="H17" s="15">
        <v>2394777</v>
      </c>
      <c r="I17" s="15">
        <v>133817174</v>
      </c>
      <c r="J17" s="15">
        <v>1891323</v>
      </c>
      <c r="K17" s="15">
        <v>105072977</v>
      </c>
      <c r="L17" s="105"/>
      <c r="M17" s="106" t="s">
        <v>7</v>
      </c>
      <c r="N17" s="107" t="s">
        <v>75</v>
      </c>
      <c r="O17" s="15">
        <v>1721964</v>
      </c>
      <c r="P17" s="15">
        <v>49178603</v>
      </c>
      <c r="Q17" s="15">
        <v>1667553</v>
      </c>
      <c r="R17" s="15">
        <v>48263355</v>
      </c>
      <c r="S17" s="15">
        <v>28718</v>
      </c>
      <c r="T17" s="15">
        <v>918295</v>
      </c>
      <c r="U17" s="15">
        <v>24689</v>
      </c>
      <c r="V17" s="15">
        <v>798751</v>
      </c>
      <c r="W17" s="90"/>
      <c r="X17" s="91" t="s">
        <v>7</v>
      </c>
      <c r="Y17" s="29" t="s">
        <v>256</v>
      </c>
      <c r="Z17" s="15">
        <v>1292900</v>
      </c>
      <c r="AA17" s="15">
        <v>64030041</v>
      </c>
      <c r="AB17" s="15">
        <v>1007207</v>
      </c>
      <c r="AC17" s="15">
        <v>49014781</v>
      </c>
      <c r="AD17" s="15">
        <v>830777</v>
      </c>
      <c r="AE17" s="15">
        <v>38571648</v>
      </c>
      <c r="AF17" s="15">
        <v>641351</v>
      </c>
      <c r="AG17" s="15">
        <v>29539228</v>
      </c>
      <c r="AH17" s="105"/>
      <c r="AI17" s="106" t="s">
        <v>7</v>
      </c>
      <c r="AJ17" s="107" t="s">
        <v>75</v>
      </c>
      <c r="AK17" s="15">
        <v>85094</v>
      </c>
      <c r="AL17" s="15">
        <v>2527441</v>
      </c>
      <c r="AM17" s="15">
        <v>79399</v>
      </c>
      <c r="AN17" s="15">
        <v>2365716</v>
      </c>
      <c r="AO17" s="15">
        <v>35960</v>
      </c>
      <c r="AP17" s="15">
        <v>1026301</v>
      </c>
      <c r="AQ17" s="15">
        <v>41523</v>
      </c>
      <c r="AR17" s="15">
        <v>1192559</v>
      </c>
      <c r="AS17" s="90"/>
      <c r="AT17" s="91" t="s">
        <v>7</v>
      </c>
      <c r="AU17" s="29" t="s">
        <v>75</v>
      </c>
      <c r="AV17" s="15">
        <v>1029894</v>
      </c>
      <c r="AW17" s="15">
        <v>47093056</v>
      </c>
      <c r="AX17" s="15">
        <v>1018797</v>
      </c>
      <c r="AY17" s="15">
        <v>46469861</v>
      </c>
      <c r="AZ17" s="15">
        <v>1692897</v>
      </c>
      <c r="BA17" s="15">
        <v>78042926</v>
      </c>
      <c r="BB17" s="15">
        <v>1837373</v>
      </c>
      <c r="BC17" s="15">
        <v>83942229</v>
      </c>
      <c r="BD17" s="105"/>
      <c r="BE17" s="106" t="s">
        <v>7</v>
      </c>
      <c r="BF17" s="107" t="s">
        <v>75</v>
      </c>
      <c r="BG17" s="15">
        <v>72405</v>
      </c>
      <c r="BH17" s="15">
        <v>2096547</v>
      </c>
      <c r="BI17" s="15">
        <v>98770</v>
      </c>
      <c r="BJ17" s="15">
        <v>2903987</v>
      </c>
      <c r="BK17" s="15">
        <v>150700</v>
      </c>
      <c r="BL17" s="15">
        <v>4339086</v>
      </c>
      <c r="BM17" s="15">
        <v>195073</v>
      </c>
      <c r="BN17" s="15">
        <v>5744612</v>
      </c>
      <c r="BO17" s="90"/>
      <c r="BP17" s="91" t="s">
        <v>7</v>
      </c>
      <c r="BQ17" s="29" t="s">
        <v>75</v>
      </c>
      <c r="BR17" s="15">
        <v>1509367</v>
      </c>
      <c r="BS17" s="15">
        <v>71903148</v>
      </c>
      <c r="BT17" s="15">
        <v>2143466</v>
      </c>
      <c r="BU17" s="15">
        <v>99411354</v>
      </c>
      <c r="BV17" s="15">
        <v>1570107</v>
      </c>
      <c r="BW17" s="15">
        <v>77018299</v>
      </c>
      <c r="BX17" s="15">
        <v>2067964</v>
      </c>
      <c r="BY17" s="15">
        <v>98461301</v>
      </c>
      <c r="BZ17" s="105"/>
      <c r="CA17" s="106" t="s">
        <v>7</v>
      </c>
      <c r="CB17" s="107" t="s">
        <v>75</v>
      </c>
      <c r="CC17" s="15">
        <v>131282</v>
      </c>
      <c r="CD17" s="15">
        <v>3840653</v>
      </c>
      <c r="CE17" s="15">
        <v>162540</v>
      </c>
      <c r="CF17" s="15">
        <v>4759875</v>
      </c>
      <c r="CG17" s="15">
        <v>115017</v>
      </c>
      <c r="CH17" s="15">
        <v>3345909</v>
      </c>
      <c r="CI17" s="15">
        <v>125089</v>
      </c>
      <c r="CJ17" s="15">
        <v>3650801</v>
      </c>
      <c r="CK17" s="90"/>
      <c r="CL17" s="91" t="s">
        <v>7</v>
      </c>
      <c r="CM17" s="29" t="s">
        <v>75</v>
      </c>
      <c r="CN17" s="15">
        <v>1879371</v>
      </c>
      <c r="CO17" s="15">
        <v>95342248</v>
      </c>
      <c r="CP17" s="15">
        <v>2179410</v>
      </c>
      <c r="CQ17" s="15">
        <v>107626442</v>
      </c>
      <c r="CR17" s="15">
        <v>2335243</v>
      </c>
      <c r="CS17" s="15">
        <v>122192301</v>
      </c>
      <c r="CT17" s="15">
        <v>2659711</v>
      </c>
      <c r="CU17" s="15">
        <v>135415604</v>
      </c>
      <c r="CV17" s="105"/>
      <c r="CW17" s="106" t="s">
        <v>7</v>
      </c>
      <c r="CX17" s="107" t="s">
        <v>75</v>
      </c>
      <c r="CY17" s="15">
        <v>133420</v>
      </c>
      <c r="CZ17" s="15">
        <v>3858672</v>
      </c>
      <c r="DA17" s="15">
        <v>121860</v>
      </c>
      <c r="DB17" s="15">
        <v>3537197</v>
      </c>
      <c r="DC17" s="15">
        <v>163506</v>
      </c>
      <c r="DD17" s="15">
        <v>4704050</v>
      </c>
      <c r="DE17" s="15">
        <v>134171</v>
      </c>
      <c r="DF17" s="15">
        <v>3872183</v>
      </c>
      <c r="DG17" s="90"/>
      <c r="DH17" s="91" t="s">
        <v>7</v>
      </c>
      <c r="DI17" s="29" t="s">
        <v>75</v>
      </c>
      <c r="DJ17" s="15">
        <v>2688505</v>
      </c>
      <c r="DK17" s="15">
        <v>144600928</v>
      </c>
      <c r="DL17" s="15">
        <v>3224181</v>
      </c>
      <c r="DM17" s="15">
        <v>169872527</v>
      </c>
      <c r="DN17" s="15">
        <v>3010650</v>
      </c>
      <c r="DO17" s="15">
        <v>165481633</v>
      </c>
      <c r="DP17" s="15">
        <v>3758669</v>
      </c>
      <c r="DQ17" s="15">
        <v>203996044</v>
      </c>
      <c r="DR17" s="105"/>
      <c r="DS17" s="106" t="s">
        <v>7</v>
      </c>
      <c r="DT17" s="107" t="s">
        <v>75</v>
      </c>
      <c r="DU17" s="15">
        <v>171313</v>
      </c>
      <c r="DV17" s="15">
        <v>4907212</v>
      </c>
      <c r="DW17" s="15">
        <v>142450</v>
      </c>
      <c r="DX17" s="15">
        <v>4100454</v>
      </c>
      <c r="DY17" s="15">
        <v>157073</v>
      </c>
      <c r="DZ17" s="15">
        <v>4476533</v>
      </c>
      <c r="EA17" s="15">
        <v>141658</v>
      </c>
      <c r="EB17" s="15">
        <v>4045848</v>
      </c>
      <c r="EC17" s="90"/>
      <c r="ED17" s="91" t="s">
        <v>7</v>
      </c>
      <c r="EE17" s="29" t="s">
        <v>75</v>
      </c>
      <c r="EF17" s="15">
        <v>2435299</v>
      </c>
      <c r="EG17" s="15">
        <v>135968963</v>
      </c>
      <c r="EH17" s="15">
        <v>3008764</v>
      </c>
      <c r="EI17" s="15">
        <v>166671692</v>
      </c>
      <c r="EJ17" s="15">
        <v>2688781</v>
      </c>
      <c r="EK17" s="15">
        <v>151351917</v>
      </c>
      <c r="EL17" s="15">
        <v>3273940</v>
      </c>
      <c r="EM17" s="15">
        <v>183437275</v>
      </c>
      <c r="EN17" s="105"/>
      <c r="EO17" s="106" t="s">
        <v>7</v>
      </c>
      <c r="EP17" s="107" t="s">
        <v>75</v>
      </c>
      <c r="EQ17" s="15">
        <v>102582</v>
      </c>
      <c r="ER17" s="15">
        <v>2913341</v>
      </c>
      <c r="ES17" s="15">
        <v>95731</v>
      </c>
      <c r="ET17" s="15">
        <v>2730269</v>
      </c>
      <c r="EU17" s="15">
        <v>92253</v>
      </c>
      <c r="EV17" s="15">
        <v>2603196</v>
      </c>
      <c r="EW17" s="15">
        <v>91885</v>
      </c>
      <c r="EX17" s="15">
        <v>2616343</v>
      </c>
      <c r="EY17" s="90"/>
      <c r="EZ17" s="91" t="s">
        <v>7</v>
      </c>
      <c r="FA17" s="29" t="s">
        <v>75</v>
      </c>
      <c r="FB17" s="15">
        <v>2883925</v>
      </c>
      <c r="FC17" s="15">
        <v>162559743</v>
      </c>
      <c r="FD17" s="15">
        <v>3387810</v>
      </c>
      <c r="FE17" s="15">
        <v>190715987</v>
      </c>
      <c r="FF17" s="15">
        <v>3667306</v>
      </c>
      <c r="FG17" s="15">
        <v>207269395</v>
      </c>
      <c r="FH17" s="15">
        <v>3133828</v>
      </c>
      <c r="FI17" s="15">
        <v>176104345</v>
      </c>
      <c r="FJ17" s="105"/>
      <c r="FK17" s="106" t="s">
        <v>7</v>
      </c>
      <c r="FL17" s="107" t="s">
        <v>75</v>
      </c>
      <c r="FM17" s="15">
        <v>80340</v>
      </c>
      <c r="FN17" s="15">
        <v>2238015</v>
      </c>
      <c r="FO17" s="15">
        <v>81789</v>
      </c>
      <c r="FP17" s="15">
        <v>2307789</v>
      </c>
      <c r="FQ17" s="15">
        <v>85082</v>
      </c>
      <c r="FR17" s="15">
        <v>2299262</v>
      </c>
      <c r="FS17" s="15">
        <v>63268</v>
      </c>
      <c r="FT17" s="15">
        <v>1765126</v>
      </c>
      <c r="FU17" s="90"/>
      <c r="FV17" s="91" t="s">
        <v>7</v>
      </c>
      <c r="FW17" s="29" t="s">
        <v>75</v>
      </c>
      <c r="FX17" s="15">
        <v>3630545</v>
      </c>
      <c r="FY17" s="15">
        <v>205012094</v>
      </c>
      <c r="FZ17" s="15">
        <v>2484101</v>
      </c>
      <c r="GA17" s="15">
        <v>139113662</v>
      </c>
      <c r="GB17" s="15">
        <v>1861750</v>
      </c>
      <c r="GC17" s="15">
        <v>104543316</v>
      </c>
      <c r="GD17" s="15">
        <v>1464578</v>
      </c>
      <c r="GE17" s="15">
        <v>80899376</v>
      </c>
      <c r="GF17" s="105"/>
      <c r="GG17" s="106" t="s">
        <v>7</v>
      </c>
      <c r="GH17" s="107" t="s">
        <v>75</v>
      </c>
      <c r="GI17" s="15">
        <v>74305</v>
      </c>
      <c r="GJ17" s="15">
        <v>1962963</v>
      </c>
      <c r="GK17" s="15">
        <v>41368</v>
      </c>
      <c r="GL17" s="15">
        <v>1148450</v>
      </c>
      <c r="GM17" s="15">
        <v>32117</v>
      </c>
      <c r="GN17" s="15">
        <v>838511</v>
      </c>
      <c r="GO17" s="15">
        <v>19087</v>
      </c>
      <c r="GP17" s="15">
        <v>525485</v>
      </c>
      <c r="GQ17" s="90"/>
      <c r="GR17" s="91" t="s">
        <v>7</v>
      </c>
      <c r="GS17" s="29" t="s">
        <v>75</v>
      </c>
      <c r="GT17" s="15">
        <v>816556</v>
      </c>
      <c r="GU17" s="15">
        <v>45206906</v>
      </c>
      <c r="GV17" s="15">
        <v>831543</v>
      </c>
      <c r="GW17" s="15">
        <v>44988387</v>
      </c>
      <c r="GX17" s="105"/>
      <c r="GY17" s="106" t="s">
        <v>7</v>
      </c>
      <c r="GZ17" s="107" t="s">
        <v>75</v>
      </c>
      <c r="HA17" s="15">
        <v>10797</v>
      </c>
      <c r="HB17" s="15">
        <v>282616</v>
      </c>
      <c r="HC17" s="15">
        <v>7203</v>
      </c>
      <c r="HD17" s="15">
        <v>197910</v>
      </c>
    </row>
    <row r="18" spans="1:212" ht="27" customHeight="1">
      <c r="A18" s="90"/>
      <c r="B18" s="95"/>
      <c r="C18" s="17"/>
      <c r="D18" s="15"/>
      <c r="E18" s="15"/>
      <c r="F18" s="15"/>
      <c r="G18" s="15"/>
      <c r="H18" s="18"/>
      <c r="I18" s="18"/>
      <c r="J18" s="18"/>
      <c r="K18" s="18"/>
      <c r="L18" s="105"/>
      <c r="M18" s="111"/>
      <c r="N18" s="112"/>
      <c r="O18" s="15"/>
      <c r="P18" s="15"/>
      <c r="Q18" s="15"/>
      <c r="R18" s="15"/>
      <c r="S18" s="15"/>
      <c r="T18" s="15"/>
      <c r="U18" s="54"/>
      <c r="V18" s="16"/>
      <c r="W18" s="90"/>
      <c r="X18" s="95"/>
      <c r="Y18" s="17"/>
      <c r="Z18" s="18"/>
      <c r="AA18" s="18"/>
      <c r="AB18" s="18"/>
      <c r="AC18" s="18"/>
      <c r="AD18" s="18"/>
      <c r="AE18" s="18"/>
      <c r="AF18" s="18"/>
      <c r="AG18" s="18"/>
      <c r="AH18" s="105"/>
      <c r="AI18" s="111"/>
      <c r="AJ18" s="112"/>
      <c r="AK18" s="15"/>
      <c r="AL18" s="15"/>
      <c r="AM18" s="54"/>
      <c r="AN18" s="16"/>
      <c r="AO18" s="15"/>
      <c r="AP18" s="15"/>
      <c r="AQ18" s="54"/>
      <c r="AR18" s="16"/>
      <c r="AS18" s="90"/>
      <c r="AT18" s="95"/>
      <c r="AU18" s="17"/>
      <c r="AV18" s="18"/>
      <c r="AW18" s="18"/>
      <c r="AX18" s="18"/>
      <c r="AY18" s="18"/>
      <c r="AZ18" s="18"/>
      <c r="BA18" s="18"/>
      <c r="BB18" s="18"/>
      <c r="BC18" s="18"/>
      <c r="BD18" s="105"/>
      <c r="BE18" s="111"/>
      <c r="BF18" s="112"/>
      <c r="BG18" s="15"/>
      <c r="BH18" s="15"/>
      <c r="BI18" s="54"/>
      <c r="BJ18" s="16"/>
      <c r="BK18" s="15"/>
      <c r="BL18" s="15"/>
      <c r="BM18" s="54"/>
      <c r="BN18" s="16"/>
      <c r="BO18" s="90"/>
      <c r="BP18" s="95"/>
      <c r="BQ18" s="17"/>
      <c r="BR18" s="18"/>
      <c r="BS18" s="18"/>
      <c r="BT18" s="18"/>
      <c r="BU18" s="18"/>
      <c r="BV18" s="18"/>
      <c r="BW18" s="18"/>
      <c r="BX18" s="18"/>
      <c r="BY18" s="18"/>
      <c r="BZ18" s="105"/>
      <c r="CA18" s="111"/>
      <c r="CB18" s="112"/>
      <c r="CC18" s="15"/>
      <c r="CD18" s="15"/>
      <c r="CE18" s="54"/>
      <c r="CF18" s="16"/>
      <c r="CG18" s="15"/>
      <c r="CH18" s="15"/>
      <c r="CI18" s="54"/>
      <c r="CJ18" s="16"/>
      <c r="CK18" s="90"/>
      <c r="CL18" s="95"/>
      <c r="CM18" s="17"/>
      <c r="CN18" s="18"/>
      <c r="CO18" s="18"/>
      <c r="CP18" s="18"/>
      <c r="CQ18" s="18"/>
      <c r="CR18" s="18"/>
      <c r="CS18" s="18"/>
      <c r="CT18" s="18"/>
      <c r="CU18" s="18"/>
      <c r="CV18" s="105"/>
      <c r="CW18" s="111"/>
      <c r="CX18" s="112"/>
      <c r="CY18" s="15"/>
      <c r="CZ18" s="15"/>
      <c r="DA18" s="54"/>
      <c r="DB18" s="16"/>
      <c r="DC18" s="15"/>
      <c r="DD18" s="15"/>
      <c r="DE18" s="54"/>
      <c r="DF18" s="16"/>
      <c r="DG18" s="90"/>
      <c r="DH18" s="95"/>
      <c r="DI18" s="17"/>
      <c r="DJ18" s="18"/>
      <c r="DK18" s="18"/>
      <c r="DL18" s="18"/>
      <c r="DM18" s="18"/>
      <c r="DN18" s="18"/>
      <c r="DO18" s="18"/>
      <c r="DP18" s="18"/>
      <c r="DQ18" s="18"/>
      <c r="DR18" s="105"/>
      <c r="DS18" s="111"/>
      <c r="DT18" s="112"/>
      <c r="DU18" s="15"/>
      <c r="DV18" s="15"/>
      <c r="DW18" s="54"/>
      <c r="DX18" s="16"/>
      <c r="DY18" s="15"/>
      <c r="DZ18" s="15"/>
      <c r="EA18" s="54"/>
      <c r="EB18" s="16"/>
      <c r="EC18" s="90"/>
      <c r="ED18" s="95"/>
      <c r="EE18" s="17"/>
      <c r="EF18" s="18"/>
      <c r="EG18" s="18"/>
      <c r="EH18" s="18"/>
      <c r="EI18" s="18"/>
      <c r="EJ18" s="18"/>
      <c r="EK18" s="18"/>
      <c r="EL18" s="18"/>
      <c r="EM18" s="18"/>
      <c r="EN18" s="105"/>
      <c r="EO18" s="111"/>
      <c r="EP18" s="112"/>
      <c r="EQ18" s="15"/>
      <c r="ER18" s="15"/>
      <c r="ES18" s="54"/>
      <c r="ET18" s="16"/>
      <c r="EU18" s="15"/>
      <c r="EV18" s="15"/>
      <c r="EW18" s="54"/>
      <c r="EX18" s="16"/>
      <c r="EY18" s="90"/>
      <c r="EZ18" s="95"/>
      <c r="FA18" s="17"/>
      <c r="FB18" s="18"/>
      <c r="FC18" s="18"/>
      <c r="FD18" s="18"/>
      <c r="FE18" s="18"/>
      <c r="FF18" s="18"/>
      <c r="FG18" s="18"/>
      <c r="FH18" s="18"/>
      <c r="FI18" s="18"/>
      <c r="FJ18" s="105"/>
      <c r="FK18" s="111"/>
      <c r="FL18" s="112"/>
      <c r="FM18" s="15"/>
      <c r="FN18" s="15"/>
      <c r="FO18" s="54"/>
      <c r="FP18" s="16"/>
      <c r="FQ18" s="15"/>
      <c r="FR18" s="15"/>
      <c r="FS18" s="54"/>
      <c r="FT18" s="16"/>
      <c r="FU18" s="90"/>
      <c r="FV18" s="95"/>
      <c r="FW18" s="17"/>
      <c r="FX18" s="18"/>
      <c r="FY18" s="18"/>
      <c r="FZ18" s="18"/>
      <c r="GA18" s="18"/>
      <c r="GB18" s="18"/>
      <c r="GC18" s="18"/>
      <c r="GD18" s="18"/>
      <c r="GE18" s="18"/>
      <c r="GF18" s="105"/>
      <c r="GG18" s="111"/>
      <c r="GH18" s="112"/>
      <c r="GI18" s="15"/>
      <c r="GJ18" s="15"/>
      <c r="GK18" s="54"/>
      <c r="GL18" s="16"/>
      <c r="GM18" s="15"/>
      <c r="GN18" s="15"/>
      <c r="GO18" s="54"/>
      <c r="GP18" s="16"/>
      <c r="GQ18" s="90"/>
      <c r="GR18" s="95"/>
      <c r="GS18" s="17"/>
      <c r="GT18" s="18"/>
      <c r="GU18" s="18"/>
      <c r="GV18" s="18"/>
      <c r="GW18" s="18"/>
      <c r="GX18" s="105"/>
      <c r="GY18" s="111"/>
      <c r="GZ18" s="112"/>
      <c r="HA18" s="15"/>
      <c r="HB18" s="15"/>
      <c r="HC18" s="54"/>
      <c r="HD18" s="16"/>
    </row>
    <row r="19" spans="1:212" s="89" customFormat="1" ht="58.5" customHeight="1">
      <c r="A19" s="93" t="s">
        <v>228</v>
      </c>
      <c r="B19" s="93"/>
      <c r="C19" s="94" t="s">
        <v>229</v>
      </c>
      <c r="D19" s="13">
        <v>80976170</v>
      </c>
      <c r="E19" s="13">
        <v>41408969100</v>
      </c>
      <c r="F19" s="13">
        <v>101126377</v>
      </c>
      <c r="G19" s="13">
        <v>50599265538</v>
      </c>
      <c r="H19" s="13">
        <v>12974988</v>
      </c>
      <c r="I19" s="13">
        <v>4751657319</v>
      </c>
      <c r="J19" s="19">
        <v>11009336</v>
      </c>
      <c r="K19" s="19">
        <v>3993888420</v>
      </c>
      <c r="L19" s="93" t="s">
        <v>235</v>
      </c>
      <c r="M19" s="93"/>
      <c r="N19" s="110" t="s">
        <v>236</v>
      </c>
      <c r="O19" s="13">
        <v>540276</v>
      </c>
      <c r="P19" s="13">
        <v>924417184</v>
      </c>
      <c r="Q19" s="13">
        <v>299707</v>
      </c>
      <c r="R19" s="13">
        <v>568494200</v>
      </c>
      <c r="S19" s="13">
        <v>234</v>
      </c>
      <c r="T19" s="13">
        <v>2346991</v>
      </c>
      <c r="U19" s="13">
        <v>168</v>
      </c>
      <c r="V19" s="13">
        <v>1685836</v>
      </c>
      <c r="W19" s="93" t="s">
        <v>228</v>
      </c>
      <c r="X19" s="93"/>
      <c r="Y19" s="94" t="s">
        <v>258</v>
      </c>
      <c r="Z19" s="13">
        <v>9338161</v>
      </c>
      <c r="AA19" s="13">
        <v>3574990316</v>
      </c>
      <c r="AB19" s="13">
        <v>8202402</v>
      </c>
      <c r="AC19" s="13">
        <v>3061168829</v>
      </c>
      <c r="AD19" s="13">
        <v>5137698</v>
      </c>
      <c r="AE19" s="13">
        <v>2005178511</v>
      </c>
      <c r="AF19" s="13">
        <v>4645449</v>
      </c>
      <c r="AG19" s="13">
        <v>1769697662</v>
      </c>
      <c r="AH19" s="93" t="s">
        <v>235</v>
      </c>
      <c r="AI19" s="93"/>
      <c r="AJ19" s="110" t="s">
        <v>236</v>
      </c>
      <c r="AK19" s="13">
        <v>374</v>
      </c>
      <c r="AL19" s="13">
        <f>SUM(AL20:AL27)</f>
        <v>1833648</v>
      </c>
      <c r="AM19" s="13">
        <v>168</v>
      </c>
      <c r="AN19" s="13">
        <f>SUM(AN20:AN27)</f>
        <v>1051582</v>
      </c>
      <c r="AO19" s="13">
        <v>415</v>
      </c>
      <c r="AP19" s="13">
        <f>SUM(AP20:AP27)</f>
        <v>1538812</v>
      </c>
      <c r="AQ19" s="13">
        <v>300</v>
      </c>
      <c r="AR19" s="13">
        <f>SUM(AR20:AR27)</f>
        <v>911247</v>
      </c>
      <c r="AS19" s="93" t="s">
        <v>228</v>
      </c>
      <c r="AT19" s="93"/>
      <c r="AU19" s="94" t="s">
        <v>242</v>
      </c>
      <c r="AV19" s="13">
        <v>3739056</v>
      </c>
      <c r="AW19" s="13">
        <v>1512977301</v>
      </c>
      <c r="AX19" s="19">
        <v>4347356</v>
      </c>
      <c r="AY19" s="19">
        <v>1743481969</v>
      </c>
      <c r="AZ19" s="13">
        <v>3455770</v>
      </c>
      <c r="BA19" s="13">
        <v>1495902987</v>
      </c>
      <c r="BB19" s="13">
        <v>6268860</v>
      </c>
      <c r="BC19" s="13">
        <v>2645247980</v>
      </c>
      <c r="BD19" s="93" t="s">
        <v>235</v>
      </c>
      <c r="BE19" s="93"/>
      <c r="BF19" s="110" t="s">
        <v>236</v>
      </c>
      <c r="BG19" s="13">
        <v>8808</v>
      </c>
      <c r="BH19" s="13">
        <v>10346403</v>
      </c>
      <c r="BI19" s="13">
        <v>2514</v>
      </c>
      <c r="BJ19" s="13">
        <v>4272989</v>
      </c>
      <c r="BK19" s="13">
        <v>32269</v>
      </c>
      <c r="BL19" s="13">
        <v>42973642</v>
      </c>
      <c r="BM19" s="13">
        <v>15607</v>
      </c>
      <c r="BN19" s="13">
        <v>21154611</v>
      </c>
      <c r="BO19" s="93" t="s">
        <v>228</v>
      </c>
      <c r="BP19" s="93"/>
      <c r="BQ19" s="94" t="s">
        <v>229</v>
      </c>
      <c r="BR19" s="13">
        <v>3416596</v>
      </c>
      <c r="BS19" s="13">
        <v>1564282758</v>
      </c>
      <c r="BT19" s="19">
        <v>6954258</v>
      </c>
      <c r="BU19" s="19">
        <v>3017625682</v>
      </c>
      <c r="BV19" s="13">
        <v>3799869</v>
      </c>
      <c r="BW19" s="13">
        <v>1827124125</v>
      </c>
      <c r="BX19" s="13">
        <v>6965078</v>
      </c>
      <c r="BY19" s="13">
        <v>3039194782</v>
      </c>
      <c r="BZ19" s="93" t="s">
        <v>235</v>
      </c>
      <c r="CA19" s="93"/>
      <c r="CB19" s="110" t="s">
        <v>236</v>
      </c>
      <c r="CC19" s="13">
        <v>50276</v>
      </c>
      <c r="CD19" s="13">
        <v>68323743</v>
      </c>
      <c r="CE19" s="13">
        <v>20182</v>
      </c>
      <c r="CF19" s="13">
        <v>29690679</v>
      </c>
      <c r="CG19" s="13">
        <v>49063</v>
      </c>
      <c r="CH19" s="13">
        <v>77774027</v>
      </c>
      <c r="CI19" s="13">
        <v>17890</v>
      </c>
      <c r="CJ19" s="13">
        <v>31058852</v>
      </c>
      <c r="CK19" s="93" t="s">
        <v>228</v>
      </c>
      <c r="CL19" s="93"/>
      <c r="CM19" s="94" t="s">
        <v>242</v>
      </c>
      <c r="CN19" s="13">
        <v>4520602</v>
      </c>
      <c r="CO19" s="13">
        <v>2270930494</v>
      </c>
      <c r="CP19" s="19">
        <v>6948734</v>
      </c>
      <c r="CQ19" s="19">
        <v>3145863041</v>
      </c>
      <c r="CR19" s="13">
        <v>5080132</v>
      </c>
      <c r="CS19" s="13">
        <v>2693926265</v>
      </c>
      <c r="CT19" s="13">
        <v>7225314</v>
      </c>
      <c r="CU19" s="13">
        <v>3503437734</v>
      </c>
      <c r="CV19" s="93" t="s">
        <v>235</v>
      </c>
      <c r="CW19" s="93"/>
      <c r="CX19" s="110" t="s">
        <v>236</v>
      </c>
      <c r="CY19" s="13">
        <v>57344</v>
      </c>
      <c r="CZ19" s="13">
        <v>94610475</v>
      </c>
      <c r="DA19" s="13">
        <v>20861</v>
      </c>
      <c r="DB19" s="13">
        <v>38389306</v>
      </c>
      <c r="DC19" s="13">
        <v>63286</v>
      </c>
      <c r="DD19" s="13">
        <v>106184385</v>
      </c>
      <c r="DE19" s="13">
        <v>26714</v>
      </c>
      <c r="DF19" s="13">
        <v>47340601</v>
      </c>
      <c r="DG19" s="93" t="s">
        <v>228</v>
      </c>
      <c r="DH19" s="93"/>
      <c r="DI19" s="94" t="s">
        <v>229</v>
      </c>
      <c r="DJ19" s="13">
        <v>4953166</v>
      </c>
      <c r="DK19" s="13">
        <v>2912706909</v>
      </c>
      <c r="DL19" s="19">
        <v>7078104</v>
      </c>
      <c r="DM19" s="19">
        <v>3779553069</v>
      </c>
      <c r="DN19" s="13">
        <v>4723898</v>
      </c>
      <c r="DO19" s="13">
        <v>3026297166</v>
      </c>
      <c r="DP19" s="13">
        <v>6821141</v>
      </c>
      <c r="DQ19" s="13">
        <v>3971309138</v>
      </c>
      <c r="DR19" s="93" t="s">
        <v>235</v>
      </c>
      <c r="DS19" s="93"/>
      <c r="DT19" s="110" t="s">
        <v>236</v>
      </c>
      <c r="DU19" s="13">
        <v>58579</v>
      </c>
      <c r="DV19" s="13">
        <v>92178927</v>
      </c>
      <c r="DW19" s="13">
        <v>29142</v>
      </c>
      <c r="DX19" s="13">
        <v>47646720</v>
      </c>
      <c r="DY19" s="13">
        <v>50072</v>
      </c>
      <c r="DZ19" s="13">
        <v>79194112</v>
      </c>
      <c r="EA19" s="13">
        <v>26308</v>
      </c>
      <c r="EB19" s="13">
        <v>42359360</v>
      </c>
      <c r="EC19" s="93" t="s">
        <v>228</v>
      </c>
      <c r="ED19" s="93"/>
      <c r="EE19" s="94" t="s">
        <v>242</v>
      </c>
      <c r="EF19" s="13">
        <v>3363835</v>
      </c>
      <c r="EG19" s="13">
        <v>2269505535</v>
      </c>
      <c r="EH19" s="19">
        <v>4786962</v>
      </c>
      <c r="EI19" s="19">
        <v>3046984228</v>
      </c>
      <c r="EJ19" s="13">
        <v>3539916</v>
      </c>
      <c r="EK19" s="13">
        <v>2497529812</v>
      </c>
      <c r="EL19" s="13">
        <v>4869499</v>
      </c>
      <c r="EM19" s="13">
        <v>3307530409</v>
      </c>
      <c r="EN19" s="93" t="s">
        <v>235</v>
      </c>
      <c r="EO19" s="93"/>
      <c r="EP19" s="110" t="s">
        <v>236</v>
      </c>
      <c r="EQ19" s="13">
        <v>28793</v>
      </c>
      <c r="ER19" s="13">
        <v>46694329</v>
      </c>
      <c r="ES19" s="13">
        <v>15331</v>
      </c>
      <c r="ET19" s="13">
        <v>27634890</v>
      </c>
      <c r="EU19" s="13">
        <v>20076</v>
      </c>
      <c r="EV19" s="13">
        <v>38353403</v>
      </c>
      <c r="EW19" s="13">
        <v>11081</v>
      </c>
      <c r="EX19" s="13">
        <v>22953308</v>
      </c>
      <c r="EY19" s="93" t="s">
        <v>228</v>
      </c>
      <c r="EZ19" s="93"/>
      <c r="FA19" s="94" t="s">
        <v>242</v>
      </c>
      <c r="FB19" s="13">
        <v>3843676</v>
      </c>
      <c r="FC19" s="13">
        <v>2654709940</v>
      </c>
      <c r="FD19" s="19">
        <v>5057479</v>
      </c>
      <c r="FE19" s="19">
        <v>3548163281</v>
      </c>
      <c r="FF19" s="13">
        <v>3846831</v>
      </c>
      <c r="FG19" s="13">
        <v>2679885829</v>
      </c>
      <c r="FH19" s="13">
        <v>4323100</v>
      </c>
      <c r="FI19" s="13">
        <v>3128353508</v>
      </c>
      <c r="FJ19" s="93" t="s">
        <v>235</v>
      </c>
      <c r="FK19" s="93"/>
      <c r="FL19" s="110" t="s">
        <v>236</v>
      </c>
      <c r="FM19" s="13">
        <v>18070</v>
      </c>
      <c r="FN19" s="13">
        <v>39545694</v>
      </c>
      <c r="FO19" s="13">
        <v>13130</v>
      </c>
      <c r="FP19" s="13">
        <v>30623812</v>
      </c>
      <c r="FQ19" s="13">
        <v>24626</v>
      </c>
      <c r="FR19" s="13">
        <v>53555253</v>
      </c>
      <c r="FS19" s="13">
        <v>19294</v>
      </c>
      <c r="FT19" s="13">
        <v>43408023</v>
      </c>
      <c r="FU19" s="93" t="s">
        <v>228</v>
      </c>
      <c r="FV19" s="93"/>
      <c r="FW19" s="94" t="s">
        <v>242</v>
      </c>
      <c r="FX19" s="13">
        <v>3097432</v>
      </c>
      <c r="FY19" s="13">
        <v>2199633974</v>
      </c>
      <c r="FZ19" s="19">
        <v>3066730</v>
      </c>
      <c r="GA19" s="19">
        <v>2200954604</v>
      </c>
      <c r="GB19" s="13">
        <v>1501773</v>
      </c>
      <c r="GC19" s="13">
        <v>1053599471</v>
      </c>
      <c r="GD19" s="13">
        <v>1686843</v>
      </c>
      <c r="GE19" s="13">
        <v>1154770928</v>
      </c>
      <c r="GF19" s="93" t="s">
        <v>235</v>
      </c>
      <c r="GG19" s="93"/>
      <c r="GH19" s="110" t="s">
        <v>236</v>
      </c>
      <c r="GI19" s="13">
        <v>30606</v>
      </c>
      <c r="GJ19" s="13">
        <v>66627705</v>
      </c>
      <c r="GK19" s="13">
        <v>25938</v>
      </c>
      <c r="GL19" s="13">
        <v>58986032</v>
      </c>
      <c r="GM19" s="13">
        <v>24761</v>
      </c>
      <c r="GN19" s="13">
        <v>54460811</v>
      </c>
      <c r="GO19" s="13">
        <v>26267</v>
      </c>
      <c r="GP19" s="13">
        <v>57403257</v>
      </c>
      <c r="GQ19" s="93" t="s">
        <v>228</v>
      </c>
      <c r="GR19" s="93"/>
      <c r="GS19" s="94" t="s">
        <v>229</v>
      </c>
      <c r="GT19" s="13">
        <v>642771</v>
      </c>
      <c r="GU19" s="13">
        <v>418130388</v>
      </c>
      <c r="GV19" s="19">
        <v>869732</v>
      </c>
      <c r="GW19" s="19">
        <v>542040274</v>
      </c>
      <c r="GX19" s="93" t="s">
        <v>235</v>
      </c>
      <c r="GY19" s="93"/>
      <c r="GZ19" s="110" t="s">
        <v>236</v>
      </c>
      <c r="HA19" s="13">
        <v>22624</v>
      </c>
      <c r="HB19" s="13">
        <v>47874824</v>
      </c>
      <c r="HC19" s="13">
        <v>28812</v>
      </c>
      <c r="HD19" s="13">
        <v>61923095</v>
      </c>
    </row>
    <row r="20" spans="1:212" ht="27" customHeight="1">
      <c r="A20" s="90"/>
      <c r="B20" s="91" t="s">
        <v>4</v>
      </c>
      <c r="C20" s="29" t="s">
        <v>73</v>
      </c>
      <c r="D20" s="15">
        <v>77421498</v>
      </c>
      <c r="E20" s="15">
        <v>10849374099</v>
      </c>
      <c r="F20" s="15">
        <v>95041222</v>
      </c>
      <c r="G20" s="15">
        <v>12356629720</v>
      </c>
      <c r="H20" s="15">
        <v>12405800</v>
      </c>
      <c r="I20" s="15">
        <v>1082322841</v>
      </c>
      <c r="J20" s="15">
        <v>10516926</v>
      </c>
      <c r="K20" s="15">
        <v>911332755</v>
      </c>
      <c r="L20" s="105"/>
      <c r="M20" s="106" t="s">
        <v>4</v>
      </c>
      <c r="N20" s="107" t="s">
        <v>73</v>
      </c>
      <c r="O20" s="15">
        <v>161464</v>
      </c>
      <c r="P20" s="15">
        <v>54772585</v>
      </c>
      <c r="Q20" s="15">
        <v>69941</v>
      </c>
      <c r="R20" s="15">
        <v>33257368</v>
      </c>
      <c r="S20" s="15">
        <v>32</v>
      </c>
      <c r="T20" s="15">
        <v>4367</v>
      </c>
      <c r="U20" s="15">
        <v>23</v>
      </c>
      <c r="V20" s="15">
        <v>2203</v>
      </c>
      <c r="W20" s="90"/>
      <c r="X20" s="91" t="s">
        <v>4</v>
      </c>
      <c r="Y20" s="29" t="s">
        <v>253</v>
      </c>
      <c r="Z20" s="15">
        <v>9147857</v>
      </c>
      <c r="AA20" s="15">
        <v>817707016</v>
      </c>
      <c r="AB20" s="15">
        <v>8053465</v>
      </c>
      <c r="AC20" s="15">
        <v>697471400</v>
      </c>
      <c r="AD20" s="15">
        <v>5028777</v>
      </c>
      <c r="AE20" s="15">
        <v>447491012</v>
      </c>
      <c r="AF20" s="15">
        <v>4559019</v>
      </c>
      <c r="AG20" s="15">
        <v>392246388</v>
      </c>
      <c r="AH20" s="105"/>
      <c r="AI20" s="106" t="s">
        <v>4</v>
      </c>
      <c r="AJ20" s="107" t="s">
        <v>73</v>
      </c>
      <c r="AK20" s="15">
        <v>28</v>
      </c>
      <c r="AL20" s="15">
        <v>6988</v>
      </c>
      <c r="AM20" s="15">
        <v>19</v>
      </c>
      <c r="AN20" s="15">
        <v>4015</v>
      </c>
      <c r="AO20" s="15">
        <v>57</v>
      </c>
      <c r="AP20" s="15">
        <v>9516</v>
      </c>
      <c r="AQ20" s="15">
        <v>26</v>
      </c>
      <c r="AR20" s="15">
        <v>28154</v>
      </c>
      <c r="AS20" s="90"/>
      <c r="AT20" s="91" t="s">
        <v>4</v>
      </c>
      <c r="AU20" s="29" t="s">
        <v>73</v>
      </c>
      <c r="AV20" s="15">
        <v>3625314</v>
      </c>
      <c r="AW20" s="15">
        <v>333346001</v>
      </c>
      <c r="AX20" s="15">
        <v>4184818</v>
      </c>
      <c r="AY20" s="15">
        <v>373062076</v>
      </c>
      <c r="AZ20" s="15">
        <v>3324468</v>
      </c>
      <c r="BA20" s="15">
        <v>336225452</v>
      </c>
      <c r="BB20" s="15">
        <v>5849760</v>
      </c>
      <c r="BC20" s="15">
        <v>534136941</v>
      </c>
      <c r="BD20" s="105"/>
      <c r="BE20" s="106" t="s">
        <v>4</v>
      </c>
      <c r="BF20" s="107" t="s">
        <v>73</v>
      </c>
      <c r="BG20" s="15">
        <v>3241</v>
      </c>
      <c r="BH20" s="15">
        <v>416528</v>
      </c>
      <c r="BI20" s="15">
        <v>858</v>
      </c>
      <c r="BJ20" s="15">
        <v>166586</v>
      </c>
      <c r="BK20" s="15">
        <v>11762</v>
      </c>
      <c r="BL20" s="15">
        <v>2037223</v>
      </c>
      <c r="BM20" s="15">
        <v>5506</v>
      </c>
      <c r="BN20" s="15">
        <v>1419570</v>
      </c>
      <c r="BO20" s="90"/>
      <c r="BP20" s="91" t="s">
        <v>4</v>
      </c>
      <c r="BQ20" s="29" t="s">
        <v>73</v>
      </c>
      <c r="BR20" s="15">
        <v>3289320</v>
      </c>
      <c r="BS20" s="15">
        <v>374132711</v>
      </c>
      <c r="BT20" s="15">
        <v>6420055</v>
      </c>
      <c r="BU20" s="15">
        <v>604301957</v>
      </c>
      <c r="BV20" s="15">
        <v>3675427</v>
      </c>
      <c r="BW20" s="15">
        <v>454846771</v>
      </c>
      <c r="BX20" s="15">
        <v>6405399</v>
      </c>
      <c r="BY20" s="15">
        <v>627865833</v>
      </c>
      <c r="BZ20" s="105"/>
      <c r="CA20" s="106" t="s">
        <v>4</v>
      </c>
      <c r="CB20" s="107" t="s">
        <v>73</v>
      </c>
      <c r="CC20" s="15">
        <v>19098</v>
      </c>
      <c r="CD20" s="15">
        <v>4070111</v>
      </c>
      <c r="CE20" s="15">
        <v>6939</v>
      </c>
      <c r="CF20" s="15">
        <v>2061313</v>
      </c>
      <c r="CG20" s="15">
        <v>17774</v>
      </c>
      <c r="CH20" s="15">
        <v>5409249</v>
      </c>
      <c r="CI20" s="15">
        <v>5955</v>
      </c>
      <c r="CJ20" s="15">
        <v>2229046</v>
      </c>
      <c r="CK20" s="90"/>
      <c r="CL20" s="91" t="s">
        <v>4</v>
      </c>
      <c r="CM20" s="29" t="s">
        <v>73</v>
      </c>
      <c r="CN20" s="15">
        <v>4378666</v>
      </c>
      <c r="CO20" s="15">
        <v>579532688</v>
      </c>
      <c r="CP20" s="15">
        <v>6490024</v>
      </c>
      <c r="CQ20" s="15">
        <v>680699077</v>
      </c>
      <c r="CR20" s="15">
        <v>4850558</v>
      </c>
      <c r="CS20" s="15">
        <v>709830571</v>
      </c>
      <c r="CT20" s="15">
        <v>6690056</v>
      </c>
      <c r="CU20" s="15">
        <v>777186246</v>
      </c>
      <c r="CV20" s="105"/>
      <c r="CW20" s="106" t="s">
        <v>4</v>
      </c>
      <c r="CX20" s="107" t="s">
        <v>73</v>
      </c>
      <c r="CY20" s="15">
        <v>22079</v>
      </c>
      <c r="CZ20" s="15">
        <v>7722700</v>
      </c>
      <c r="DA20" s="15">
        <v>7053</v>
      </c>
      <c r="DB20" s="15">
        <v>3248644</v>
      </c>
      <c r="DC20" s="15">
        <v>24486</v>
      </c>
      <c r="DD20" s="15">
        <v>9762068</v>
      </c>
      <c r="DE20" s="15">
        <v>10170</v>
      </c>
      <c r="DF20" s="15">
        <v>4501427</v>
      </c>
      <c r="DG20" s="90"/>
      <c r="DH20" s="91" t="s">
        <v>4</v>
      </c>
      <c r="DI20" s="29" t="s">
        <v>73</v>
      </c>
      <c r="DJ20" s="15">
        <v>4720711</v>
      </c>
      <c r="DK20" s="15">
        <v>796989095</v>
      </c>
      <c r="DL20" s="15">
        <v>6576895</v>
      </c>
      <c r="DM20" s="15">
        <v>889194751</v>
      </c>
      <c r="DN20" s="15">
        <v>4499549</v>
      </c>
      <c r="DO20" s="15">
        <v>853771935</v>
      </c>
      <c r="DP20" s="15">
        <v>6385195</v>
      </c>
      <c r="DQ20" s="15">
        <v>1030579223</v>
      </c>
      <c r="DR20" s="105"/>
      <c r="DS20" s="106" t="s">
        <v>4</v>
      </c>
      <c r="DT20" s="107" t="s">
        <v>73</v>
      </c>
      <c r="DU20" s="15">
        <v>23333</v>
      </c>
      <c r="DV20" s="15">
        <v>7737667</v>
      </c>
      <c r="DW20" s="15">
        <v>10835</v>
      </c>
      <c r="DX20" s="15">
        <v>4596349</v>
      </c>
      <c r="DY20" s="15">
        <v>19988</v>
      </c>
      <c r="DZ20" s="15">
        <v>6890528</v>
      </c>
      <c r="EA20" s="15">
        <v>10589</v>
      </c>
      <c r="EB20" s="15">
        <v>4779491</v>
      </c>
      <c r="EC20" s="90"/>
      <c r="ED20" s="91" t="s">
        <v>4</v>
      </c>
      <c r="EE20" s="29" t="s">
        <v>73</v>
      </c>
      <c r="EF20" s="15">
        <v>3211064</v>
      </c>
      <c r="EG20" s="15">
        <v>658171365</v>
      </c>
      <c r="EH20" s="15">
        <v>4508778</v>
      </c>
      <c r="EI20" s="15">
        <v>840094041</v>
      </c>
      <c r="EJ20" s="15">
        <v>3382348</v>
      </c>
      <c r="EK20" s="15">
        <v>716912789</v>
      </c>
      <c r="EL20" s="15">
        <v>4601315</v>
      </c>
      <c r="EM20" s="15">
        <v>941618773</v>
      </c>
      <c r="EN20" s="105"/>
      <c r="EO20" s="106" t="s">
        <v>4</v>
      </c>
      <c r="EP20" s="107" t="s">
        <v>73</v>
      </c>
      <c r="EQ20" s="15">
        <v>10737</v>
      </c>
      <c r="ER20" s="15">
        <v>3654454</v>
      </c>
      <c r="ES20" s="15">
        <v>5421</v>
      </c>
      <c r="ET20" s="15">
        <v>2704305</v>
      </c>
      <c r="EU20" s="15">
        <v>4962</v>
      </c>
      <c r="EV20" s="15">
        <v>2166837</v>
      </c>
      <c r="EW20" s="15">
        <v>2451</v>
      </c>
      <c r="EX20" s="15">
        <v>1881649</v>
      </c>
      <c r="EY20" s="90"/>
      <c r="EZ20" s="91" t="s">
        <v>4</v>
      </c>
      <c r="FA20" s="29" t="s">
        <v>73</v>
      </c>
      <c r="FB20" s="15">
        <v>3549978</v>
      </c>
      <c r="FC20" s="15">
        <v>771729887</v>
      </c>
      <c r="FD20" s="15">
        <v>4635271</v>
      </c>
      <c r="FE20" s="15">
        <v>1010118550</v>
      </c>
      <c r="FF20" s="15">
        <v>3537899</v>
      </c>
      <c r="FG20" s="15">
        <v>799084066</v>
      </c>
      <c r="FH20" s="15">
        <v>3970762</v>
      </c>
      <c r="FI20" s="15">
        <v>900512724</v>
      </c>
      <c r="FJ20" s="105"/>
      <c r="FK20" s="106" t="s">
        <v>4</v>
      </c>
      <c r="FL20" s="107" t="s">
        <v>73</v>
      </c>
      <c r="FM20" s="15">
        <v>1597</v>
      </c>
      <c r="FN20" s="15">
        <v>1246269</v>
      </c>
      <c r="FO20" s="15">
        <v>1090</v>
      </c>
      <c r="FP20" s="15">
        <v>1236954</v>
      </c>
      <c r="FQ20" s="15">
        <v>856</v>
      </c>
      <c r="FR20" s="15">
        <v>1390736</v>
      </c>
      <c r="FS20" s="15">
        <v>894</v>
      </c>
      <c r="FT20" s="15">
        <v>1229551</v>
      </c>
      <c r="FU20" s="90"/>
      <c r="FV20" s="91" t="s">
        <v>4</v>
      </c>
      <c r="FW20" s="29" t="s">
        <v>73</v>
      </c>
      <c r="FX20" s="15">
        <v>2831595</v>
      </c>
      <c r="FY20" s="15">
        <v>666945387</v>
      </c>
      <c r="FZ20" s="15">
        <v>2823196</v>
      </c>
      <c r="GA20" s="15">
        <v>643740669</v>
      </c>
      <c r="GB20" s="15">
        <v>1373140</v>
      </c>
      <c r="GC20" s="15">
        <v>320580251</v>
      </c>
      <c r="GD20" s="15">
        <v>1562752</v>
      </c>
      <c r="GE20" s="15">
        <v>341564514</v>
      </c>
      <c r="GF20" s="105"/>
      <c r="GG20" s="106" t="s">
        <v>4</v>
      </c>
      <c r="GH20" s="107" t="s">
        <v>73</v>
      </c>
      <c r="GI20" s="15">
        <v>677</v>
      </c>
      <c r="GJ20" s="15">
        <v>1082016</v>
      </c>
      <c r="GK20" s="15">
        <v>798</v>
      </c>
      <c r="GL20" s="15">
        <v>1347573</v>
      </c>
      <c r="GM20" s="15">
        <v>470</v>
      </c>
      <c r="GN20" s="15">
        <v>823893</v>
      </c>
      <c r="GO20" s="15">
        <v>720</v>
      </c>
      <c r="GP20" s="15">
        <v>1038160</v>
      </c>
      <c r="GQ20" s="90"/>
      <c r="GR20" s="91" t="s">
        <v>4</v>
      </c>
      <c r="GS20" s="29" t="s">
        <v>73</v>
      </c>
      <c r="GT20" s="15">
        <v>589027</v>
      </c>
      <c r="GU20" s="15">
        <v>129754261</v>
      </c>
      <c r="GV20" s="15">
        <v>807536</v>
      </c>
      <c r="GW20" s="15">
        <v>160903802</v>
      </c>
      <c r="GX20" s="105"/>
      <c r="GY20" s="106" t="s">
        <v>4</v>
      </c>
      <c r="GZ20" s="107" t="s">
        <v>73</v>
      </c>
      <c r="HA20" s="15">
        <v>287</v>
      </c>
      <c r="HB20" s="15">
        <v>341435</v>
      </c>
      <c r="HC20" s="15">
        <v>594</v>
      </c>
      <c r="HD20" s="15">
        <v>782378</v>
      </c>
    </row>
    <row r="21" spans="1:212" ht="42" customHeight="1">
      <c r="A21" s="90"/>
      <c r="B21" s="91" t="s">
        <v>5</v>
      </c>
      <c r="C21" s="28" t="s">
        <v>40</v>
      </c>
      <c r="D21" s="15">
        <v>13800600</v>
      </c>
      <c r="E21" s="15">
        <v>8663817174</v>
      </c>
      <c r="F21" s="15">
        <v>21491402</v>
      </c>
      <c r="G21" s="15">
        <v>11130898939</v>
      </c>
      <c r="H21" s="15">
        <v>924899</v>
      </c>
      <c r="I21" s="15">
        <v>277246736</v>
      </c>
      <c r="J21" s="15">
        <v>764597</v>
      </c>
      <c r="K21" s="15">
        <v>208258535</v>
      </c>
      <c r="L21" s="105"/>
      <c r="M21" s="106" t="s">
        <v>5</v>
      </c>
      <c r="N21" s="108" t="s">
        <v>233</v>
      </c>
      <c r="O21" s="15">
        <v>485362</v>
      </c>
      <c r="P21" s="15">
        <v>789461089</v>
      </c>
      <c r="Q21" s="15">
        <v>280902</v>
      </c>
      <c r="R21" s="15">
        <v>500648265</v>
      </c>
      <c r="S21" s="15">
        <v>220</v>
      </c>
      <c r="T21" s="15">
        <v>2334222</v>
      </c>
      <c r="U21" s="15">
        <v>161</v>
      </c>
      <c r="V21" s="15">
        <v>1678717</v>
      </c>
      <c r="W21" s="90"/>
      <c r="X21" s="91" t="s">
        <v>5</v>
      </c>
      <c r="Y21" s="28" t="s">
        <v>254</v>
      </c>
      <c r="Z21" s="15">
        <v>688879</v>
      </c>
      <c r="AA21" s="15">
        <v>245485362</v>
      </c>
      <c r="AB21" s="15">
        <v>518593</v>
      </c>
      <c r="AC21" s="15">
        <v>154997463</v>
      </c>
      <c r="AD21" s="15">
        <v>617351</v>
      </c>
      <c r="AE21" s="15">
        <v>164379369</v>
      </c>
      <c r="AF21" s="15">
        <v>483182</v>
      </c>
      <c r="AG21" s="15">
        <v>115242683</v>
      </c>
      <c r="AH21" s="105"/>
      <c r="AI21" s="106" t="s">
        <v>5</v>
      </c>
      <c r="AJ21" s="108" t="s">
        <v>233</v>
      </c>
      <c r="AK21" s="15">
        <v>351</v>
      </c>
      <c r="AL21" s="15">
        <v>1805167</v>
      </c>
      <c r="AM21" s="15">
        <v>161</v>
      </c>
      <c r="AN21" s="15">
        <v>1042484</v>
      </c>
      <c r="AO21" s="15">
        <v>405</v>
      </c>
      <c r="AP21" s="15">
        <v>1519845</v>
      </c>
      <c r="AQ21" s="15">
        <v>295</v>
      </c>
      <c r="AR21" s="15">
        <v>875256</v>
      </c>
      <c r="AS21" s="90"/>
      <c r="AT21" s="91" t="s">
        <v>5</v>
      </c>
      <c r="AU21" s="28" t="s">
        <v>40</v>
      </c>
      <c r="AV21" s="15">
        <v>668473</v>
      </c>
      <c r="AW21" s="15">
        <v>170979674</v>
      </c>
      <c r="AX21" s="15">
        <v>799326</v>
      </c>
      <c r="AY21" s="15">
        <v>192748082</v>
      </c>
      <c r="AZ21" s="15">
        <v>743717</v>
      </c>
      <c r="BA21" s="15">
        <v>226412016</v>
      </c>
      <c r="BB21" s="15">
        <v>1640611</v>
      </c>
      <c r="BC21" s="15">
        <v>427638864</v>
      </c>
      <c r="BD21" s="105"/>
      <c r="BE21" s="106" t="s">
        <v>5</v>
      </c>
      <c r="BF21" s="108" t="s">
        <v>233</v>
      </c>
      <c r="BG21" s="15">
        <v>8189</v>
      </c>
      <c r="BH21" s="15">
        <v>7948465</v>
      </c>
      <c r="BI21" s="15">
        <v>2239</v>
      </c>
      <c r="BJ21" s="15">
        <v>3590775</v>
      </c>
      <c r="BK21" s="15">
        <v>29230</v>
      </c>
      <c r="BL21" s="15">
        <v>33774703</v>
      </c>
      <c r="BM21" s="15">
        <v>13385</v>
      </c>
      <c r="BN21" s="15">
        <v>16237869</v>
      </c>
      <c r="BO21" s="90"/>
      <c r="BP21" s="91" t="s">
        <v>5</v>
      </c>
      <c r="BQ21" s="28" t="s">
        <v>40</v>
      </c>
      <c r="BR21" s="15">
        <v>772695</v>
      </c>
      <c r="BS21" s="15">
        <v>261764935</v>
      </c>
      <c r="BT21" s="15">
        <v>1945806</v>
      </c>
      <c r="BU21" s="15">
        <v>554406198</v>
      </c>
      <c r="BV21" s="15">
        <v>845728</v>
      </c>
      <c r="BW21" s="15">
        <v>339541134</v>
      </c>
      <c r="BX21" s="15">
        <v>2000472</v>
      </c>
      <c r="BY21" s="15">
        <v>575774613</v>
      </c>
      <c r="BZ21" s="105"/>
      <c r="CA21" s="106" t="s">
        <v>5</v>
      </c>
      <c r="CB21" s="108" t="s">
        <v>233</v>
      </c>
      <c r="CC21" s="15">
        <v>44467</v>
      </c>
      <c r="CD21" s="15">
        <v>53344831</v>
      </c>
      <c r="CE21" s="15">
        <v>17486</v>
      </c>
      <c r="CF21" s="15">
        <v>23477393</v>
      </c>
      <c r="CG21" s="15">
        <v>42714</v>
      </c>
      <c r="CH21" s="15">
        <v>62650494</v>
      </c>
      <c r="CI21" s="15">
        <v>15815</v>
      </c>
      <c r="CJ21" s="15">
        <v>25602050</v>
      </c>
      <c r="CK21" s="90"/>
      <c r="CL21" s="91" t="s">
        <v>5</v>
      </c>
      <c r="CM21" s="28" t="s">
        <v>40</v>
      </c>
      <c r="CN21" s="15">
        <v>977300</v>
      </c>
      <c r="CO21" s="15">
        <v>458705123</v>
      </c>
      <c r="CP21" s="15">
        <v>1894193</v>
      </c>
      <c r="CQ21" s="15">
        <v>610630325</v>
      </c>
      <c r="CR21" s="15">
        <v>1133772</v>
      </c>
      <c r="CS21" s="15">
        <v>605587823</v>
      </c>
      <c r="CT21" s="15">
        <v>2006814</v>
      </c>
      <c r="CU21" s="15">
        <v>802169456</v>
      </c>
      <c r="CV21" s="105"/>
      <c r="CW21" s="106" t="s">
        <v>5</v>
      </c>
      <c r="CX21" s="108" t="s">
        <v>233</v>
      </c>
      <c r="CY21" s="15">
        <v>49420</v>
      </c>
      <c r="CZ21" s="15">
        <v>76098351</v>
      </c>
      <c r="DA21" s="15">
        <v>18566</v>
      </c>
      <c r="DB21" s="15">
        <v>31412805</v>
      </c>
      <c r="DC21" s="15">
        <v>54390</v>
      </c>
      <c r="DD21" s="15">
        <v>84742424</v>
      </c>
      <c r="DE21" s="15">
        <v>24007</v>
      </c>
      <c r="DF21" s="15">
        <v>38015484</v>
      </c>
      <c r="DG21" s="90"/>
      <c r="DH21" s="91" t="s">
        <v>5</v>
      </c>
      <c r="DI21" s="28" t="s">
        <v>40</v>
      </c>
      <c r="DJ21" s="15">
        <v>1091502</v>
      </c>
      <c r="DK21" s="15">
        <v>757615762</v>
      </c>
      <c r="DL21" s="15">
        <v>1901146</v>
      </c>
      <c r="DM21" s="15">
        <v>982482351</v>
      </c>
      <c r="DN21" s="15">
        <v>1035401</v>
      </c>
      <c r="DO21" s="15">
        <v>868772625</v>
      </c>
      <c r="DP21" s="15">
        <v>1723010</v>
      </c>
      <c r="DQ21" s="15">
        <v>1088036103</v>
      </c>
      <c r="DR21" s="105"/>
      <c r="DS21" s="106" t="s">
        <v>5</v>
      </c>
      <c r="DT21" s="108" t="s">
        <v>233</v>
      </c>
      <c r="DU21" s="15">
        <v>49757</v>
      </c>
      <c r="DV21" s="15">
        <v>73515611</v>
      </c>
      <c r="DW21" s="15">
        <v>25891</v>
      </c>
      <c r="DX21" s="15">
        <v>37701608</v>
      </c>
      <c r="DY21" s="15">
        <v>42333</v>
      </c>
      <c r="DZ21" s="15">
        <v>63188649</v>
      </c>
      <c r="EA21" s="15">
        <v>23104</v>
      </c>
      <c r="EB21" s="15">
        <v>32689413</v>
      </c>
      <c r="EC21" s="90"/>
      <c r="ED21" s="91" t="s">
        <v>5</v>
      </c>
      <c r="EE21" s="28" t="s">
        <v>40</v>
      </c>
      <c r="EF21" s="15">
        <v>738624</v>
      </c>
      <c r="EG21" s="15">
        <v>678841560</v>
      </c>
      <c r="EH21" s="15">
        <v>1174217</v>
      </c>
      <c r="EI21" s="15">
        <v>902690403</v>
      </c>
      <c r="EJ21" s="15">
        <v>775918</v>
      </c>
      <c r="EK21" s="15">
        <v>800794202</v>
      </c>
      <c r="EL21" s="15">
        <v>1186856</v>
      </c>
      <c r="EM21" s="15">
        <v>1037364761</v>
      </c>
      <c r="EN21" s="105"/>
      <c r="EO21" s="106" t="s">
        <v>5</v>
      </c>
      <c r="EP21" s="108" t="s">
        <v>233</v>
      </c>
      <c r="EQ21" s="15">
        <v>24571</v>
      </c>
      <c r="ER21" s="15">
        <v>38334465</v>
      </c>
      <c r="ES21" s="15">
        <v>13745</v>
      </c>
      <c r="ET21" s="15">
        <v>22509900</v>
      </c>
      <c r="EU21" s="15">
        <v>18388</v>
      </c>
      <c r="EV21" s="15">
        <v>34173464</v>
      </c>
      <c r="EW21" s="15">
        <v>10696</v>
      </c>
      <c r="EX21" s="15">
        <v>20090011</v>
      </c>
      <c r="EY21" s="90"/>
      <c r="EZ21" s="91" t="s">
        <v>5</v>
      </c>
      <c r="FA21" s="28" t="s">
        <v>40</v>
      </c>
      <c r="FB21" s="15">
        <v>825223</v>
      </c>
      <c r="FC21" s="15">
        <v>844110209</v>
      </c>
      <c r="FD21" s="15">
        <v>1212555</v>
      </c>
      <c r="FE21" s="15">
        <v>1188550084</v>
      </c>
      <c r="FF21" s="15">
        <v>837622</v>
      </c>
      <c r="FG21" s="15">
        <v>838365606</v>
      </c>
      <c r="FH21" s="15">
        <v>1017669</v>
      </c>
      <c r="FI21" s="15">
        <v>1068943461</v>
      </c>
      <c r="FJ21" s="105"/>
      <c r="FK21" s="106" t="s">
        <v>5</v>
      </c>
      <c r="FL21" s="108" t="s">
        <v>233</v>
      </c>
      <c r="FM21" s="15">
        <v>17854</v>
      </c>
      <c r="FN21" s="15">
        <v>37736794</v>
      </c>
      <c r="FO21" s="15">
        <v>13790</v>
      </c>
      <c r="FP21" s="15">
        <v>29036833</v>
      </c>
      <c r="FQ21" s="15">
        <v>24831</v>
      </c>
      <c r="FR21" s="15">
        <v>51940003</v>
      </c>
      <c r="FS21" s="15">
        <v>19894</v>
      </c>
      <c r="FT21" s="15">
        <v>42003317</v>
      </c>
      <c r="FU21" s="90"/>
      <c r="FV21" s="91" t="s">
        <v>5</v>
      </c>
      <c r="FW21" s="28" t="s">
        <v>40</v>
      </c>
      <c r="FX21" s="15">
        <v>675727</v>
      </c>
      <c r="FY21" s="15">
        <v>690494670</v>
      </c>
      <c r="FZ21" s="15">
        <v>699586</v>
      </c>
      <c r="GA21" s="15">
        <v>728446288</v>
      </c>
      <c r="GB21" s="15">
        <v>318033</v>
      </c>
      <c r="GC21" s="15">
        <v>322975178</v>
      </c>
      <c r="GD21" s="15">
        <v>355751</v>
      </c>
      <c r="GE21" s="15">
        <v>351943627</v>
      </c>
      <c r="GF21" s="105"/>
      <c r="GG21" s="106" t="s">
        <v>5</v>
      </c>
      <c r="GH21" s="108" t="s">
        <v>233</v>
      </c>
      <c r="GI21" s="15">
        <v>30786</v>
      </c>
      <c r="GJ21" s="15">
        <v>65378773</v>
      </c>
      <c r="GK21" s="15">
        <v>26329</v>
      </c>
      <c r="GL21" s="15">
        <v>57455167</v>
      </c>
      <c r="GM21" s="15">
        <v>24815</v>
      </c>
      <c r="GN21" s="15">
        <v>53529779</v>
      </c>
      <c r="GO21" s="15">
        <v>26438</v>
      </c>
      <c r="GP21" s="15">
        <v>56185836</v>
      </c>
      <c r="GQ21" s="90"/>
      <c r="GR21" s="91" t="s">
        <v>5</v>
      </c>
      <c r="GS21" s="28" t="s">
        <v>40</v>
      </c>
      <c r="GT21" s="15">
        <v>129736</v>
      </c>
      <c r="GU21" s="15">
        <v>111745190</v>
      </c>
      <c r="GV21" s="15">
        <v>167018</v>
      </c>
      <c r="GW21" s="15">
        <v>140575642</v>
      </c>
      <c r="GX21" s="105"/>
      <c r="GY21" s="106" t="s">
        <v>5</v>
      </c>
      <c r="GZ21" s="108" t="s">
        <v>233</v>
      </c>
      <c r="HA21" s="15">
        <v>22641</v>
      </c>
      <c r="HB21" s="15">
        <v>47445049</v>
      </c>
      <c r="HC21" s="15">
        <v>28900</v>
      </c>
      <c r="HD21" s="15">
        <v>61043347</v>
      </c>
    </row>
    <row r="22" spans="1:212" ht="27" customHeight="1">
      <c r="A22" s="90"/>
      <c r="B22" s="91" t="s">
        <v>6</v>
      </c>
      <c r="C22" s="29" t="s">
        <v>74</v>
      </c>
      <c r="D22" s="15">
        <v>79037405</v>
      </c>
      <c r="E22" s="15">
        <v>19882790598</v>
      </c>
      <c r="F22" s="15">
        <v>97309096</v>
      </c>
      <c r="G22" s="15">
        <v>24668488984</v>
      </c>
      <c r="H22" s="15">
        <v>12509103</v>
      </c>
      <c r="I22" s="15">
        <v>3046198952</v>
      </c>
      <c r="J22" s="15">
        <v>10599559</v>
      </c>
      <c r="K22" s="15">
        <v>2581590980</v>
      </c>
      <c r="L22" s="105"/>
      <c r="M22" s="106" t="s">
        <v>6</v>
      </c>
      <c r="N22" s="107" t="s">
        <v>74</v>
      </c>
      <c r="O22" s="15">
        <v>283915</v>
      </c>
      <c r="P22" s="15">
        <v>73396030</v>
      </c>
      <c r="Q22" s="15">
        <v>119995</v>
      </c>
      <c r="R22" s="15">
        <v>31532115</v>
      </c>
      <c r="S22" s="15">
        <v>25</v>
      </c>
      <c r="T22" s="15">
        <v>7364</v>
      </c>
      <c r="U22" s="15">
        <v>13</v>
      </c>
      <c r="V22" s="15">
        <v>4120</v>
      </c>
      <c r="W22" s="90"/>
      <c r="X22" s="91" t="s">
        <v>6</v>
      </c>
      <c r="Y22" s="29" t="s">
        <v>255</v>
      </c>
      <c r="Z22" s="15">
        <v>9251712</v>
      </c>
      <c r="AA22" s="15">
        <v>2277229102</v>
      </c>
      <c r="AB22" s="15">
        <v>8139995</v>
      </c>
      <c r="AC22" s="15">
        <v>2003380577</v>
      </c>
      <c r="AD22" s="15">
        <v>5120953</v>
      </c>
      <c r="AE22" s="15">
        <v>1270326841</v>
      </c>
      <c r="AF22" s="15">
        <v>4635404</v>
      </c>
      <c r="AG22" s="15">
        <v>1151286619</v>
      </c>
      <c r="AH22" s="105"/>
      <c r="AI22" s="106" t="s">
        <v>6</v>
      </c>
      <c r="AJ22" s="107" t="s">
        <v>74</v>
      </c>
      <c r="AK22" s="15">
        <v>45</v>
      </c>
      <c r="AL22" s="15">
        <v>20560</v>
      </c>
      <c r="AM22" s="15">
        <v>17</v>
      </c>
      <c r="AN22" s="15">
        <v>4414</v>
      </c>
      <c r="AO22" s="15">
        <v>25</v>
      </c>
      <c r="AP22" s="15">
        <v>7275</v>
      </c>
      <c r="AQ22" s="15">
        <v>25</v>
      </c>
      <c r="AR22" s="15">
        <v>6491</v>
      </c>
      <c r="AS22" s="90"/>
      <c r="AT22" s="91" t="s">
        <v>6</v>
      </c>
      <c r="AU22" s="29" t="s">
        <v>74</v>
      </c>
      <c r="AV22" s="15">
        <v>3725438</v>
      </c>
      <c r="AW22" s="15">
        <v>920658438</v>
      </c>
      <c r="AX22" s="15">
        <v>4312242</v>
      </c>
      <c r="AY22" s="15">
        <v>1076302529</v>
      </c>
      <c r="AZ22" s="15">
        <v>3434441</v>
      </c>
      <c r="BA22" s="15">
        <v>852748658</v>
      </c>
      <c r="BB22" s="15">
        <v>6115180</v>
      </c>
      <c r="BC22" s="15">
        <v>1542167337</v>
      </c>
      <c r="BD22" s="105"/>
      <c r="BE22" s="106" t="s">
        <v>6</v>
      </c>
      <c r="BF22" s="107" t="s">
        <v>74</v>
      </c>
      <c r="BG22" s="15">
        <v>7008</v>
      </c>
      <c r="BH22" s="15">
        <v>1857080</v>
      </c>
      <c r="BI22" s="15">
        <v>1774</v>
      </c>
      <c r="BJ22" s="15">
        <v>481779</v>
      </c>
      <c r="BK22" s="15">
        <v>25189</v>
      </c>
      <c r="BL22" s="15">
        <v>6691381</v>
      </c>
      <c r="BM22" s="15">
        <v>12434</v>
      </c>
      <c r="BN22" s="15">
        <v>3272671</v>
      </c>
      <c r="BO22" s="90"/>
      <c r="BP22" s="91" t="s">
        <v>6</v>
      </c>
      <c r="BQ22" s="29" t="s">
        <v>74</v>
      </c>
      <c r="BR22" s="15">
        <v>3394684</v>
      </c>
      <c r="BS22" s="15">
        <v>847553069</v>
      </c>
      <c r="BT22" s="15">
        <v>6726092</v>
      </c>
      <c r="BU22" s="15">
        <v>1702872646</v>
      </c>
      <c r="BV22" s="15">
        <v>3773661</v>
      </c>
      <c r="BW22" s="15">
        <v>941483082</v>
      </c>
      <c r="BX22" s="15">
        <v>6652561</v>
      </c>
      <c r="BY22" s="15">
        <v>1679092306</v>
      </c>
      <c r="BZ22" s="105"/>
      <c r="CA22" s="106" t="s">
        <v>6</v>
      </c>
      <c r="CB22" s="107" t="s">
        <v>74</v>
      </c>
      <c r="CC22" s="15">
        <v>38495</v>
      </c>
      <c r="CD22" s="15">
        <v>10140326</v>
      </c>
      <c r="CE22" s="15">
        <v>14891</v>
      </c>
      <c r="CF22" s="15">
        <v>3863211</v>
      </c>
      <c r="CG22" s="15">
        <v>33881</v>
      </c>
      <c r="CH22" s="15">
        <v>8983951</v>
      </c>
      <c r="CI22" s="15">
        <v>11452</v>
      </c>
      <c r="CJ22" s="15">
        <v>2973596</v>
      </c>
      <c r="CK22" s="90"/>
      <c r="CL22" s="91" t="s">
        <v>6</v>
      </c>
      <c r="CM22" s="29" t="s">
        <v>74</v>
      </c>
      <c r="CN22" s="15">
        <v>4478685</v>
      </c>
      <c r="CO22" s="15">
        <v>1123024907</v>
      </c>
      <c r="CP22" s="15">
        <v>6686630</v>
      </c>
      <c r="CQ22" s="15">
        <v>1695311883</v>
      </c>
      <c r="CR22" s="15">
        <v>4947166</v>
      </c>
      <c r="CS22" s="15">
        <v>1255408798</v>
      </c>
      <c r="CT22" s="15">
        <v>6856786</v>
      </c>
      <c r="CU22" s="15">
        <v>1758255570</v>
      </c>
      <c r="CV22" s="105"/>
      <c r="CW22" s="106" t="s">
        <v>6</v>
      </c>
      <c r="CX22" s="107" t="s">
        <v>74</v>
      </c>
      <c r="CY22" s="15">
        <v>38059</v>
      </c>
      <c r="CZ22" s="15">
        <v>9859653</v>
      </c>
      <c r="DA22" s="15">
        <v>12899</v>
      </c>
      <c r="DB22" s="15">
        <v>3419953</v>
      </c>
      <c r="DC22" s="15">
        <v>41461</v>
      </c>
      <c r="DD22" s="15">
        <v>10641820</v>
      </c>
      <c r="DE22" s="15">
        <v>17019</v>
      </c>
      <c r="DF22" s="15">
        <v>4390367</v>
      </c>
      <c r="DG22" s="90"/>
      <c r="DH22" s="91" t="s">
        <v>6</v>
      </c>
      <c r="DI22" s="29" t="s">
        <v>74</v>
      </c>
      <c r="DJ22" s="15">
        <v>4804943</v>
      </c>
      <c r="DK22" s="15">
        <v>1236151943</v>
      </c>
      <c r="DL22" s="15">
        <v>6715855</v>
      </c>
      <c r="DM22" s="15">
        <v>1740542743</v>
      </c>
      <c r="DN22" s="15">
        <v>4564610</v>
      </c>
      <c r="DO22" s="15">
        <v>1185473262</v>
      </c>
      <c r="DP22" s="15">
        <v>6476473</v>
      </c>
      <c r="DQ22" s="15">
        <v>1684821077</v>
      </c>
      <c r="DR22" s="105"/>
      <c r="DS22" s="106" t="s">
        <v>6</v>
      </c>
      <c r="DT22" s="107" t="s">
        <v>74</v>
      </c>
      <c r="DU22" s="15">
        <v>39660</v>
      </c>
      <c r="DV22" s="15">
        <v>9938337</v>
      </c>
      <c r="DW22" s="15">
        <v>18926</v>
      </c>
      <c r="DX22" s="15">
        <v>4886595</v>
      </c>
      <c r="DY22" s="15">
        <v>33245</v>
      </c>
      <c r="DZ22" s="15">
        <v>8260546</v>
      </c>
      <c r="EA22" s="15">
        <v>17368</v>
      </c>
      <c r="EB22" s="15">
        <v>4435347</v>
      </c>
      <c r="EC22" s="90"/>
      <c r="ED22" s="91" t="s">
        <v>6</v>
      </c>
      <c r="EE22" s="29" t="s">
        <v>74</v>
      </c>
      <c r="EF22" s="15">
        <v>3242971</v>
      </c>
      <c r="EG22" s="15">
        <v>847143248</v>
      </c>
      <c r="EH22" s="15">
        <v>4546030</v>
      </c>
      <c r="EI22" s="15">
        <v>1183277555</v>
      </c>
      <c r="EJ22" s="15">
        <v>3404950</v>
      </c>
      <c r="EK22" s="15">
        <v>889584293</v>
      </c>
      <c r="EL22" s="15">
        <v>4621488</v>
      </c>
      <c r="EM22" s="15">
        <v>1204081721</v>
      </c>
      <c r="EN22" s="105"/>
      <c r="EO22" s="106" t="s">
        <v>6</v>
      </c>
      <c r="EP22" s="107" t="s">
        <v>74</v>
      </c>
      <c r="EQ22" s="15">
        <v>16988</v>
      </c>
      <c r="ER22" s="15">
        <v>4252231</v>
      </c>
      <c r="ES22" s="15">
        <v>8347</v>
      </c>
      <c r="ET22" s="15">
        <v>2182401</v>
      </c>
      <c r="EU22" s="15">
        <v>7192</v>
      </c>
      <c r="EV22" s="15">
        <v>1794555</v>
      </c>
      <c r="EW22" s="15">
        <v>3053</v>
      </c>
      <c r="EX22" s="15">
        <v>864046</v>
      </c>
      <c r="EY22" s="90"/>
      <c r="EZ22" s="91" t="s">
        <v>6</v>
      </c>
      <c r="FA22" s="29" t="s">
        <v>74</v>
      </c>
      <c r="FB22" s="15">
        <v>3675272</v>
      </c>
      <c r="FC22" s="15">
        <v>943829297</v>
      </c>
      <c r="FD22" s="15">
        <v>4768136</v>
      </c>
      <c r="FE22" s="15">
        <v>1223662146</v>
      </c>
      <c r="FF22" s="15">
        <v>3681185</v>
      </c>
      <c r="FG22" s="15">
        <v>946891957</v>
      </c>
      <c r="FH22" s="15">
        <v>4087363</v>
      </c>
      <c r="FI22" s="15">
        <v>1051127821</v>
      </c>
      <c r="FJ22" s="105"/>
      <c r="FK22" s="106" t="s">
        <v>6</v>
      </c>
      <c r="FL22" s="107" t="s">
        <v>74</v>
      </c>
      <c r="FM22" s="15">
        <v>1793</v>
      </c>
      <c r="FN22" s="15">
        <v>486815</v>
      </c>
      <c r="FO22" s="15">
        <v>943</v>
      </c>
      <c r="FP22" s="15">
        <v>291863</v>
      </c>
      <c r="FQ22" s="15">
        <v>395</v>
      </c>
      <c r="FR22" s="15">
        <v>176363</v>
      </c>
      <c r="FS22" s="15">
        <v>325</v>
      </c>
      <c r="FT22" s="15">
        <v>123885</v>
      </c>
      <c r="FU22" s="90"/>
      <c r="FV22" s="91" t="s">
        <v>6</v>
      </c>
      <c r="FW22" s="29" t="s">
        <v>74</v>
      </c>
      <c r="FX22" s="15">
        <v>2966498</v>
      </c>
      <c r="FY22" s="15">
        <v>765173886</v>
      </c>
      <c r="FZ22" s="15">
        <v>2914786</v>
      </c>
      <c r="GA22" s="15">
        <v>752285983</v>
      </c>
      <c r="GB22" s="15">
        <v>1441384</v>
      </c>
      <c r="GC22" s="15">
        <v>373009819</v>
      </c>
      <c r="GD22" s="15">
        <v>1614558</v>
      </c>
      <c r="GE22" s="15">
        <v>419272254</v>
      </c>
      <c r="GF22" s="105"/>
      <c r="GG22" s="106" t="s">
        <v>6</v>
      </c>
      <c r="GH22" s="107" t="s">
        <v>74</v>
      </c>
      <c r="GI22" s="15">
        <v>251</v>
      </c>
      <c r="GJ22" s="15">
        <v>126157</v>
      </c>
      <c r="GK22" s="15">
        <v>232</v>
      </c>
      <c r="GL22" s="15">
        <v>132890</v>
      </c>
      <c r="GM22" s="15">
        <v>108</v>
      </c>
      <c r="GN22" s="15">
        <v>79519</v>
      </c>
      <c r="GO22" s="15">
        <v>189</v>
      </c>
      <c r="GP22" s="15">
        <v>137345</v>
      </c>
      <c r="GQ22" s="90"/>
      <c r="GR22" s="91" t="s">
        <v>6</v>
      </c>
      <c r="GS22" s="29" t="s">
        <v>74</v>
      </c>
      <c r="GT22" s="15">
        <v>619749</v>
      </c>
      <c r="GU22" s="15">
        <v>160901046</v>
      </c>
      <c r="GV22" s="15">
        <v>839958</v>
      </c>
      <c r="GW22" s="15">
        <v>219157237</v>
      </c>
      <c r="GX22" s="105"/>
      <c r="GY22" s="106" t="s">
        <v>6</v>
      </c>
      <c r="GZ22" s="107" t="s">
        <v>74</v>
      </c>
      <c r="HA22" s="15">
        <v>95</v>
      </c>
      <c r="HB22" s="15">
        <v>72097</v>
      </c>
      <c r="HC22" s="15">
        <v>88</v>
      </c>
      <c r="HD22" s="15">
        <v>61141</v>
      </c>
    </row>
    <row r="23" spans="1:212" ht="27" customHeight="1" thickBot="1">
      <c r="A23" s="96"/>
      <c r="B23" s="97" t="s">
        <v>7</v>
      </c>
      <c r="C23" s="30" t="s">
        <v>75</v>
      </c>
      <c r="D23" s="20">
        <v>77095212</v>
      </c>
      <c r="E23" s="21">
        <v>2012987229</v>
      </c>
      <c r="F23" s="21">
        <v>94551509</v>
      </c>
      <c r="G23" s="21">
        <v>2443247895</v>
      </c>
      <c r="H23" s="21">
        <v>12395908</v>
      </c>
      <c r="I23" s="21">
        <v>345888790</v>
      </c>
      <c r="J23" s="21">
        <v>10509353</v>
      </c>
      <c r="K23" s="21">
        <v>292706150</v>
      </c>
      <c r="L23" s="96"/>
      <c r="M23" s="97" t="s">
        <v>7</v>
      </c>
      <c r="N23" s="113" t="s">
        <v>75</v>
      </c>
      <c r="O23" s="21">
        <v>160235</v>
      </c>
      <c r="P23" s="21">
        <v>6787480</v>
      </c>
      <c r="Q23" s="21">
        <v>69670</v>
      </c>
      <c r="R23" s="21">
        <v>3056452</v>
      </c>
      <c r="S23" s="21">
        <v>30</v>
      </c>
      <c r="T23" s="21">
        <v>1038</v>
      </c>
      <c r="U23" s="21">
        <v>23</v>
      </c>
      <c r="V23" s="21">
        <v>796</v>
      </c>
      <c r="W23" s="96"/>
      <c r="X23" s="97" t="s">
        <v>7</v>
      </c>
      <c r="Y23" s="30" t="s">
        <v>256</v>
      </c>
      <c r="Z23" s="21">
        <v>9137090</v>
      </c>
      <c r="AA23" s="21">
        <v>234568836</v>
      </c>
      <c r="AB23" s="21">
        <v>8045606</v>
      </c>
      <c r="AC23" s="21">
        <v>205319389</v>
      </c>
      <c r="AD23" s="21">
        <v>5018556</v>
      </c>
      <c r="AE23" s="21">
        <v>122981289</v>
      </c>
      <c r="AF23" s="21">
        <v>4551412</v>
      </c>
      <c r="AG23" s="21">
        <v>110921972</v>
      </c>
      <c r="AH23" s="96"/>
      <c r="AI23" s="97" t="s">
        <v>7</v>
      </c>
      <c r="AJ23" s="113" t="s">
        <v>75</v>
      </c>
      <c r="AK23" s="21">
        <v>27</v>
      </c>
      <c r="AL23" s="21">
        <v>933</v>
      </c>
      <c r="AM23" s="21">
        <v>19</v>
      </c>
      <c r="AN23" s="21">
        <v>669</v>
      </c>
      <c r="AO23" s="21">
        <v>56</v>
      </c>
      <c r="AP23" s="21">
        <v>2176</v>
      </c>
      <c r="AQ23" s="21">
        <v>27</v>
      </c>
      <c r="AR23" s="21">
        <v>1346</v>
      </c>
      <c r="AS23" s="96"/>
      <c r="AT23" s="97" t="s">
        <v>7</v>
      </c>
      <c r="AU23" s="30" t="s">
        <v>75</v>
      </c>
      <c r="AV23" s="21">
        <v>3609969</v>
      </c>
      <c r="AW23" s="21">
        <v>87993188</v>
      </c>
      <c r="AX23" s="21">
        <v>4168069</v>
      </c>
      <c r="AY23" s="21">
        <v>101369282</v>
      </c>
      <c r="AZ23" s="21">
        <v>3305022</v>
      </c>
      <c r="BA23" s="21">
        <v>80516861</v>
      </c>
      <c r="BB23" s="21">
        <v>5814998</v>
      </c>
      <c r="BC23" s="21">
        <v>141304838</v>
      </c>
      <c r="BD23" s="96"/>
      <c r="BE23" s="97" t="s">
        <v>7</v>
      </c>
      <c r="BF23" s="113" t="s">
        <v>75</v>
      </c>
      <c r="BG23" s="21">
        <v>3204</v>
      </c>
      <c r="BH23" s="21">
        <v>124330</v>
      </c>
      <c r="BI23" s="21">
        <v>850</v>
      </c>
      <c r="BJ23" s="21">
        <v>33849</v>
      </c>
      <c r="BK23" s="21">
        <v>11663</v>
      </c>
      <c r="BL23" s="21">
        <v>470335</v>
      </c>
      <c r="BM23" s="21">
        <v>5495</v>
      </c>
      <c r="BN23" s="21">
        <v>224501</v>
      </c>
      <c r="BO23" s="96"/>
      <c r="BP23" s="97" t="s">
        <v>7</v>
      </c>
      <c r="BQ23" s="30" t="s">
        <v>75</v>
      </c>
      <c r="BR23" s="21">
        <v>3269853</v>
      </c>
      <c r="BS23" s="21">
        <v>80832043</v>
      </c>
      <c r="BT23" s="21">
        <v>6383976</v>
      </c>
      <c r="BU23" s="21">
        <v>156044881</v>
      </c>
      <c r="BV23" s="21">
        <v>3656212</v>
      </c>
      <c r="BW23" s="21">
        <v>91253138</v>
      </c>
      <c r="BX23" s="21">
        <v>6370137</v>
      </c>
      <c r="BY23" s="21">
        <v>156462030</v>
      </c>
      <c r="BZ23" s="96"/>
      <c r="CA23" s="97" t="s">
        <v>7</v>
      </c>
      <c r="CB23" s="113" t="s">
        <v>75</v>
      </c>
      <c r="CC23" s="21">
        <v>18943</v>
      </c>
      <c r="CD23" s="21">
        <v>768475</v>
      </c>
      <c r="CE23" s="21">
        <v>6905</v>
      </c>
      <c r="CF23" s="21">
        <v>288762</v>
      </c>
      <c r="CG23" s="21">
        <v>17616</v>
      </c>
      <c r="CH23" s="21">
        <v>730333</v>
      </c>
      <c r="CI23" s="21">
        <v>5934</v>
      </c>
      <c r="CJ23" s="21">
        <v>254160</v>
      </c>
      <c r="CK23" s="96"/>
      <c r="CL23" s="97" t="s">
        <v>7</v>
      </c>
      <c r="CM23" s="30" t="s">
        <v>75</v>
      </c>
      <c r="CN23" s="21">
        <v>4355840</v>
      </c>
      <c r="CO23" s="21">
        <v>109667776</v>
      </c>
      <c r="CP23" s="21">
        <v>6449712</v>
      </c>
      <c r="CQ23" s="21">
        <v>159221756</v>
      </c>
      <c r="CR23" s="21">
        <v>4823693</v>
      </c>
      <c r="CS23" s="21">
        <v>123099073</v>
      </c>
      <c r="CT23" s="21">
        <v>6640831</v>
      </c>
      <c r="CU23" s="21">
        <v>165826462</v>
      </c>
      <c r="CV23" s="96"/>
      <c r="CW23" s="97" t="s">
        <v>7</v>
      </c>
      <c r="CX23" s="113" t="s">
        <v>75</v>
      </c>
      <c r="CY23" s="21">
        <v>21917</v>
      </c>
      <c r="CZ23" s="21">
        <v>929771</v>
      </c>
      <c r="DA23" s="21">
        <v>7012</v>
      </c>
      <c r="DB23" s="21">
        <v>307904</v>
      </c>
      <c r="DC23" s="21">
        <v>24335</v>
      </c>
      <c r="DD23" s="21">
        <v>1038073</v>
      </c>
      <c r="DE23" s="21">
        <v>10113</v>
      </c>
      <c r="DF23" s="21">
        <v>433323</v>
      </c>
      <c r="DG23" s="96"/>
      <c r="DH23" s="97" t="s">
        <v>7</v>
      </c>
      <c r="DI23" s="30" t="s">
        <v>75</v>
      </c>
      <c r="DJ23" s="21">
        <v>4694674</v>
      </c>
      <c r="DK23" s="21">
        <v>121950109</v>
      </c>
      <c r="DL23" s="21">
        <v>6525657</v>
      </c>
      <c r="DM23" s="21">
        <v>167333224</v>
      </c>
      <c r="DN23" s="21">
        <v>4473531</v>
      </c>
      <c r="DO23" s="21">
        <v>118279344</v>
      </c>
      <c r="DP23" s="21">
        <v>6338458</v>
      </c>
      <c r="DQ23" s="21">
        <v>167872735</v>
      </c>
      <c r="DR23" s="96"/>
      <c r="DS23" s="97" t="s">
        <v>7</v>
      </c>
      <c r="DT23" s="113" t="s">
        <v>75</v>
      </c>
      <c r="DU23" s="21">
        <v>23195</v>
      </c>
      <c r="DV23" s="21">
        <v>987312</v>
      </c>
      <c r="DW23" s="21">
        <v>10795</v>
      </c>
      <c r="DX23" s="21">
        <v>462168</v>
      </c>
      <c r="DY23" s="21">
        <v>19875</v>
      </c>
      <c r="DZ23" s="21">
        <v>854389</v>
      </c>
      <c r="EA23" s="21">
        <v>10541</v>
      </c>
      <c r="EB23" s="21">
        <v>455109</v>
      </c>
      <c r="EC23" s="96"/>
      <c r="ED23" s="97" t="s">
        <v>7</v>
      </c>
      <c r="EE23" s="30" t="s">
        <v>75</v>
      </c>
      <c r="EF23" s="21">
        <v>3190626</v>
      </c>
      <c r="EG23" s="21">
        <v>85349362</v>
      </c>
      <c r="EH23" s="21">
        <v>4477603</v>
      </c>
      <c r="EI23" s="21">
        <v>120922229</v>
      </c>
      <c r="EJ23" s="21">
        <v>3359954</v>
      </c>
      <c r="EK23" s="21">
        <v>90238528</v>
      </c>
      <c r="EL23" s="21">
        <v>4569007</v>
      </c>
      <c r="EM23" s="21">
        <v>124465154</v>
      </c>
      <c r="EN23" s="96"/>
      <c r="EO23" s="97" t="s">
        <v>7</v>
      </c>
      <c r="EP23" s="113" t="s">
        <v>75</v>
      </c>
      <c r="EQ23" s="21">
        <v>10667</v>
      </c>
      <c r="ER23" s="21">
        <v>453179</v>
      </c>
      <c r="ES23" s="21">
        <v>5411</v>
      </c>
      <c r="ET23" s="21">
        <v>238284</v>
      </c>
      <c r="EU23" s="21">
        <v>4921</v>
      </c>
      <c r="EV23" s="21">
        <v>218547</v>
      </c>
      <c r="EW23" s="21">
        <v>2441</v>
      </c>
      <c r="EX23" s="21">
        <v>117602</v>
      </c>
      <c r="EY23" s="96"/>
      <c r="EZ23" s="97" t="s">
        <v>7</v>
      </c>
      <c r="FA23" s="30" t="s">
        <v>75</v>
      </c>
      <c r="FB23" s="21">
        <v>3526434</v>
      </c>
      <c r="FC23" s="21">
        <v>95040547</v>
      </c>
      <c r="FD23" s="21">
        <v>4604378</v>
      </c>
      <c r="FE23" s="21">
        <v>125832501</v>
      </c>
      <c r="FF23" s="21">
        <v>3514927</v>
      </c>
      <c r="FG23" s="21">
        <v>95544200</v>
      </c>
      <c r="FH23" s="21">
        <v>3943951</v>
      </c>
      <c r="FI23" s="21">
        <v>107769502</v>
      </c>
      <c r="FJ23" s="96"/>
      <c r="FK23" s="97" t="s">
        <v>7</v>
      </c>
      <c r="FL23" s="113" t="s">
        <v>75</v>
      </c>
      <c r="FM23" s="21">
        <v>1538</v>
      </c>
      <c r="FN23" s="21">
        <v>75816</v>
      </c>
      <c r="FO23" s="21">
        <v>1090</v>
      </c>
      <c r="FP23" s="21">
        <v>58162</v>
      </c>
      <c r="FQ23" s="21">
        <v>830</v>
      </c>
      <c r="FR23" s="21">
        <v>48151</v>
      </c>
      <c r="FS23" s="21">
        <v>895</v>
      </c>
      <c r="FT23" s="21">
        <v>51270</v>
      </c>
      <c r="FU23" s="96"/>
      <c r="FV23" s="97" t="s">
        <v>7</v>
      </c>
      <c r="FW23" s="30" t="s">
        <v>75</v>
      </c>
      <c r="FX23" s="21">
        <v>2813633</v>
      </c>
      <c r="FY23" s="21">
        <v>77020031</v>
      </c>
      <c r="FZ23" s="21">
        <v>2804553</v>
      </c>
      <c r="GA23" s="21">
        <v>76481664</v>
      </c>
      <c r="GB23" s="21">
        <v>1364219</v>
      </c>
      <c r="GC23" s="21">
        <v>37034223</v>
      </c>
      <c r="GD23" s="21">
        <v>1551846</v>
      </c>
      <c r="GE23" s="21">
        <v>41990533</v>
      </c>
      <c r="GF23" s="96"/>
      <c r="GG23" s="97" t="s">
        <v>7</v>
      </c>
      <c r="GH23" s="113" t="s">
        <v>75</v>
      </c>
      <c r="GI23" s="21">
        <v>663</v>
      </c>
      <c r="GJ23" s="21">
        <v>40759</v>
      </c>
      <c r="GK23" s="21">
        <v>798</v>
      </c>
      <c r="GL23" s="21">
        <v>50402</v>
      </c>
      <c r="GM23" s="21">
        <v>465</v>
      </c>
      <c r="GN23" s="21">
        <v>27620</v>
      </c>
      <c r="GO23" s="21">
        <v>722</v>
      </c>
      <c r="GP23" s="21">
        <v>41916</v>
      </c>
      <c r="GQ23" s="96"/>
      <c r="GR23" s="97" t="s">
        <v>7</v>
      </c>
      <c r="GS23" s="30" t="s">
        <v>75</v>
      </c>
      <c r="GT23" s="21">
        <v>585071</v>
      </c>
      <c r="GU23" s="21">
        <v>15729891</v>
      </c>
      <c r="GV23" s="21">
        <v>801962</v>
      </c>
      <c r="GW23" s="21">
        <v>21403593</v>
      </c>
      <c r="GX23" s="96"/>
      <c r="GY23" s="97" t="s">
        <v>7</v>
      </c>
      <c r="GZ23" s="113" t="s">
        <v>75</v>
      </c>
      <c r="HA23" s="21">
        <v>290</v>
      </c>
      <c r="HB23" s="21">
        <v>16243</v>
      </c>
      <c r="HC23" s="21">
        <v>599</v>
      </c>
      <c r="HD23" s="21">
        <v>36229</v>
      </c>
    </row>
    <row r="24" spans="1:212" ht="16.5" customHeight="1">
      <c r="A24" s="98" t="s">
        <v>238</v>
      </c>
      <c r="B24" s="99"/>
      <c r="C24" s="100"/>
      <c r="D24" s="9"/>
      <c r="E24" s="9"/>
      <c r="F24" s="2"/>
      <c r="G24" s="2"/>
      <c r="H24" s="49" t="s">
        <v>239</v>
      </c>
      <c r="I24" s="2"/>
      <c r="J24" s="2"/>
      <c r="K24" s="2"/>
      <c r="L24" s="114"/>
      <c r="M24" s="115"/>
      <c r="N24" s="23"/>
      <c r="O24" s="9"/>
      <c r="P24" s="9"/>
      <c r="Q24" s="2"/>
      <c r="R24" s="2"/>
      <c r="S24" s="49"/>
      <c r="T24" s="2"/>
      <c r="U24" s="2"/>
      <c r="V24" s="2"/>
      <c r="W24" s="90"/>
      <c r="X24" s="91"/>
      <c r="Y24" s="118"/>
      <c r="Z24" s="15"/>
      <c r="AA24" s="15"/>
      <c r="AB24" s="15"/>
      <c r="AC24" s="15"/>
      <c r="AD24" s="15"/>
      <c r="AE24" s="15"/>
      <c r="AF24" s="15"/>
      <c r="AG24" s="15"/>
      <c r="AH24" s="105"/>
      <c r="AI24" s="106"/>
      <c r="AJ24" s="121"/>
      <c r="AK24" s="15"/>
      <c r="AL24" s="15"/>
      <c r="AM24" s="15"/>
      <c r="AN24" s="15"/>
      <c r="AO24" s="15"/>
      <c r="AP24" s="15"/>
      <c r="AQ24" s="15"/>
      <c r="AR24" s="15"/>
      <c r="AS24" s="90"/>
      <c r="AT24" s="91"/>
      <c r="AU24" s="118"/>
      <c r="AV24" s="15"/>
      <c r="AW24" s="15"/>
      <c r="AX24" s="15"/>
      <c r="AY24" s="15"/>
      <c r="AZ24" s="15"/>
      <c r="BA24" s="15"/>
      <c r="BB24" s="15"/>
      <c r="BC24" s="15"/>
      <c r="BD24" s="105"/>
      <c r="BE24" s="106"/>
      <c r="BF24" s="121"/>
      <c r="BG24" s="15"/>
      <c r="BH24" s="15"/>
      <c r="BI24" s="15"/>
      <c r="BJ24" s="15"/>
      <c r="BK24" s="15"/>
      <c r="BL24" s="15"/>
      <c r="BM24" s="15"/>
      <c r="BN24" s="15"/>
      <c r="BO24" s="90"/>
      <c r="BP24" s="91"/>
      <c r="BQ24" s="118"/>
      <c r="BR24" s="15"/>
      <c r="BS24" s="15"/>
      <c r="BT24" s="15"/>
      <c r="BU24" s="15"/>
      <c r="BV24" s="15"/>
      <c r="BW24" s="15"/>
      <c r="BX24" s="15"/>
      <c r="BY24" s="15"/>
      <c r="BZ24" s="105"/>
      <c r="CA24" s="106"/>
      <c r="CB24" s="121"/>
      <c r="CC24" s="15"/>
      <c r="CD24" s="15"/>
      <c r="CE24" s="15"/>
      <c r="CF24" s="15"/>
      <c r="CG24" s="15"/>
      <c r="CH24" s="15"/>
      <c r="CI24" s="15"/>
      <c r="CJ24" s="15"/>
      <c r="CK24" s="90"/>
      <c r="CL24" s="91"/>
      <c r="CM24" s="118"/>
      <c r="CN24" s="15"/>
      <c r="CO24" s="15"/>
      <c r="CP24" s="15"/>
      <c r="CQ24" s="15"/>
      <c r="CR24" s="15"/>
      <c r="CS24" s="15"/>
      <c r="CT24" s="15"/>
      <c r="CU24" s="15"/>
      <c r="CV24" s="105"/>
      <c r="CW24" s="106"/>
      <c r="CX24" s="121"/>
      <c r="CY24" s="15"/>
      <c r="CZ24" s="15"/>
      <c r="DA24" s="15"/>
      <c r="DB24" s="15"/>
      <c r="DC24" s="15"/>
      <c r="DD24" s="15"/>
      <c r="DE24" s="15"/>
      <c r="DF24" s="15"/>
      <c r="DG24" s="90"/>
      <c r="DH24" s="91"/>
      <c r="DI24" s="118"/>
      <c r="DJ24" s="15"/>
      <c r="DK24" s="15"/>
      <c r="DL24" s="15"/>
      <c r="DM24" s="15"/>
      <c r="DN24" s="15"/>
      <c r="DO24" s="15"/>
      <c r="DP24" s="15"/>
      <c r="DQ24" s="15"/>
      <c r="DR24" s="105"/>
      <c r="DS24" s="106"/>
      <c r="DT24" s="121"/>
      <c r="DU24" s="15"/>
      <c r="DV24" s="15"/>
      <c r="DW24" s="15"/>
      <c r="DX24" s="15"/>
      <c r="DY24" s="15"/>
      <c r="DZ24" s="15"/>
      <c r="EA24" s="15"/>
      <c r="EB24" s="15"/>
      <c r="EC24" s="90"/>
      <c r="ED24" s="91"/>
      <c r="EE24" s="118"/>
      <c r="EF24" s="15"/>
      <c r="EG24" s="15"/>
      <c r="EH24" s="15"/>
      <c r="EI24" s="15"/>
      <c r="EJ24" s="15"/>
      <c r="EK24" s="15"/>
      <c r="EL24" s="15"/>
      <c r="EM24" s="15"/>
      <c r="EN24" s="105"/>
      <c r="EO24" s="106"/>
      <c r="EP24" s="121"/>
      <c r="EQ24" s="15"/>
      <c r="ER24" s="15"/>
      <c r="ES24" s="15"/>
      <c r="ET24" s="15"/>
      <c r="EU24" s="15"/>
      <c r="EV24" s="15"/>
      <c r="EW24" s="15"/>
      <c r="EX24" s="15"/>
      <c r="EY24" s="90"/>
      <c r="EZ24" s="91"/>
      <c r="FA24" s="118"/>
      <c r="FB24" s="15"/>
      <c r="FC24" s="15"/>
      <c r="FD24" s="15"/>
      <c r="FE24" s="15"/>
      <c r="FF24" s="15"/>
      <c r="FG24" s="15"/>
      <c r="FH24" s="15"/>
      <c r="FI24" s="15"/>
      <c r="FJ24" s="105"/>
      <c r="FK24" s="106"/>
      <c r="FL24" s="121"/>
      <c r="FM24" s="15"/>
      <c r="FN24" s="15"/>
      <c r="FO24" s="15"/>
      <c r="FP24" s="15"/>
      <c r="FQ24" s="15"/>
      <c r="FR24" s="15"/>
      <c r="FS24" s="15"/>
      <c r="FT24" s="15"/>
      <c r="FU24" s="90"/>
      <c r="FV24" s="91"/>
      <c r="FW24" s="118"/>
      <c r="FX24" s="15"/>
      <c r="FY24" s="15"/>
      <c r="FZ24" s="15"/>
      <c r="GA24" s="15"/>
      <c r="GB24" s="15"/>
      <c r="GC24" s="15"/>
      <c r="GD24" s="15"/>
      <c r="GE24" s="15"/>
      <c r="GF24" s="105"/>
      <c r="GG24" s="106"/>
      <c r="GH24" s="121"/>
      <c r="GI24" s="15"/>
      <c r="GJ24" s="15"/>
      <c r="GK24" s="15"/>
      <c r="GL24" s="15"/>
      <c r="GM24" s="15"/>
      <c r="GN24" s="15"/>
      <c r="GO24" s="15"/>
      <c r="GP24" s="15"/>
      <c r="GQ24" s="90"/>
      <c r="GR24" s="91"/>
      <c r="GS24" s="118"/>
      <c r="GT24" s="15"/>
      <c r="GU24" s="15"/>
      <c r="GV24" s="15"/>
      <c r="GW24" s="15"/>
      <c r="GX24" s="105"/>
      <c r="GY24" s="106"/>
      <c r="GZ24" s="121"/>
      <c r="HA24" s="15"/>
      <c r="HB24" s="15"/>
      <c r="HC24" s="15"/>
      <c r="HD24" s="15"/>
    </row>
    <row r="25" spans="1:212" ht="16.5" customHeight="1">
      <c r="A25" s="49" t="s">
        <v>230</v>
      </c>
      <c r="B25" s="99"/>
      <c r="C25" s="100"/>
      <c r="D25" s="9"/>
      <c r="E25" s="9"/>
      <c r="F25" s="2"/>
      <c r="G25" s="2"/>
      <c r="H25" s="50" t="s">
        <v>191</v>
      </c>
      <c r="I25" s="2"/>
      <c r="J25" s="2"/>
      <c r="K25" s="2"/>
      <c r="L25" s="25"/>
      <c r="M25" s="115"/>
      <c r="N25" s="23"/>
      <c r="O25" s="9"/>
      <c r="P25" s="9"/>
      <c r="Q25" s="2"/>
      <c r="R25" s="2"/>
      <c r="S25" s="50"/>
      <c r="T25" s="2"/>
      <c r="U25" s="2"/>
      <c r="V25" s="2"/>
      <c r="W25" s="90"/>
      <c r="X25" s="91"/>
      <c r="Y25" s="119"/>
      <c r="Z25" s="15"/>
      <c r="AA25" s="15"/>
      <c r="AB25" s="15"/>
      <c r="AC25" s="15"/>
      <c r="AD25" s="15"/>
      <c r="AE25" s="15"/>
      <c r="AF25" s="15"/>
      <c r="AG25" s="15"/>
      <c r="AH25" s="105"/>
      <c r="AI25" s="106"/>
      <c r="AJ25" s="122"/>
      <c r="AK25" s="15"/>
      <c r="AL25" s="15"/>
      <c r="AM25" s="15"/>
      <c r="AN25" s="15"/>
      <c r="AO25" s="15"/>
      <c r="AP25" s="15"/>
      <c r="AQ25" s="15"/>
      <c r="AR25" s="15"/>
      <c r="AS25" s="90"/>
      <c r="AT25" s="91"/>
      <c r="AU25" s="119"/>
      <c r="AV25" s="15"/>
      <c r="AW25" s="15"/>
      <c r="AX25" s="15"/>
      <c r="AY25" s="15"/>
      <c r="AZ25" s="15"/>
      <c r="BA25" s="15"/>
      <c r="BB25" s="15"/>
      <c r="BC25" s="15"/>
      <c r="BD25" s="105"/>
      <c r="BE25" s="106"/>
      <c r="BF25" s="122"/>
      <c r="BG25" s="15"/>
      <c r="BH25" s="15"/>
      <c r="BI25" s="15"/>
      <c r="BJ25" s="15"/>
      <c r="BK25" s="15"/>
      <c r="BL25" s="15"/>
      <c r="BM25" s="15"/>
      <c r="BN25" s="15"/>
      <c r="BO25" s="90"/>
      <c r="BP25" s="91"/>
      <c r="BQ25" s="119"/>
      <c r="BR25" s="15"/>
      <c r="BS25" s="15"/>
      <c r="BT25" s="15"/>
      <c r="BU25" s="15"/>
      <c r="BV25" s="15"/>
      <c r="BW25" s="15"/>
      <c r="BX25" s="15"/>
      <c r="BY25" s="15"/>
      <c r="BZ25" s="105"/>
      <c r="CA25" s="106"/>
      <c r="CB25" s="122"/>
      <c r="CC25" s="15"/>
      <c r="CD25" s="15"/>
      <c r="CE25" s="15"/>
      <c r="CF25" s="15"/>
      <c r="CG25" s="15"/>
      <c r="CH25" s="15"/>
      <c r="CI25" s="15"/>
      <c r="CJ25" s="15"/>
      <c r="CK25" s="90"/>
      <c r="CL25" s="91"/>
      <c r="CM25" s="119"/>
      <c r="CN25" s="15"/>
      <c r="CO25" s="15"/>
      <c r="CP25" s="15"/>
      <c r="CQ25" s="15"/>
      <c r="CR25" s="15"/>
      <c r="CS25" s="15"/>
      <c r="CT25" s="15"/>
      <c r="CU25" s="15"/>
      <c r="CV25" s="105"/>
      <c r="CW25" s="106"/>
      <c r="CX25" s="122"/>
      <c r="CY25" s="15"/>
      <c r="CZ25" s="15"/>
      <c r="DA25" s="15"/>
      <c r="DB25" s="15"/>
      <c r="DC25" s="15"/>
      <c r="DD25" s="15"/>
      <c r="DE25" s="15"/>
      <c r="DF25" s="15"/>
      <c r="DG25" s="90"/>
      <c r="DH25" s="91"/>
      <c r="DI25" s="119"/>
      <c r="DJ25" s="15"/>
      <c r="DK25" s="15"/>
      <c r="DL25" s="15"/>
      <c r="DM25" s="15"/>
      <c r="DN25" s="15"/>
      <c r="DO25" s="15"/>
      <c r="DP25" s="15"/>
      <c r="DQ25" s="15"/>
      <c r="DR25" s="105"/>
      <c r="DS25" s="106"/>
      <c r="DT25" s="122"/>
      <c r="DU25" s="15"/>
      <c r="DV25" s="15"/>
      <c r="DW25" s="15"/>
      <c r="DX25" s="15"/>
      <c r="DY25" s="15"/>
      <c r="DZ25" s="15"/>
      <c r="EA25" s="15"/>
      <c r="EB25" s="15"/>
      <c r="EC25" s="90"/>
      <c r="ED25" s="91"/>
      <c r="EE25" s="119"/>
      <c r="EF25" s="15"/>
      <c r="EG25" s="15"/>
      <c r="EH25" s="15"/>
      <c r="EI25" s="15"/>
      <c r="EJ25" s="15"/>
      <c r="EK25" s="15"/>
      <c r="EL25" s="15"/>
      <c r="EM25" s="15"/>
      <c r="EN25" s="105"/>
      <c r="EO25" s="106"/>
      <c r="EP25" s="122"/>
      <c r="EQ25" s="15"/>
      <c r="ER25" s="15"/>
      <c r="ES25" s="15"/>
      <c r="ET25" s="15"/>
      <c r="EU25" s="15"/>
      <c r="EV25" s="15"/>
      <c r="EW25" s="15"/>
      <c r="EX25" s="15"/>
      <c r="EY25" s="90"/>
      <c r="EZ25" s="91"/>
      <c r="FA25" s="119"/>
      <c r="FB25" s="15"/>
      <c r="FC25" s="15"/>
      <c r="FD25" s="15"/>
      <c r="FE25" s="15"/>
      <c r="FF25" s="15"/>
      <c r="FG25" s="15"/>
      <c r="FH25" s="15"/>
      <c r="FI25" s="15"/>
      <c r="FJ25" s="105"/>
      <c r="FK25" s="106"/>
      <c r="FL25" s="122"/>
      <c r="FM25" s="15"/>
      <c r="FN25" s="15"/>
      <c r="FO25" s="15"/>
      <c r="FP25" s="15"/>
      <c r="FQ25" s="15"/>
      <c r="FR25" s="15"/>
      <c r="FS25" s="15"/>
      <c r="FT25" s="15"/>
      <c r="FU25" s="90"/>
      <c r="FV25" s="91"/>
      <c r="FW25" s="119"/>
      <c r="FX25" s="15"/>
      <c r="FY25" s="15"/>
      <c r="FZ25" s="15"/>
      <c r="GA25" s="15"/>
      <c r="GB25" s="15"/>
      <c r="GC25" s="15"/>
      <c r="GD25" s="15"/>
      <c r="GE25" s="15"/>
      <c r="GF25" s="105"/>
      <c r="GG25" s="106"/>
      <c r="GH25" s="122"/>
      <c r="GI25" s="15"/>
      <c r="GJ25" s="15"/>
      <c r="GK25" s="15"/>
      <c r="GL25" s="15"/>
      <c r="GM25" s="15"/>
      <c r="GN25" s="15"/>
      <c r="GO25" s="15"/>
      <c r="GP25" s="15"/>
      <c r="GQ25" s="90"/>
      <c r="GR25" s="91"/>
      <c r="GS25" s="119"/>
      <c r="GT25" s="15"/>
      <c r="GU25" s="15"/>
      <c r="GV25" s="15"/>
      <c r="GW25" s="15"/>
      <c r="GX25" s="105"/>
      <c r="GY25" s="106"/>
      <c r="GZ25" s="122"/>
      <c r="HA25" s="15"/>
      <c r="HB25" s="15"/>
      <c r="HC25" s="15"/>
      <c r="HD25" s="15"/>
    </row>
    <row r="26" spans="1:212" ht="16.5" customHeight="1">
      <c r="A26" s="49" t="s">
        <v>231</v>
      </c>
      <c r="B26" s="101"/>
      <c r="C26" s="102"/>
      <c r="H26" s="50" t="s">
        <v>193</v>
      </c>
      <c r="L26" s="25"/>
      <c r="M26" s="116"/>
      <c r="S26" s="50"/>
      <c r="W26" s="90"/>
      <c r="X26" s="91"/>
      <c r="Y26" s="119"/>
      <c r="Z26" s="15"/>
      <c r="AA26" s="15"/>
      <c r="AB26" s="15"/>
      <c r="AC26" s="15"/>
      <c r="AD26" s="15"/>
      <c r="AE26" s="15"/>
      <c r="AF26" s="15"/>
      <c r="AG26" s="15"/>
      <c r="AH26" s="105"/>
      <c r="AI26" s="106"/>
      <c r="AJ26" s="122"/>
      <c r="AK26" s="15"/>
      <c r="AL26" s="15"/>
      <c r="AM26" s="15"/>
      <c r="AN26" s="15"/>
      <c r="AO26" s="15"/>
      <c r="AP26" s="15"/>
      <c r="AQ26" s="15"/>
      <c r="AR26" s="15"/>
      <c r="AS26" s="90"/>
      <c r="AT26" s="91"/>
      <c r="AU26" s="119"/>
      <c r="AV26" s="15"/>
      <c r="AW26" s="15"/>
      <c r="AX26" s="15"/>
      <c r="AY26" s="15"/>
      <c r="AZ26" s="15"/>
      <c r="BA26" s="15"/>
      <c r="BB26" s="15"/>
      <c r="BC26" s="15"/>
      <c r="BD26" s="105"/>
      <c r="BE26" s="106"/>
      <c r="BF26" s="122"/>
      <c r="BG26" s="15"/>
      <c r="BH26" s="15"/>
      <c r="BI26" s="15"/>
      <c r="BJ26" s="15"/>
      <c r="BK26" s="15"/>
      <c r="BL26" s="15"/>
      <c r="BM26" s="15"/>
      <c r="BN26" s="15"/>
      <c r="BO26" s="90"/>
      <c r="BP26" s="91"/>
      <c r="BQ26" s="119"/>
      <c r="BR26" s="15"/>
      <c r="BS26" s="15"/>
      <c r="BT26" s="15"/>
      <c r="BU26" s="15"/>
      <c r="BV26" s="15"/>
      <c r="BW26" s="15"/>
      <c r="BX26" s="15"/>
      <c r="BY26" s="15"/>
      <c r="BZ26" s="105"/>
      <c r="CA26" s="106"/>
      <c r="CB26" s="122"/>
      <c r="CC26" s="15"/>
      <c r="CD26" s="15"/>
      <c r="CE26" s="15"/>
      <c r="CF26" s="15"/>
      <c r="CG26" s="15"/>
      <c r="CH26" s="15"/>
      <c r="CI26" s="15"/>
      <c r="CJ26" s="15"/>
      <c r="CK26" s="90"/>
      <c r="CL26" s="91"/>
      <c r="CM26" s="119"/>
      <c r="CN26" s="15"/>
      <c r="CO26" s="15"/>
      <c r="CP26" s="15"/>
      <c r="CQ26" s="15"/>
      <c r="CR26" s="15"/>
      <c r="CS26" s="15"/>
      <c r="CT26" s="15"/>
      <c r="CU26" s="15"/>
      <c r="CV26" s="105"/>
      <c r="CW26" s="106"/>
      <c r="CX26" s="122"/>
      <c r="CY26" s="15"/>
      <c r="CZ26" s="15"/>
      <c r="DA26" s="15"/>
      <c r="DB26" s="15"/>
      <c r="DC26" s="15"/>
      <c r="DD26" s="15"/>
      <c r="DE26" s="15"/>
      <c r="DF26" s="15"/>
      <c r="DG26" s="90"/>
      <c r="DH26" s="91"/>
      <c r="DI26" s="119"/>
      <c r="DJ26" s="15"/>
      <c r="DK26" s="15"/>
      <c r="DL26" s="15"/>
      <c r="DM26" s="15"/>
      <c r="DN26" s="15"/>
      <c r="DO26" s="15"/>
      <c r="DP26" s="15"/>
      <c r="DQ26" s="15"/>
      <c r="DR26" s="105"/>
      <c r="DS26" s="106"/>
      <c r="DT26" s="122"/>
      <c r="DU26" s="15"/>
      <c r="DV26" s="15"/>
      <c r="DW26" s="15"/>
      <c r="DX26" s="15"/>
      <c r="DY26" s="15"/>
      <c r="DZ26" s="15"/>
      <c r="EA26" s="15"/>
      <c r="EB26" s="15"/>
      <c r="EC26" s="90"/>
      <c r="ED26" s="91"/>
      <c r="EE26" s="119"/>
      <c r="EF26" s="15"/>
      <c r="EG26" s="15"/>
      <c r="EH26" s="15"/>
      <c r="EI26" s="15"/>
      <c r="EJ26" s="15"/>
      <c r="EK26" s="15"/>
      <c r="EL26" s="15"/>
      <c r="EM26" s="15"/>
      <c r="EN26" s="105"/>
      <c r="EO26" s="106"/>
      <c r="EP26" s="122"/>
      <c r="EQ26" s="15"/>
      <c r="ER26" s="15"/>
      <c r="ES26" s="15"/>
      <c r="ET26" s="15"/>
      <c r="EU26" s="15"/>
      <c r="EV26" s="15"/>
      <c r="EW26" s="15"/>
      <c r="EX26" s="15"/>
      <c r="EY26" s="90"/>
      <c r="EZ26" s="91"/>
      <c r="FA26" s="119"/>
      <c r="FB26" s="15"/>
      <c r="FC26" s="15"/>
      <c r="FD26" s="15"/>
      <c r="FE26" s="15"/>
      <c r="FF26" s="15"/>
      <c r="FG26" s="15"/>
      <c r="FH26" s="15"/>
      <c r="FI26" s="15"/>
      <c r="FJ26" s="105"/>
      <c r="FK26" s="106"/>
      <c r="FL26" s="122"/>
      <c r="FM26" s="15"/>
      <c r="FN26" s="15"/>
      <c r="FO26" s="15"/>
      <c r="FP26" s="15"/>
      <c r="FQ26" s="15"/>
      <c r="FR26" s="15"/>
      <c r="FS26" s="15"/>
      <c r="FT26" s="15"/>
      <c r="FU26" s="90"/>
      <c r="FV26" s="91"/>
      <c r="FW26" s="119"/>
      <c r="FX26" s="15"/>
      <c r="FY26" s="15"/>
      <c r="FZ26" s="15"/>
      <c r="GA26" s="15"/>
      <c r="GB26" s="15"/>
      <c r="GC26" s="15"/>
      <c r="GD26" s="15"/>
      <c r="GE26" s="15"/>
      <c r="GF26" s="105"/>
      <c r="GG26" s="106"/>
      <c r="GH26" s="122"/>
      <c r="GI26" s="15"/>
      <c r="GJ26" s="15"/>
      <c r="GK26" s="15"/>
      <c r="GL26" s="15"/>
      <c r="GM26" s="15"/>
      <c r="GN26" s="15"/>
      <c r="GO26" s="15"/>
      <c r="GP26" s="15"/>
      <c r="GQ26" s="90"/>
      <c r="GR26" s="91"/>
      <c r="GS26" s="119"/>
      <c r="GT26" s="15"/>
      <c r="GU26" s="15"/>
      <c r="GV26" s="15"/>
      <c r="GW26" s="15"/>
      <c r="GX26" s="105"/>
      <c r="GY26" s="106"/>
      <c r="GZ26" s="122"/>
      <c r="HA26" s="15"/>
      <c r="HB26" s="15"/>
      <c r="HC26" s="15"/>
      <c r="HD26" s="15"/>
    </row>
    <row r="27" spans="1:212" ht="16.5" customHeight="1">
      <c r="H27" s="50" t="s">
        <v>232</v>
      </c>
      <c r="L27"/>
      <c r="M27"/>
      <c r="S27" s="50"/>
      <c r="W27" s="605"/>
      <c r="X27" s="606"/>
      <c r="Y27" s="606"/>
      <c r="Z27" s="606"/>
      <c r="AA27" s="606"/>
      <c r="AB27" s="606"/>
      <c r="AC27" s="606"/>
      <c r="AD27" s="605"/>
      <c r="AE27" s="606"/>
      <c r="AF27" s="606"/>
      <c r="AG27" s="606"/>
      <c r="AH27" s="605"/>
      <c r="AI27" s="606"/>
      <c r="AJ27" s="606"/>
      <c r="AK27" s="606"/>
      <c r="AL27" s="606"/>
      <c r="AM27" s="606"/>
      <c r="AN27" s="606"/>
      <c r="AO27" s="605"/>
      <c r="AP27" s="606"/>
      <c r="AQ27" s="606"/>
      <c r="AR27" s="606"/>
      <c r="AS27" s="605"/>
      <c r="AT27" s="606"/>
      <c r="AU27" s="606"/>
      <c r="AV27" s="606"/>
      <c r="AW27" s="606"/>
      <c r="AX27" s="606"/>
      <c r="AY27" s="606"/>
      <c r="AZ27" s="605"/>
      <c r="BA27" s="606"/>
      <c r="BB27" s="606"/>
      <c r="BC27" s="606"/>
      <c r="BD27" s="605"/>
      <c r="BE27" s="606"/>
      <c r="BF27" s="606"/>
      <c r="BG27" s="606"/>
      <c r="BH27" s="606"/>
      <c r="BI27" s="606"/>
      <c r="BJ27" s="606"/>
      <c r="BK27" s="605"/>
      <c r="BL27" s="606"/>
      <c r="BM27" s="606"/>
      <c r="BN27" s="606"/>
      <c r="BO27" s="605"/>
      <c r="BP27" s="606"/>
      <c r="BQ27" s="606"/>
      <c r="BR27" s="606"/>
      <c r="BS27" s="606"/>
      <c r="BT27" s="606"/>
      <c r="BU27" s="606"/>
      <c r="BV27" s="605"/>
      <c r="BW27" s="606"/>
      <c r="BX27" s="606"/>
      <c r="BY27" s="606"/>
      <c r="BZ27" s="605"/>
      <c r="CA27" s="606"/>
      <c r="CB27" s="606"/>
      <c r="CC27" s="606"/>
      <c r="CD27" s="606"/>
      <c r="CE27" s="606"/>
      <c r="CF27" s="606"/>
      <c r="CG27" s="605"/>
      <c r="CH27" s="606"/>
      <c r="CI27" s="606"/>
      <c r="CJ27" s="606"/>
      <c r="CK27" s="605"/>
      <c r="CL27" s="606"/>
      <c r="CM27" s="606"/>
      <c r="CN27" s="606"/>
      <c r="CO27" s="606"/>
      <c r="CP27" s="606"/>
      <c r="CQ27" s="606"/>
      <c r="CR27" s="605"/>
      <c r="CS27" s="606"/>
      <c r="CT27" s="606"/>
      <c r="CU27" s="606"/>
      <c r="CV27" s="605"/>
      <c r="CW27" s="606"/>
      <c r="CX27" s="606"/>
      <c r="CY27" s="606"/>
      <c r="CZ27" s="606"/>
      <c r="DA27" s="606"/>
      <c r="DB27" s="606"/>
      <c r="DC27" s="605"/>
      <c r="DD27" s="606"/>
      <c r="DE27" s="606"/>
      <c r="DF27" s="606"/>
      <c r="DG27" s="605"/>
      <c r="DH27" s="606"/>
      <c r="DI27" s="606"/>
      <c r="DJ27" s="606"/>
      <c r="DK27" s="606"/>
      <c r="DL27" s="606"/>
      <c r="DM27" s="606"/>
      <c r="DN27" s="605"/>
      <c r="DO27" s="606"/>
      <c r="DP27" s="606"/>
      <c r="DQ27" s="606"/>
      <c r="DR27" s="605"/>
      <c r="DS27" s="606"/>
      <c r="DT27" s="606"/>
      <c r="DU27" s="606"/>
      <c r="DV27" s="606"/>
      <c r="DW27" s="606"/>
      <c r="DX27" s="606"/>
      <c r="DY27" s="605"/>
      <c r="DZ27" s="606"/>
      <c r="EA27" s="606"/>
      <c r="EB27" s="606"/>
      <c r="EC27" s="605"/>
      <c r="ED27" s="606"/>
      <c r="EE27" s="606"/>
      <c r="EF27" s="606"/>
      <c r="EG27" s="606"/>
      <c r="EH27" s="606"/>
      <c r="EI27" s="606"/>
      <c r="EJ27" s="605"/>
      <c r="EK27" s="606"/>
      <c r="EL27" s="606"/>
      <c r="EM27" s="606"/>
      <c r="EN27" s="605"/>
      <c r="EO27" s="606"/>
      <c r="EP27" s="606"/>
      <c r="EQ27" s="606"/>
      <c r="ER27" s="606"/>
      <c r="ES27" s="606"/>
      <c r="ET27" s="606"/>
      <c r="EU27" s="605"/>
      <c r="EV27" s="606"/>
      <c r="EW27" s="606"/>
      <c r="EX27" s="606"/>
      <c r="EY27" s="605"/>
      <c r="EZ27" s="606"/>
      <c r="FA27" s="606"/>
      <c r="FB27" s="606"/>
      <c r="FC27" s="606"/>
      <c r="FD27" s="606"/>
      <c r="FE27" s="606"/>
      <c r="FF27" s="605"/>
      <c r="FG27" s="606"/>
      <c r="FH27" s="606"/>
      <c r="FI27" s="606"/>
      <c r="FJ27" s="605"/>
      <c r="FK27" s="606"/>
      <c r="FL27" s="606"/>
      <c r="FM27" s="606"/>
      <c r="FN27" s="606"/>
      <c r="FO27" s="606"/>
      <c r="FP27" s="606"/>
      <c r="FQ27" s="605"/>
      <c r="FR27" s="606"/>
      <c r="FS27" s="606"/>
      <c r="FT27" s="606"/>
      <c r="FU27" s="605"/>
      <c r="FV27" s="606"/>
      <c r="FW27" s="606"/>
      <c r="FX27" s="606"/>
      <c r="FY27" s="606"/>
      <c r="FZ27" s="606"/>
      <c r="GA27" s="606"/>
      <c r="GB27" s="605"/>
      <c r="GC27" s="606"/>
      <c r="GD27" s="606"/>
      <c r="GE27" s="606"/>
      <c r="GF27" s="605"/>
      <c r="GG27" s="606"/>
      <c r="GH27" s="606"/>
      <c r="GI27" s="606"/>
      <c r="GJ27" s="606"/>
      <c r="GK27" s="606"/>
      <c r="GL27" s="606"/>
      <c r="GM27" s="605"/>
      <c r="GN27" s="606"/>
      <c r="GO27" s="606"/>
      <c r="GP27" s="606"/>
      <c r="GQ27" s="605"/>
      <c r="GR27" s="606"/>
      <c r="GS27" s="606"/>
      <c r="GT27" s="606"/>
      <c r="GU27" s="606"/>
      <c r="GV27" s="606"/>
      <c r="GW27" s="606"/>
      <c r="GX27" s="605"/>
      <c r="GY27" s="606"/>
      <c r="GZ27" s="606"/>
      <c r="HA27" s="606"/>
      <c r="HB27" s="606"/>
      <c r="HC27" s="606"/>
      <c r="HD27" s="606"/>
    </row>
    <row r="28" spans="1:212" ht="16.5" customHeight="1">
      <c r="L28"/>
      <c r="M28"/>
    </row>
  </sheetData>
  <mergeCells count="262">
    <mergeCell ref="GV5:GW5"/>
    <mergeCell ref="HA5:HB5"/>
    <mergeCell ref="HC5:HD5"/>
    <mergeCell ref="GQ27:GW27"/>
    <mergeCell ref="GX27:HD27"/>
    <mergeCell ref="GO5:GP5"/>
    <mergeCell ref="GF27:GL27"/>
    <mergeCell ref="GM27:GP27"/>
    <mergeCell ref="GQ1:GW1"/>
    <mergeCell ref="GX1:HD1"/>
    <mergeCell ref="GQ4:GS6"/>
    <mergeCell ref="GT4:GW4"/>
    <mergeCell ref="GX4:GZ6"/>
    <mergeCell ref="HA4:HD4"/>
    <mergeCell ref="GT5:GU5"/>
    <mergeCell ref="GF1:GL1"/>
    <mergeCell ref="GM1:GP1"/>
    <mergeCell ref="GM2:GP2"/>
    <mergeCell ref="GN3:GO3"/>
    <mergeCell ref="GF4:GH6"/>
    <mergeCell ref="GI4:GL4"/>
    <mergeCell ref="GM4:GP4"/>
    <mergeCell ref="GI5:GJ5"/>
    <mergeCell ref="GK5:GL5"/>
    <mergeCell ref="GM5:GN5"/>
    <mergeCell ref="FX5:FY5"/>
    <mergeCell ref="FZ5:GA5"/>
    <mergeCell ref="GB5:GC5"/>
    <mergeCell ref="GD5:GE5"/>
    <mergeCell ref="FU27:GA27"/>
    <mergeCell ref="GB27:GE27"/>
    <mergeCell ref="FS5:FT5"/>
    <mergeCell ref="FJ27:FP27"/>
    <mergeCell ref="FQ27:FT27"/>
    <mergeCell ref="FH5:FI5"/>
    <mergeCell ref="EY27:FE27"/>
    <mergeCell ref="FF27:FI27"/>
    <mergeCell ref="EW5:EX5"/>
    <mergeCell ref="EN27:ET27"/>
    <mergeCell ref="EU27:EX27"/>
    <mergeCell ref="FU1:GA1"/>
    <mergeCell ref="GB1:GE1"/>
    <mergeCell ref="GB2:GE2"/>
    <mergeCell ref="GC3:GD3"/>
    <mergeCell ref="FU4:FW6"/>
    <mergeCell ref="FX4:GA4"/>
    <mergeCell ref="GB4:GE4"/>
    <mergeCell ref="FJ1:FP1"/>
    <mergeCell ref="FQ1:FT1"/>
    <mergeCell ref="FQ2:FT2"/>
    <mergeCell ref="FR3:FS3"/>
    <mergeCell ref="FJ4:FL6"/>
    <mergeCell ref="FM4:FP4"/>
    <mergeCell ref="FQ4:FT4"/>
    <mergeCell ref="FM5:FN5"/>
    <mergeCell ref="FO5:FP5"/>
    <mergeCell ref="FQ5:FR5"/>
    <mergeCell ref="EJ27:EM27"/>
    <mergeCell ref="EA5:EB5"/>
    <mergeCell ref="DR27:DX27"/>
    <mergeCell ref="DY27:EB27"/>
    <mergeCell ref="EY1:FE1"/>
    <mergeCell ref="FF1:FI1"/>
    <mergeCell ref="FF2:FI2"/>
    <mergeCell ref="FG3:FH3"/>
    <mergeCell ref="EY4:FA6"/>
    <mergeCell ref="FB4:FE4"/>
    <mergeCell ref="FF4:FI4"/>
    <mergeCell ref="EN1:ET1"/>
    <mergeCell ref="EU1:EX1"/>
    <mergeCell ref="EU2:EX2"/>
    <mergeCell ref="EV3:EW3"/>
    <mergeCell ref="EN4:EP6"/>
    <mergeCell ref="EQ4:ET4"/>
    <mergeCell ref="EU4:EX4"/>
    <mergeCell ref="EQ5:ER5"/>
    <mergeCell ref="ES5:ET5"/>
    <mergeCell ref="EU5:EV5"/>
    <mergeCell ref="FB5:FC5"/>
    <mergeCell ref="FD5:FE5"/>
    <mergeCell ref="FF5:FG5"/>
    <mergeCell ref="EJ4:EM4"/>
    <mergeCell ref="DR1:DX1"/>
    <mergeCell ref="DY1:EB1"/>
    <mergeCell ref="DY2:EB2"/>
    <mergeCell ref="DZ3:EA3"/>
    <mergeCell ref="DR4:DT6"/>
    <mergeCell ref="DU4:DX4"/>
    <mergeCell ref="DY4:EB4"/>
    <mergeCell ref="DU5:DV5"/>
    <mergeCell ref="DW5:DX5"/>
    <mergeCell ref="DY5:DZ5"/>
    <mergeCell ref="DR2:DX2"/>
    <mergeCell ref="EC2:EI2"/>
    <mergeCell ref="EF5:EG5"/>
    <mergeCell ref="EH5:EI5"/>
    <mergeCell ref="EJ5:EK5"/>
    <mergeCell ref="EL5:EM5"/>
    <mergeCell ref="DL5:DM5"/>
    <mergeCell ref="DN5:DO5"/>
    <mergeCell ref="DP5:DQ5"/>
    <mergeCell ref="DG27:DM27"/>
    <mergeCell ref="DN27:DQ27"/>
    <mergeCell ref="DE5:DF5"/>
    <mergeCell ref="CV27:DB27"/>
    <mergeCell ref="DC27:DF27"/>
    <mergeCell ref="EC1:EI1"/>
    <mergeCell ref="EC27:EI27"/>
    <mergeCell ref="EC4:EE6"/>
    <mergeCell ref="EF4:EI4"/>
    <mergeCell ref="CK27:CQ27"/>
    <mergeCell ref="CR27:CU27"/>
    <mergeCell ref="CI5:CJ5"/>
    <mergeCell ref="BZ27:CF27"/>
    <mergeCell ref="CG27:CJ27"/>
    <mergeCell ref="DG1:DM1"/>
    <mergeCell ref="DN1:DQ1"/>
    <mergeCell ref="DN2:DQ2"/>
    <mergeCell ref="DO3:DP3"/>
    <mergeCell ref="DG4:DI6"/>
    <mergeCell ref="DJ4:DM4"/>
    <mergeCell ref="DN4:DQ4"/>
    <mergeCell ref="CV1:DB1"/>
    <mergeCell ref="DC1:DF1"/>
    <mergeCell ref="DC2:DF2"/>
    <mergeCell ref="DD3:DE3"/>
    <mergeCell ref="CV4:CX6"/>
    <mergeCell ref="CY4:DB4"/>
    <mergeCell ref="DC4:DF4"/>
    <mergeCell ref="CY5:CZ5"/>
    <mergeCell ref="DA5:DB5"/>
    <mergeCell ref="DC5:DD5"/>
    <mergeCell ref="DG2:DM2"/>
    <mergeCell ref="DJ5:DK5"/>
    <mergeCell ref="CK4:CM6"/>
    <mergeCell ref="CN4:CQ4"/>
    <mergeCell ref="CR4:CU4"/>
    <mergeCell ref="BZ1:CF1"/>
    <mergeCell ref="CG1:CJ1"/>
    <mergeCell ref="CG2:CJ2"/>
    <mergeCell ref="CH3:CI3"/>
    <mergeCell ref="BZ4:CB6"/>
    <mergeCell ref="CC4:CF4"/>
    <mergeCell ref="CG4:CJ4"/>
    <mergeCell ref="CC5:CD5"/>
    <mergeCell ref="CE5:CF5"/>
    <mergeCell ref="CG5:CH5"/>
    <mergeCell ref="CN5:CO5"/>
    <mergeCell ref="CP5:CQ5"/>
    <mergeCell ref="CR5:CS5"/>
    <mergeCell ref="CT5:CU5"/>
    <mergeCell ref="W1:AC1"/>
    <mergeCell ref="AD1:AG1"/>
    <mergeCell ref="AD2:AG2"/>
    <mergeCell ref="W27:AC27"/>
    <mergeCell ref="AD27:AG27"/>
    <mergeCell ref="Z5:AA5"/>
    <mergeCell ref="AB5:AC5"/>
    <mergeCell ref="AD5:AE5"/>
    <mergeCell ref="AF5:AG5"/>
    <mergeCell ref="AE3:AF3"/>
    <mergeCell ref="W4:Y6"/>
    <mergeCell ref="Z4:AC4"/>
    <mergeCell ref="AD4:AG4"/>
    <mergeCell ref="W2:AC2"/>
    <mergeCell ref="L2:R2"/>
    <mergeCell ref="O5:P5"/>
    <mergeCell ref="Q5:R5"/>
    <mergeCell ref="S5:T5"/>
    <mergeCell ref="U5:V5"/>
    <mergeCell ref="O4:R4"/>
    <mergeCell ref="S4:V4"/>
    <mergeCell ref="H1:K1"/>
    <mergeCell ref="H2:K2"/>
    <mergeCell ref="I3:J3"/>
    <mergeCell ref="H4:K4"/>
    <mergeCell ref="AH2:AN2"/>
    <mergeCell ref="AS2:AY2"/>
    <mergeCell ref="A1:G1"/>
    <mergeCell ref="A4:C6"/>
    <mergeCell ref="D4:G4"/>
    <mergeCell ref="D5:E5"/>
    <mergeCell ref="F5:G5"/>
    <mergeCell ref="A2:G2"/>
    <mergeCell ref="AH1:AN1"/>
    <mergeCell ref="AO1:AR1"/>
    <mergeCell ref="AO2:AR2"/>
    <mergeCell ref="H5:I5"/>
    <mergeCell ref="J5:K5"/>
    <mergeCell ref="L1:R1"/>
    <mergeCell ref="S1:V1"/>
    <mergeCell ref="S2:V2"/>
    <mergeCell ref="T3:U3"/>
    <mergeCell ref="L4:N6"/>
    <mergeCell ref="AH4:AJ6"/>
    <mergeCell ref="AK4:AN4"/>
    <mergeCell ref="AO4:AR4"/>
    <mergeCell ref="AK5:AL5"/>
    <mergeCell ref="AM5:AN5"/>
    <mergeCell ref="AO5:AP5"/>
    <mergeCell ref="AS1:AY1"/>
    <mergeCell ref="AZ1:BC1"/>
    <mergeCell ref="AZ2:BC2"/>
    <mergeCell ref="BA3:BB3"/>
    <mergeCell ref="AP3:AQ3"/>
    <mergeCell ref="AS27:AY27"/>
    <mergeCell ref="AZ27:BC27"/>
    <mergeCell ref="AV5:AW5"/>
    <mergeCell ref="AX5:AY5"/>
    <mergeCell ref="AQ5:AR5"/>
    <mergeCell ref="AZ5:BA5"/>
    <mergeCell ref="BB5:BC5"/>
    <mergeCell ref="BI5:BJ5"/>
    <mergeCell ref="BK5:BL5"/>
    <mergeCell ref="BM5:BN5"/>
    <mergeCell ref="BD4:BF6"/>
    <mergeCell ref="BG4:BJ4"/>
    <mergeCell ref="BK4:BN4"/>
    <mergeCell ref="AH27:AN27"/>
    <mergeCell ref="AO27:AR27"/>
    <mergeCell ref="AS4:AU6"/>
    <mergeCell ref="AV4:AY4"/>
    <mergeCell ref="AZ4:BC4"/>
    <mergeCell ref="BD27:BJ27"/>
    <mergeCell ref="BK27:BN27"/>
    <mergeCell ref="BG5:BH5"/>
    <mergeCell ref="BO4:BQ6"/>
    <mergeCell ref="BR4:BU4"/>
    <mergeCell ref="BV4:BY4"/>
    <mergeCell ref="BO27:BU27"/>
    <mergeCell ref="BV27:BY27"/>
    <mergeCell ref="BR5:BS5"/>
    <mergeCell ref="BT5:BU5"/>
    <mergeCell ref="BV5:BW5"/>
    <mergeCell ref="BX5:BY5"/>
    <mergeCell ref="BL3:BM3"/>
    <mergeCell ref="BD2:BJ2"/>
    <mergeCell ref="GF2:GL2"/>
    <mergeCell ref="BO2:BU2"/>
    <mergeCell ref="BZ2:CF2"/>
    <mergeCell ref="CK2:CQ2"/>
    <mergeCell ref="CV2:DB2"/>
    <mergeCell ref="BO1:BU1"/>
    <mergeCell ref="BV1:BY1"/>
    <mergeCell ref="BV2:BY2"/>
    <mergeCell ref="BW3:BX3"/>
    <mergeCell ref="CK1:CQ1"/>
    <mergeCell ref="CR1:CU1"/>
    <mergeCell ref="CR2:CU2"/>
    <mergeCell ref="CS3:CT3"/>
    <mergeCell ref="EJ1:EM1"/>
    <mergeCell ref="EJ2:EM2"/>
    <mergeCell ref="EK3:EL3"/>
    <mergeCell ref="GQ2:GW2"/>
    <mergeCell ref="GX2:HD2"/>
    <mergeCell ref="EN2:ET2"/>
    <mergeCell ref="EY2:FE2"/>
    <mergeCell ref="FJ2:FP2"/>
    <mergeCell ref="FU2:GA2"/>
    <mergeCell ref="BD1:BJ1"/>
    <mergeCell ref="BK1:BN1"/>
    <mergeCell ref="BK2:BN2"/>
  </mergeCells>
  <phoneticPr fontId="3" type="noConversion"/>
  <printOptions horizontalCentered="1"/>
  <pageMargins left="0.39370078740157483" right="0.39370078740157483" top="0.39370078740157483" bottom="0.39370078740157483" header="0.51181102362204722" footer="0.31496062992125984"/>
  <pageSetup paperSize="13" scale="80" orientation="portrait" horizontalDpi="4294967292" r:id="rId1"/>
  <headerFooter alignWithMargins="0"/>
  <colBreaks count="1" manualBreakCount="1">
    <brk id="7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B747"/>
  <sheetViews>
    <sheetView showGridLines="0" zoomScale="70" zoomScaleNormal="50" zoomScaleSheetLayoutView="75" workbookViewId="0">
      <selection activeCell="DE16" sqref="DE16"/>
    </sheetView>
  </sheetViews>
  <sheetFormatPr defaultColWidth="9" defaultRowHeight="15.75"/>
  <cols>
    <col min="1" max="1" width="6.875" style="55" customWidth="1"/>
    <col min="2" max="2" width="13" style="55" customWidth="1"/>
    <col min="3" max="3" width="22.5" style="55" bestFit="1" customWidth="1"/>
    <col min="4" max="4" width="13.625" style="55" customWidth="1"/>
    <col min="5" max="5" width="19.125" style="55" customWidth="1"/>
    <col min="6" max="6" width="13" style="55" customWidth="1"/>
    <col min="7" max="7" width="16.5" style="55" customWidth="1"/>
    <col min="8" max="8" width="12.875" style="55" customWidth="1"/>
    <col min="9" max="9" width="15.375" style="55" customWidth="1"/>
    <col min="10" max="10" width="13.25" style="55" customWidth="1"/>
    <col min="11" max="11" width="15.125" style="55" customWidth="1"/>
    <col min="12" max="12" width="6.125" style="74" customWidth="1"/>
    <col min="13" max="13" width="15.875" style="74" bestFit="1" customWidth="1"/>
    <col min="14" max="14" width="28.5" style="55" bestFit="1" customWidth="1"/>
    <col min="15" max="15" width="13.25" style="55" bestFit="1" customWidth="1"/>
    <col min="16" max="16" width="16.25" style="55" bestFit="1" customWidth="1"/>
    <col min="17" max="17" width="13.25" style="55" bestFit="1" customWidth="1"/>
    <col min="18" max="18" width="16.25" style="55" bestFit="1" customWidth="1"/>
    <col min="19" max="19" width="12.125" style="55" bestFit="1" customWidth="1"/>
    <col min="20" max="20" width="15.375" style="55" bestFit="1" customWidth="1"/>
    <col min="21" max="21" width="11.875" style="55" bestFit="1" customWidth="1"/>
    <col min="22" max="22" width="15.375" style="55" bestFit="1" customWidth="1"/>
    <col min="23" max="23" width="6.625" style="55" customWidth="1"/>
    <col min="24" max="24" width="15.875" style="55" bestFit="1" customWidth="1"/>
    <col min="25" max="25" width="33.75" style="55" bestFit="1" customWidth="1"/>
    <col min="26" max="26" width="11.5" style="55" bestFit="1" customWidth="1"/>
    <col min="27" max="27" width="15.5" style="55" bestFit="1" customWidth="1"/>
    <col min="28" max="28" width="11.5" style="55" bestFit="1" customWidth="1"/>
    <col min="29" max="29" width="15.5" style="55" bestFit="1" customWidth="1"/>
    <col min="30" max="30" width="11.5" style="55" bestFit="1" customWidth="1"/>
    <col min="31" max="31" width="15.5" style="55" bestFit="1" customWidth="1"/>
    <col min="32" max="32" width="11.5" style="55" bestFit="1" customWidth="1"/>
    <col min="33" max="33" width="15.5" style="55" bestFit="1" customWidth="1"/>
    <col min="34" max="34" width="9" style="55" customWidth="1"/>
    <col min="35" max="35" width="15.875" style="55" bestFit="1" customWidth="1"/>
    <col min="36" max="36" width="28.5" style="55" bestFit="1" customWidth="1"/>
    <col min="37" max="37" width="11.5" style="55" bestFit="1" customWidth="1"/>
    <col min="38" max="38" width="15.5" style="55" bestFit="1" customWidth="1"/>
    <col min="39" max="39" width="12.625" style="55" bestFit="1" customWidth="1"/>
    <col min="40" max="40" width="15.5" style="55" bestFit="1" customWidth="1"/>
    <col min="41" max="41" width="11.5" style="55" bestFit="1" customWidth="1"/>
    <col min="42" max="42" width="15.5" style="55" bestFit="1" customWidth="1"/>
    <col min="43" max="43" width="12.625" style="55" bestFit="1" customWidth="1"/>
    <col min="44" max="44" width="15.5" style="55" bestFit="1" customWidth="1"/>
    <col min="45" max="45" width="9" style="55" customWidth="1"/>
    <col min="46" max="46" width="15.875" style="55" bestFit="1" customWidth="1"/>
    <col min="47" max="47" width="28.5" style="55" bestFit="1" customWidth="1"/>
    <col min="48" max="48" width="11.5" style="55" bestFit="1" customWidth="1"/>
    <col min="49" max="49" width="15.5" style="55" bestFit="1" customWidth="1"/>
    <col min="50" max="50" width="12.625" style="55" bestFit="1" customWidth="1"/>
    <col min="51" max="51" width="15.5" style="55" bestFit="1" customWidth="1"/>
    <col min="52" max="52" width="11.5" style="55" bestFit="1" customWidth="1"/>
    <col min="53" max="53" width="15.5" style="55" bestFit="1" customWidth="1"/>
    <col min="54" max="54" width="12.625" style="55" bestFit="1" customWidth="1"/>
    <col min="55" max="55" width="15.5" style="55" bestFit="1" customWidth="1"/>
    <col min="56" max="56" width="9" style="55" customWidth="1"/>
    <col min="57" max="57" width="15.875" style="55" bestFit="1" customWidth="1"/>
    <col min="58" max="58" width="28.5" style="55" bestFit="1" customWidth="1"/>
    <col min="59" max="59" width="11.5" style="55" bestFit="1" customWidth="1"/>
    <col min="60" max="60" width="15.5" style="55" bestFit="1" customWidth="1"/>
    <col min="61" max="61" width="12.625" style="55" bestFit="1" customWidth="1"/>
    <col min="62" max="62" width="16.625" style="55" bestFit="1" customWidth="1"/>
    <col min="63" max="63" width="11.5" style="55" bestFit="1" customWidth="1"/>
    <col min="64" max="64" width="16.625" style="55" bestFit="1" customWidth="1"/>
    <col min="65" max="65" width="12.625" style="55" bestFit="1" customWidth="1"/>
    <col min="66" max="66" width="16.625" style="55" bestFit="1" customWidth="1"/>
    <col min="67" max="67" width="9" style="55" customWidth="1"/>
    <col min="68" max="68" width="15.875" style="55" bestFit="1" customWidth="1"/>
    <col min="69" max="69" width="28.5" style="55" bestFit="1" customWidth="1"/>
    <col min="70" max="70" width="11.5" style="55" bestFit="1" customWidth="1"/>
    <col min="71" max="71" width="15.5" style="55" bestFit="1" customWidth="1"/>
    <col min="72" max="72" width="11.5" style="55" bestFit="1" customWidth="1"/>
    <col min="73" max="73" width="15.5" style="55" bestFit="1" customWidth="1"/>
    <col min="74" max="74" width="11.5" style="55" bestFit="1" customWidth="1"/>
    <col min="75" max="75" width="15.5" style="55" bestFit="1" customWidth="1"/>
    <col min="76" max="76" width="11.5" style="55" bestFit="1" customWidth="1"/>
    <col min="77" max="77" width="16.625" style="55" bestFit="1" customWidth="1"/>
    <col min="78" max="78" width="9" style="55" customWidth="1"/>
    <col min="79" max="79" width="15.875" style="55" bestFit="1" customWidth="1"/>
    <col min="80" max="80" width="28.5" style="55" bestFit="1" customWidth="1"/>
    <col min="81" max="81" width="11.5" style="55" bestFit="1" customWidth="1"/>
    <col min="82" max="82" width="15.5" style="55" bestFit="1" customWidth="1"/>
    <col min="83" max="83" width="11.5" style="55" bestFit="1" customWidth="1"/>
    <col min="84" max="84" width="16.625" style="55" bestFit="1" customWidth="1"/>
    <col min="85" max="85" width="11.5" style="55" bestFit="1" customWidth="1"/>
    <col min="86" max="86" width="16.625" style="55" bestFit="1" customWidth="1"/>
    <col min="87" max="87" width="11.5" style="55" bestFit="1" customWidth="1"/>
    <col min="88" max="88" width="15.5" style="55" bestFit="1" customWidth="1"/>
    <col min="89" max="89" width="9" style="55" customWidth="1"/>
    <col min="90" max="90" width="15.875" style="55" bestFit="1" customWidth="1"/>
    <col min="91" max="91" width="28.5" style="55" bestFit="1" customWidth="1"/>
    <col min="92" max="92" width="12.5" style="55" bestFit="1" customWidth="1"/>
    <col min="93" max="93" width="15.5" style="55" bestFit="1" customWidth="1"/>
    <col min="94" max="94" width="11.5" style="55" bestFit="1" customWidth="1"/>
    <col min="95" max="95" width="15.5" style="55" bestFit="1" customWidth="1"/>
    <col min="96" max="96" width="11.5" style="55" bestFit="1" customWidth="1"/>
    <col min="97" max="97" width="15.5" style="55" bestFit="1" customWidth="1"/>
    <col min="98" max="98" width="11.5" style="55" bestFit="1" customWidth="1"/>
    <col min="99" max="99" width="15.5" style="55" bestFit="1" customWidth="1"/>
    <col min="100" max="100" width="9" style="55" customWidth="1"/>
    <col min="101" max="101" width="15.875" style="55" bestFit="1" customWidth="1"/>
    <col min="102" max="102" width="28.5" style="55" bestFit="1" customWidth="1"/>
    <col min="103" max="103" width="11.5" style="55" bestFit="1" customWidth="1"/>
    <col min="104" max="104" width="15.5" style="55" bestFit="1" customWidth="1"/>
    <col min="105" max="105" width="11.5" style="55" bestFit="1" customWidth="1"/>
    <col min="106" max="106" width="15.5" style="55" bestFit="1" customWidth="1"/>
    <col min="107" max="16384" width="9" style="55"/>
  </cols>
  <sheetData>
    <row r="1" spans="1:106" ht="23.25" customHeight="1">
      <c r="A1" s="583" t="s">
        <v>165</v>
      </c>
      <c r="B1" s="584"/>
      <c r="C1" s="584"/>
      <c r="D1" s="584"/>
      <c r="E1" s="584"/>
      <c r="F1" s="584"/>
      <c r="G1" s="584"/>
      <c r="H1" s="584" t="s">
        <v>166</v>
      </c>
      <c r="I1" s="585"/>
      <c r="J1" s="585"/>
      <c r="K1" s="585"/>
      <c r="L1" s="583" t="s">
        <v>165</v>
      </c>
      <c r="M1" s="584"/>
      <c r="N1" s="584"/>
      <c r="O1" s="584"/>
      <c r="P1" s="584"/>
      <c r="Q1" s="584"/>
      <c r="R1" s="584"/>
      <c r="S1" s="584" t="s">
        <v>166</v>
      </c>
      <c r="T1" s="585"/>
      <c r="U1" s="585"/>
      <c r="V1" s="585"/>
      <c r="W1" s="583" t="s">
        <v>165</v>
      </c>
      <c r="X1" s="584"/>
      <c r="Y1" s="584"/>
      <c r="Z1" s="584"/>
      <c r="AA1" s="584"/>
      <c r="AB1" s="584"/>
      <c r="AC1" s="584"/>
      <c r="AD1" s="614" t="s">
        <v>166</v>
      </c>
      <c r="AE1" s="614"/>
      <c r="AF1" s="614"/>
      <c r="AG1" s="614"/>
      <c r="AH1" s="583" t="s">
        <v>165</v>
      </c>
      <c r="AI1" s="584"/>
      <c r="AJ1" s="584"/>
      <c r="AK1" s="584"/>
      <c r="AL1" s="584"/>
      <c r="AM1" s="584"/>
      <c r="AN1" s="584"/>
      <c r="AO1" s="584" t="s">
        <v>166</v>
      </c>
      <c r="AP1" s="585"/>
      <c r="AQ1" s="585"/>
      <c r="AR1" s="585"/>
      <c r="AS1" s="583" t="s">
        <v>165</v>
      </c>
      <c r="AT1" s="584"/>
      <c r="AU1" s="584"/>
      <c r="AV1" s="584"/>
      <c r="AW1" s="584"/>
      <c r="AX1" s="584"/>
      <c r="AY1" s="584"/>
      <c r="AZ1" s="584" t="s">
        <v>166</v>
      </c>
      <c r="BA1" s="584"/>
      <c r="BB1" s="584"/>
      <c r="BC1" s="584"/>
      <c r="BD1" s="583" t="s">
        <v>165</v>
      </c>
      <c r="BE1" s="584"/>
      <c r="BF1" s="584"/>
      <c r="BG1" s="584"/>
      <c r="BH1" s="584"/>
      <c r="BI1" s="584"/>
      <c r="BJ1" s="584"/>
      <c r="BK1" s="584" t="s">
        <v>166</v>
      </c>
      <c r="BL1" s="585"/>
      <c r="BM1" s="585"/>
      <c r="BN1" s="585"/>
      <c r="BO1" s="583" t="s">
        <v>165</v>
      </c>
      <c r="BP1" s="584"/>
      <c r="BQ1" s="584"/>
      <c r="BR1" s="584"/>
      <c r="BS1" s="584"/>
      <c r="BT1" s="584"/>
      <c r="BU1" s="584"/>
      <c r="BV1" s="584" t="s">
        <v>166</v>
      </c>
      <c r="BW1" s="584"/>
      <c r="BX1" s="584"/>
      <c r="BY1" s="584"/>
      <c r="BZ1" s="583" t="s">
        <v>165</v>
      </c>
      <c r="CA1" s="584"/>
      <c r="CB1" s="584"/>
      <c r="CC1" s="584"/>
      <c r="CD1" s="584"/>
      <c r="CE1" s="584"/>
      <c r="CF1" s="584"/>
      <c r="CG1" s="584" t="s">
        <v>166</v>
      </c>
      <c r="CH1" s="585"/>
      <c r="CI1" s="585"/>
      <c r="CJ1" s="585"/>
      <c r="CK1" s="583" t="s">
        <v>165</v>
      </c>
      <c r="CL1" s="584"/>
      <c r="CM1" s="584"/>
      <c r="CN1" s="584"/>
      <c r="CO1" s="584"/>
      <c r="CP1" s="584"/>
      <c r="CQ1" s="584"/>
      <c r="CR1" s="584" t="s">
        <v>167</v>
      </c>
      <c r="CS1" s="584"/>
      <c r="CT1" s="584"/>
      <c r="CU1" s="584"/>
      <c r="CV1" s="583" t="s">
        <v>165</v>
      </c>
      <c r="CW1" s="584"/>
      <c r="CX1" s="584"/>
      <c r="CY1" s="584"/>
      <c r="CZ1" s="584"/>
      <c r="DA1" s="584"/>
      <c r="DB1" s="584"/>
    </row>
    <row r="2" spans="1:106" ht="23.25" customHeight="1">
      <c r="A2" s="583" t="s">
        <v>328</v>
      </c>
      <c r="B2" s="584"/>
      <c r="C2" s="584"/>
      <c r="D2" s="584"/>
      <c r="E2" s="584"/>
      <c r="F2" s="584"/>
      <c r="G2" s="584"/>
      <c r="H2" s="584" t="s">
        <v>260</v>
      </c>
      <c r="I2" s="585"/>
      <c r="J2" s="585"/>
      <c r="K2" s="585"/>
      <c r="L2" s="583" t="s">
        <v>329</v>
      </c>
      <c r="M2" s="584"/>
      <c r="N2" s="584"/>
      <c r="O2" s="584"/>
      <c r="P2" s="584"/>
      <c r="Q2" s="584"/>
      <c r="R2" s="584"/>
      <c r="S2" s="584" t="s">
        <v>267</v>
      </c>
      <c r="T2" s="585"/>
      <c r="U2" s="585"/>
      <c r="V2" s="585"/>
      <c r="W2" s="583" t="s">
        <v>330</v>
      </c>
      <c r="X2" s="584"/>
      <c r="Y2" s="584"/>
      <c r="Z2" s="584"/>
      <c r="AA2" s="584"/>
      <c r="AB2" s="584"/>
      <c r="AC2" s="584"/>
      <c r="AD2" s="614" t="s">
        <v>266</v>
      </c>
      <c r="AE2" s="614"/>
      <c r="AF2" s="614"/>
      <c r="AG2" s="614"/>
      <c r="AH2" s="583" t="s">
        <v>331</v>
      </c>
      <c r="AI2" s="584"/>
      <c r="AJ2" s="584"/>
      <c r="AK2" s="584"/>
      <c r="AL2" s="584"/>
      <c r="AM2" s="584"/>
      <c r="AN2" s="584"/>
      <c r="AO2" s="584" t="s">
        <v>261</v>
      </c>
      <c r="AP2" s="620"/>
      <c r="AQ2" s="620"/>
      <c r="AR2" s="620"/>
      <c r="AS2" s="583" t="s">
        <v>332</v>
      </c>
      <c r="AT2" s="584"/>
      <c r="AU2" s="584"/>
      <c r="AV2" s="584"/>
      <c r="AW2" s="584"/>
      <c r="AX2" s="584"/>
      <c r="AY2" s="584"/>
      <c r="AZ2" s="584" t="s">
        <v>268</v>
      </c>
      <c r="BA2" s="620"/>
      <c r="BB2" s="620"/>
      <c r="BC2" s="620"/>
      <c r="BD2" s="583" t="s">
        <v>333</v>
      </c>
      <c r="BE2" s="584"/>
      <c r="BF2" s="584"/>
      <c r="BG2" s="584"/>
      <c r="BH2" s="584"/>
      <c r="BI2" s="584"/>
      <c r="BJ2" s="584"/>
      <c r="BK2" s="584" t="s">
        <v>262</v>
      </c>
      <c r="BL2" s="620"/>
      <c r="BM2" s="620"/>
      <c r="BN2" s="620"/>
      <c r="BO2" s="583" t="s">
        <v>334</v>
      </c>
      <c r="BP2" s="584"/>
      <c r="BQ2" s="584"/>
      <c r="BR2" s="584"/>
      <c r="BS2" s="584"/>
      <c r="BT2" s="584"/>
      <c r="BU2" s="584"/>
      <c r="BV2" s="584" t="s">
        <v>269</v>
      </c>
      <c r="BW2" s="620"/>
      <c r="BX2" s="620"/>
      <c r="BY2" s="620"/>
      <c r="BZ2" s="583" t="s">
        <v>335</v>
      </c>
      <c r="CA2" s="584"/>
      <c r="CB2" s="584"/>
      <c r="CC2" s="584"/>
      <c r="CD2" s="584"/>
      <c r="CE2" s="584"/>
      <c r="CF2" s="584"/>
      <c r="CG2" s="584" t="s">
        <v>263</v>
      </c>
      <c r="CH2" s="620"/>
      <c r="CI2" s="620"/>
      <c r="CJ2" s="620"/>
      <c r="CK2" s="583" t="s">
        <v>336</v>
      </c>
      <c r="CL2" s="584"/>
      <c r="CM2" s="584"/>
      <c r="CN2" s="584"/>
      <c r="CO2" s="584"/>
      <c r="CP2" s="584"/>
      <c r="CQ2" s="584"/>
      <c r="CR2" s="584" t="s">
        <v>265</v>
      </c>
      <c r="CS2" s="620"/>
      <c r="CT2" s="620"/>
      <c r="CU2" s="620"/>
      <c r="CV2" s="583" t="s">
        <v>337</v>
      </c>
      <c r="CW2" s="584"/>
      <c r="CX2" s="584"/>
      <c r="CY2" s="584"/>
      <c r="CZ2" s="584"/>
      <c r="DA2" s="584"/>
      <c r="DB2" s="584"/>
    </row>
    <row r="3" spans="1:106" ht="26.85" customHeight="1" thickBot="1">
      <c r="B3" s="32"/>
      <c r="C3" s="32"/>
      <c r="D3" s="56" t="s">
        <v>168</v>
      </c>
      <c r="E3" s="32"/>
      <c r="F3" s="32"/>
      <c r="G3" s="126" t="s">
        <v>221</v>
      </c>
      <c r="H3" s="58"/>
      <c r="I3" s="587">
        <v>2003</v>
      </c>
      <c r="J3" s="455"/>
      <c r="K3" s="59" t="s">
        <v>222</v>
      </c>
      <c r="L3" s="124" t="s">
        <v>168</v>
      </c>
      <c r="M3" s="125"/>
      <c r="N3" s="125"/>
      <c r="O3" s="125"/>
      <c r="P3" s="125"/>
      <c r="Q3" s="125"/>
      <c r="R3" s="126" t="s">
        <v>221</v>
      </c>
      <c r="S3" s="32"/>
      <c r="T3" s="587">
        <v>2003</v>
      </c>
      <c r="U3" s="455"/>
      <c r="V3" s="59" t="s">
        <v>222</v>
      </c>
      <c r="W3" s="124" t="s">
        <v>168</v>
      </c>
      <c r="X3" s="125"/>
      <c r="Y3" s="125"/>
      <c r="Z3" s="125"/>
      <c r="AA3" s="125"/>
      <c r="AB3" s="125"/>
      <c r="AC3" s="126" t="s">
        <v>221</v>
      </c>
      <c r="AD3" s="60"/>
      <c r="AE3" s="587">
        <v>2003</v>
      </c>
      <c r="AF3" s="455"/>
      <c r="AG3" s="59" t="s">
        <v>222</v>
      </c>
      <c r="AH3" s="124" t="s">
        <v>168</v>
      </c>
      <c r="AI3" s="125"/>
      <c r="AJ3" s="125"/>
      <c r="AK3" s="125"/>
      <c r="AL3" s="125"/>
      <c r="AM3" s="125"/>
      <c r="AN3" s="126" t="s">
        <v>221</v>
      </c>
      <c r="AO3" s="32"/>
      <c r="AP3" s="587">
        <v>2003</v>
      </c>
      <c r="AQ3" s="455"/>
      <c r="AR3" s="59" t="s">
        <v>222</v>
      </c>
      <c r="AS3" s="124" t="s">
        <v>168</v>
      </c>
      <c r="AT3" s="125"/>
      <c r="AU3" s="125"/>
      <c r="AV3" s="125"/>
      <c r="AW3" s="125"/>
      <c r="AX3" s="125"/>
      <c r="AY3" s="126" t="s">
        <v>221</v>
      </c>
      <c r="AZ3" s="60"/>
      <c r="BA3" s="587">
        <v>2003</v>
      </c>
      <c r="BB3" s="455"/>
      <c r="BC3" s="59" t="s">
        <v>222</v>
      </c>
      <c r="BD3" s="124" t="s">
        <v>168</v>
      </c>
      <c r="BE3" s="125"/>
      <c r="BF3" s="125"/>
      <c r="BG3" s="125"/>
      <c r="BH3" s="125"/>
      <c r="BI3" s="125"/>
      <c r="BJ3" s="126" t="s">
        <v>221</v>
      </c>
      <c r="BK3" s="34"/>
      <c r="BL3" s="587">
        <v>2003</v>
      </c>
      <c r="BM3" s="455"/>
      <c r="BN3" s="59" t="s">
        <v>222</v>
      </c>
      <c r="BO3" s="124" t="s">
        <v>168</v>
      </c>
      <c r="BP3" s="125"/>
      <c r="BQ3" s="125"/>
      <c r="BR3" s="125"/>
      <c r="BS3" s="125"/>
      <c r="BT3" s="125"/>
      <c r="BU3" s="126" t="s">
        <v>221</v>
      </c>
      <c r="BV3" s="60"/>
      <c r="BW3" s="587">
        <v>2003</v>
      </c>
      <c r="BX3" s="455"/>
      <c r="BY3" s="59" t="s">
        <v>222</v>
      </c>
      <c r="BZ3" s="124" t="s">
        <v>168</v>
      </c>
      <c r="CA3" s="125"/>
      <c r="CB3" s="125"/>
      <c r="CC3" s="125"/>
      <c r="CD3" s="125"/>
      <c r="CE3" s="125"/>
      <c r="CF3" s="126" t="s">
        <v>221</v>
      </c>
      <c r="CG3" s="34"/>
      <c r="CH3" s="587">
        <v>2003</v>
      </c>
      <c r="CI3" s="455"/>
      <c r="CJ3" s="59" t="s">
        <v>222</v>
      </c>
      <c r="CK3" s="124" t="s">
        <v>168</v>
      </c>
      <c r="CL3" s="125"/>
      <c r="CM3" s="125"/>
      <c r="CN3" s="125"/>
      <c r="CO3" s="125"/>
      <c r="CP3" s="125"/>
      <c r="CQ3" s="126" t="s">
        <v>221</v>
      </c>
      <c r="CR3" s="60"/>
      <c r="CS3" s="587">
        <v>2003</v>
      </c>
      <c r="CT3" s="455"/>
      <c r="CU3" s="59" t="s">
        <v>222</v>
      </c>
      <c r="CV3" s="124" t="s">
        <v>168</v>
      </c>
      <c r="CW3" s="125"/>
      <c r="CX3" s="125"/>
      <c r="CY3" s="125"/>
      <c r="CZ3" s="125"/>
      <c r="DA3" s="125"/>
      <c r="DB3" s="126" t="s">
        <v>221</v>
      </c>
    </row>
    <row r="4" spans="1:106" ht="56.25" customHeight="1">
      <c r="A4" s="615" t="s">
        <v>66</v>
      </c>
      <c r="B4" s="428"/>
      <c r="C4" s="429"/>
      <c r="D4" s="619" t="s">
        <v>67</v>
      </c>
      <c r="E4" s="611"/>
      <c r="F4" s="611"/>
      <c r="G4" s="612"/>
      <c r="H4" s="545" t="s">
        <v>169</v>
      </c>
      <c r="I4" s="545"/>
      <c r="J4" s="545"/>
      <c r="K4" s="546"/>
      <c r="L4" s="615" t="s">
        <v>66</v>
      </c>
      <c r="M4" s="593"/>
      <c r="N4" s="594"/>
      <c r="O4" s="607" t="s">
        <v>170</v>
      </c>
      <c r="P4" s="608"/>
      <c r="Q4" s="608"/>
      <c r="R4" s="609"/>
      <c r="S4" s="545" t="s">
        <v>171</v>
      </c>
      <c r="T4" s="545"/>
      <c r="U4" s="545"/>
      <c r="V4" s="546"/>
      <c r="W4" s="615" t="s">
        <v>66</v>
      </c>
      <c r="X4" s="593"/>
      <c r="Y4" s="594"/>
      <c r="Z4" s="607" t="s">
        <v>172</v>
      </c>
      <c r="AA4" s="608"/>
      <c r="AB4" s="608"/>
      <c r="AC4" s="609"/>
      <c r="AD4" s="545" t="s">
        <v>173</v>
      </c>
      <c r="AE4" s="545"/>
      <c r="AF4" s="545"/>
      <c r="AG4" s="546"/>
      <c r="AH4" s="615" t="s">
        <v>66</v>
      </c>
      <c r="AI4" s="593"/>
      <c r="AJ4" s="594"/>
      <c r="AK4" s="621" t="s">
        <v>174</v>
      </c>
      <c r="AL4" s="545"/>
      <c r="AM4" s="545"/>
      <c r="AN4" s="546"/>
      <c r="AO4" s="608" t="s">
        <v>175</v>
      </c>
      <c r="AP4" s="608"/>
      <c r="AQ4" s="608"/>
      <c r="AR4" s="609"/>
      <c r="AS4" s="615" t="s">
        <v>66</v>
      </c>
      <c r="AT4" s="593"/>
      <c r="AU4" s="594"/>
      <c r="AV4" s="607" t="s">
        <v>176</v>
      </c>
      <c r="AW4" s="608"/>
      <c r="AX4" s="608"/>
      <c r="AY4" s="609"/>
      <c r="AZ4" s="608" t="s">
        <v>177</v>
      </c>
      <c r="BA4" s="608"/>
      <c r="BB4" s="608"/>
      <c r="BC4" s="609"/>
      <c r="BD4" s="615" t="s">
        <v>66</v>
      </c>
      <c r="BE4" s="593"/>
      <c r="BF4" s="594"/>
      <c r="BG4" s="621" t="s">
        <v>178</v>
      </c>
      <c r="BH4" s="545"/>
      <c r="BI4" s="545"/>
      <c r="BJ4" s="546"/>
      <c r="BK4" s="608" t="s">
        <v>179</v>
      </c>
      <c r="BL4" s="608"/>
      <c r="BM4" s="608"/>
      <c r="BN4" s="609"/>
      <c r="BO4" s="615" t="s">
        <v>66</v>
      </c>
      <c r="BP4" s="593"/>
      <c r="BQ4" s="594"/>
      <c r="BR4" s="621" t="s">
        <v>180</v>
      </c>
      <c r="BS4" s="545"/>
      <c r="BT4" s="545"/>
      <c r="BU4" s="546"/>
      <c r="BV4" s="608" t="s">
        <v>181</v>
      </c>
      <c r="BW4" s="608"/>
      <c r="BX4" s="608"/>
      <c r="BY4" s="609"/>
      <c r="BZ4" s="615" t="s">
        <v>66</v>
      </c>
      <c r="CA4" s="593"/>
      <c r="CB4" s="594"/>
      <c r="CC4" s="621" t="s">
        <v>182</v>
      </c>
      <c r="CD4" s="545"/>
      <c r="CE4" s="545"/>
      <c r="CF4" s="546"/>
      <c r="CG4" s="608" t="s">
        <v>183</v>
      </c>
      <c r="CH4" s="608"/>
      <c r="CI4" s="608"/>
      <c r="CJ4" s="609"/>
      <c r="CK4" s="615" t="s">
        <v>66</v>
      </c>
      <c r="CL4" s="593"/>
      <c r="CM4" s="594"/>
      <c r="CN4" s="607" t="s">
        <v>184</v>
      </c>
      <c r="CO4" s="608"/>
      <c r="CP4" s="608"/>
      <c r="CQ4" s="609"/>
      <c r="CR4" s="545" t="s">
        <v>185</v>
      </c>
      <c r="CS4" s="545"/>
      <c r="CT4" s="545"/>
      <c r="CU4" s="546"/>
      <c r="CV4" s="615" t="s">
        <v>66</v>
      </c>
      <c r="CW4" s="593"/>
      <c r="CX4" s="594"/>
      <c r="CY4" s="607" t="s">
        <v>186</v>
      </c>
      <c r="CZ4" s="608"/>
      <c r="DA4" s="608"/>
      <c r="DB4" s="608"/>
    </row>
    <row r="5" spans="1:106" ht="33.75" customHeight="1">
      <c r="A5" s="599"/>
      <c r="B5" s="599"/>
      <c r="C5" s="600"/>
      <c r="D5" s="613" t="s">
        <v>68</v>
      </c>
      <c r="E5" s="590"/>
      <c r="F5" s="613" t="s">
        <v>69</v>
      </c>
      <c r="G5" s="590"/>
      <c r="H5" s="616" t="s">
        <v>68</v>
      </c>
      <c r="I5" s="590"/>
      <c r="J5" s="613" t="s">
        <v>69</v>
      </c>
      <c r="K5" s="590"/>
      <c r="L5" s="595"/>
      <c r="M5" s="595"/>
      <c r="N5" s="596"/>
      <c r="O5" s="613" t="s">
        <v>68</v>
      </c>
      <c r="P5" s="590"/>
      <c r="Q5" s="613" t="s">
        <v>69</v>
      </c>
      <c r="R5" s="590"/>
      <c r="S5" s="616" t="s">
        <v>68</v>
      </c>
      <c r="T5" s="590"/>
      <c r="U5" s="613" t="s">
        <v>69</v>
      </c>
      <c r="V5" s="590"/>
      <c r="W5" s="595"/>
      <c r="X5" s="595"/>
      <c r="Y5" s="596"/>
      <c r="Z5" s="613" t="s">
        <v>68</v>
      </c>
      <c r="AA5" s="590"/>
      <c r="AB5" s="613" t="s">
        <v>69</v>
      </c>
      <c r="AC5" s="590"/>
      <c r="AD5" s="616" t="s">
        <v>68</v>
      </c>
      <c r="AE5" s="590"/>
      <c r="AF5" s="613" t="s">
        <v>69</v>
      </c>
      <c r="AG5" s="590"/>
      <c r="AH5" s="595"/>
      <c r="AI5" s="595"/>
      <c r="AJ5" s="596"/>
      <c r="AK5" s="616" t="s">
        <v>68</v>
      </c>
      <c r="AL5" s="590"/>
      <c r="AM5" s="613" t="s">
        <v>69</v>
      </c>
      <c r="AN5" s="590"/>
      <c r="AO5" s="616" t="s">
        <v>68</v>
      </c>
      <c r="AP5" s="590"/>
      <c r="AQ5" s="613" t="s">
        <v>69</v>
      </c>
      <c r="AR5" s="590"/>
      <c r="AS5" s="595"/>
      <c r="AT5" s="595"/>
      <c r="AU5" s="596"/>
      <c r="AV5" s="616" t="s">
        <v>68</v>
      </c>
      <c r="AW5" s="590"/>
      <c r="AX5" s="613" t="s">
        <v>69</v>
      </c>
      <c r="AY5" s="590"/>
      <c r="AZ5" s="616" t="s">
        <v>68</v>
      </c>
      <c r="BA5" s="590"/>
      <c r="BB5" s="613" t="s">
        <v>69</v>
      </c>
      <c r="BC5" s="590"/>
      <c r="BD5" s="595"/>
      <c r="BE5" s="595"/>
      <c r="BF5" s="596"/>
      <c r="BG5" s="616" t="s">
        <v>68</v>
      </c>
      <c r="BH5" s="590"/>
      <c r="BI5" s="613" t="s">
        <v>69</v>
      </c>
      <c r="BJ5" s="590"/>
      <c r="BK5" s="616" t="s">
        <v>68</v>
      </c>
      <c r="BL5" s="590"/>
      <c r="BM5" s="613" t="s">
        <v>69</v>
      </c>
      <c r="BN5" s="590"/>
      <c r="BO5" s="595"/>
      <c r="BP5" s="595"/>
      <c r="BQ5" s="596"/>
      <c r="BR5" s="616" t="s">
        <v>68</v>
      </c>
      <c r="BS5" s="590"/>
      <c r="BT5" s="613" t="s">
        <v>69</v>
      </c>
      <c r="BU5" s="590"/>
      <c r="BV5" s="616" t="s">
        <v>68</v>
      </c>
      <c r="BW5" s="590"/>
      <c r="BX5" s="613" t="s">
        <v>69</v>
      </c>
      <c r="BY5" s="590"/>
      <c r="BZ5" s="595"/>
      <c r="CA5" s="595"/>
      <c r="CB5" s="596"/>
      <c r="CC5" s="616" t="s">
        <v>68</v>
      </c>
      <c r="CD5" s="590"/>
      <c r="CE5" s="613" t="s">
        <v>69</v>
      </c>
      <c r="CF5" s="590"/>
      <c r="CG5" s="616" t="s">
        <v>68</v>
      </c>
      <c r="CH5" s="590"/>
      <c r="CI5" s="613" t="s">
        <v>69</v>
      </c>
      <c r="CJ5" s="590"/>
      <c r="CK5" s="595"/>
      <c r="CL5" s="595"/>
      <c r="CM5" s="596"/>
      <c r="CN5" s="616" t="s">
        <v>68</v>
      </c>
      <c r="CO5" s="590"/>
      <c r="CP5" s="613" t="s">
        <v>69</v>
      </c>
      <c r="CQ5" s="590"/>
      <c r="CR5" s="616" t="s">
        <v>68</v>
      </c>
      <c r="CS5" s="590"/>
      <c r="CT5" s="613" t="s">
        <v>69</v>
      </c>
      <c r="CU5" s="590"/>
      <c r="CV5" s="595"/>
      <c r="CW5" s="595"/>
      <c r="CX5" s="596"/>
      <c r="CY5" s="616" t="s">
        <v>68</v>
      </c>
      <c r="CZ5" s="590"/>
      <c r="DA5" s="613" t="s">
        <v>69</v>
      </c>
      <c r="DB5" s="604"/>
    </row>
    <row r="6" spans="1:106" ht="48.75" customHeight="1">
      <c r="A6" s="430"/>
      <c r="B6" s="430"/>
      <c r="C6" s="431"/>
      <c r="D6" s="61" t="s">
        <v>163</v>
      </c>
      <c r="E6" s="47" t="s">
        <v>164</v>
      </c>
      <c r="F6" s="61" t="s">
        <v>163</v>
      </c>
      <c r="G6" s="47" t="s">
        <v>164</v>
      </c>
      <c r="H6" s="62" t="s">
        <v>163</v>
      </c>
      <c r="I6" s="47" t="s">
        <v>164</v>
      </c>
      <c r="J6" s="61" t="s">
        <v>163</v>
      </c>
      <c r="K6" s="47" t="s">
        <v>164</v>
      </c>
      <c r="L6" s="597"/>
      <c r="M6" s="597"/>
      <c r="N6" s="598"/>
      <c r="O6" s="61" t="s">
        <v>163</v>
      </c>
      <c r="P6" s="47" t="s">
        <v>164</v>
      </c>
      <c r="Q6" s="61" t="s">
        <v>163</v>
      </c>
      <c r="R6" s="47" t="s">
        <v>164</v>
      </c>
      <c r="S6" s="53" t="s">
        <v>163</v>
      </c>
      <c r="T6" s="47" t="s">
        <v>164</v>
      </c>
      <c r="U6" s="61" t="s">
        <v>163</v>
      </c>
      <c r="V6" s="47" t="s">
        <v>164</v>
      </c>
      <c r="W6" s="597"/>
      <c r="X6" s="597"/>
      <c r="Y6" s="598"/>
      <c r="Z6" s="61" t="s">
        <v>163</v>
      </c>
      <c r="AA6" s="47" t="s">
        <v>164</v>
      </c>
      <c r="AB6" s="61" t="s">
        <v>163</v>
      </c>
      <c r="AC6" s="47" t="s">
        <v>164</v>
      </c>
      <c r="AD6" s="53" t="s">
        <v>163</v>
      </c>
      <c r="AE6" s="47" t="s">
        <v>164</v>
      </c>
      <c r="AF6" s="61" t="s">
        <v>163</v>
      </c>
      <c r="AG6" s="47" t="s">
        <v>164</v>
      </c>
      <c r="AH6" s="597"/>
      <c r="AI6" s="597"/>
      <c r="AJ6" s="598"/>
      <c r="AK6" s="62" t="s">
        <v>163</v>
      </c>
      <c r="AL6" s="47" t="s">
        <v>164</v>
      </c>
      <c r="AM6" s="61" t="s">
        <v>163</v>
      </c>
      <c r="AN6" s="47" t="s">
        <v>164</v>
      </c>
      <c r="AO6" s="53" t="s">
        <v>163</v>
      </c>
      <c r="AP6" s="47" t="s">
        <v>164</v>
      </c>
      <c r="AQ6" s="61" t="s">
        <v>163</v>
      </c>
      <c r="AR6" s="47" t="s">
        <v>164</v>
      </c>
      <c r="AS6" s="597"/>
      <c r="AT6" s="597"/>
      <c r="AU6" s="598"/>
      <c r="AV6" s="62" t="s">
        <v>163</v>
      </c>
      <c r="AW6" s="47" t="s">
        <v>164</v>
      </c>
      <c r="AX6" s="61" t="s">
        <v>163</v>
      </c>
      <c r="AY6" s="47" t="s">
        <v>164</v>
      </c>
      <c r="AZ6" s="53" t="s">
        <v>163</v>
      </c>
      <c r="BA6" s="47" t="s">
        <v>164</v>
      </c>
      <c r="BB6" s="61" t="s">
        <v>163</v>
      </c>
      <c r="BC6" s="47" t="s">
        <v>164</v>
      </c>
      <c r="BD6" s="597"/>
      <c r="BE6" s="597"/>
      <c r="BF6" s="598"/>
      <c r="BG6" s="62" t="s">
        <v>163</v>
      </c>
      <c r="BH6" s="47" t="s">
        <v>164</v>
      </c>
      <c r="BI6" s="61" t="s">
        <v>163</v>
      </c>
      <c r="BJ6" s="47" t="s">
        <v>164</v>
      </c>
      <c r="BK6" s="53" t="s">
        <v>163</v>
      </c>
      <c r="BL6" s="47" t="s">
        <v>164</v>
      </c>
      <c r="BM6" s="61" t="s">
        <v>163</v>
      </c>
      <c r="BN6" s="47" t="s">
        <v>164</v>
      </c>
      <c r="BO6" s="597"/>
      <c r="BP6" s="597"/>
      <c r="BQ6" s="598"/>
      <c r="BR6" s="53" t="s">
        <v>163</v>
      </c>
      <c r="BS6" s="47" t="s">
        <v>164</v>
      </c>
      <c r="BT6" s="61" t="s">
        <v>163</v>
      </c>
      <c r="BU6" s="47" t="s">
        <v>164</v>
      </c>
      <c r="BV6" s="53" t="s">
        <v>163</v>
      </c>
      <c r="BW6" s="47" t="s">
        <v>164</v>
      </c>
      <c r="BX6" s="61" t="s">
        <v>163</v>
      </c>
      <c r="BY6" s="47" t="s">
        <v>164</v>
      </c>
      <c r="BZ6" s="597"/>
      <c r="CA6" s="597"/>
      <c r="CB6" s="598"/>
      <c r="CC6" s="62" t="s">
        <v>163</v>
      </c>
      <c r="CD6" s="47" t="s">
        <v>164</v>
      </c>
      <c r="CE6" s="61" t="s">
        <v>163</v>
      </c>
      <c r="CF6" s="47" t="s">
        <v>164</v>
      </c>
      <c r="CG6" s="53" t="s">
        <v>163</v>
      </c>
      <c r="CH6" s="47" t="s">
        <v>164</v>
      </c>
      <c r="CI6" s="61" t="s">
        <v>163</v>
      </c>
      <c r="CJ6" s="47" t="s">
        <v>164</v>
      </c>
      <c r="CK6" s="597"/>
      <c r="CL6" s="597"/>
      <c r="CM6" s="598"/>
      <c r="CN6" s="53" t="s">
        <v>264</v>
      </c>
      <c r="CO6" s="47" t="s">
        <v>164</v>
      </c>
      <c r="CP6" s="61" t="s">
        <v>163</v>
      </c>
      <c r="CQ6" s="47" t="s">
        <v>164</v>
      </c>
      <c r="CR6" s="53" t="s">
        <v>163</v>
      </c>
      <c r="CS6" s="47" t="s">
        <v>164</v>
      </c>
      <c r="CT6" s="61" t="s">
        <v>163</v>
      </c>
      <c r="CU6" s="47" t="s">
        <v>164</v>
      </c>
      <c r="CV6" s="597"/>
      <c r="CW6" s="597"/>
      <c r="CX6" s="598"/>
      <c r="CY6" s="62" t="s">
        <v>163</v>
      </c>
      <c r="CZ6" s="47" t="s">
        <v>164</v>
      </c>
      <c r="DA6" s="61" t="s">
        <v>163</v>
      </c>
      <c r="DB6" s="52" t="s">
        <v>164</v>
      </c>
    </row>
    <row r="7" spans="1:106" ht="39" customHeight="1">
      <c r="A7" s="42" t="s">
        <v>187</v>
      </c>
      <c r="B7" s="63"/>
      <c r="C7" s="12" t="s">
        <v>1</v>
      </c>
      <c r="D7" s="64">
        <v>144227316</v>
      </c>
      <c r="E7" s="64">
        <v>124635128920</v>
      </c>
      <c r="F7" s="65">
        <f>SUM(F8,F14,F20)</f>
        <v>170621944</v>
      </c>
      <c r="G7" s="64">
        <v>134816364697</v>
      </c>
      <c r="H7" s="13">
        <f>SUM(H8,H14,H20)</f>
        <v>15049339</v>
      </c>
      <c r="I7" s="13">
        <f>SUM(I8,I14,I20)</f>
        <v>6173084747</v>
      </c>
      <c r="J7" s="13">
        <f>SUM(J8,J14,J20)</f>
        <v>12489100</v>
      </c>
      <c r="K7" s="13">
        <f>SUM(K8,K14,K20)</f>
        <v>4933816966</v>
      </c>
      <c r="L7" s="42" t="s">
        <v>188</v>
      </c>
      <c r="M7" s="63"/>
      <c r="N7" s="12" t="s">
        <v>1</v>
      </c>
      <c r="O7" s="13">
        <f>SUM(O8,O14,O20)</f>
        <v>14167810</v>
      </c>
      <c r="P7" s="13">
        <f>P8+P14+P20</f>
        <v>6846144555</v>
      </c>
      <c r="Q7" s="13">
        <f>SUM(Q8,Q14,Q20)</f>
        <v>12347499</v>
      </c>
      <c r="R7" s="13">
        <f>R8+R14+R20</f>
        <v>5748913959</v>
      </c>
      <c r="S7" s="13">
        <f>SUM(S8,S14,S20)</f>
        <v>8086446</v>
      </c>
      <c r="T7" s="13">
        <f>T8+T14+T20</f>
        <v>4063208036</v>
      </c>
      <c r="U7" s="13">
        <f>SUM(U8,U14,U20)</f>
        <v>7181337</v>
      </c>
      <c r="V7" s="13">
        <f>V8+V14+V20</f>
        <v>3583757031</v>
      </c>
      <c r="W7" s="42" t="s">
        <v>187</v>
      </c>
      <c r="X7" s="63"/>
      <c r="Y7" s="12" t="s">
        <v>1</v>
      </c>
      <c r="Z7" s="13">
        <f>SUM(Z8,Z14,Z20)</f>
        <v>6691112</v>
      </c>
      <c r="AA7" s="13">
        <f>AA8+AA14+AA20</f>
        <v>4179163499</v>
      </c>
      <c r="AB7" s="13">
        <f>SUM(AB8,AB14,AB20)</f>
        <v>7555415</v>
      </c>
      <c r="AC7" s="13">
        <f>AC8+AC14+AC20</f>
        <v>4429477985</v>
      </c>
      <c r="AD7" s="13">
        <f>SUM(AD8,AD14,AD20)</f>
        <v>7660490</v>
      </c>
      <c r="AE7" s="13">
        <f>AE8+AE14+AE20</f>
        <v>5643774708</v>
      </c>
      <c r="AF7" s="13">
        <f>SUM(AF8,AF14,AF20)</f>
        <v>11097076</v>
      </c>
      <c r="AG7" s="13">
        <f>AG8+AG14+AG20</f>
        <v>6812111328</v>
      </c>
      <c r="AH7" s="42" t="s">
        <v>187</v>
      </c>
      <c r="AI7" s="63"/>
      <c r="AJ7" s="12" t="s">
        <v>1</v>
      </c>
      <c r="AK7" s="13">
        <f>SUM(AK8,AK14,AK20)</f>
        <v>7123136</v>
      </c>
      <c r="AL7" s="13">
        <f>AL8+AL14+AL20</f>
        <v>5428542448</v>
      </c>
      <c r="AM7" s="13">
        <f>SUM(AM8,AM14,AM20)</f>
        <v>11933060</v>
      </c>
      <c r="AN7" s="13">
        <f>AN8+AN14+AN20</f>
        <v>7448609899</v>
      </c>
      <c r="AO7" s="13">
        <f>SUM(AO8,AO14,AO20)</f>
        <v>7472700</v>
      </c>
      <c r="AP7" s="13">
        <f>AP8+AP14+AP20</f>
        <v>5871635433</v>
      </c>
      <c r="AQ7" s="13">
        <f>SUM(AQ8,AQ14,AQ20)</f>
        <v>11978987</v>
      </c>
      <c r="AR7" s="13">
        <f>AR8+AR14+AR20</f>
        <v>7638151398</v>
      </c>
      <c r="AS7" s="42" t="s">
        <v>187</v>
      </c>
      <c r="AT7" s="63"/>
      <c r="AU7" s="12" t="s">
        <v>1</v>
      </c>
      <c r="AV7" s="13">
        <f>SUM(AV8,AV14,AV20)</f>
        <v>8571482</v>
      </c>
      <c r="AW7" s="13">
        <f>AW8+AW14+AW20</f>
        <v>7062566586</v>
      </c>
      <c r="AX7" s="13">
        <f>SUM(AX8,AX14,AX20)</f>
        <v>12271854</v>
      </c>
      <c r="AY7" s="13">
        <f>AY8+AY14+AY20</f>
        <v>8324625333</v>
      </c>
      <c r="AZ7" s="13">
        <f>SUM(AZ8,AZ14,AZ20)</f>
        <v>9479403</v>
      </c>
      <c r="BA7" s="13">
        <f>BA8+BA14+BA20</f>
        <v>8396604773</v>
      </c>
      <c r="BB7" s="13">
        <f>SUM(BB8,BB14,BB20)</f>
        <v>12839452</v>
      </c>
      <c r="BC7" s="13">
        <f>BC8+BC14+BC20</f>
        <v>9663958722</v>
      </c>
      <c r="BD7" s="42" t="s">
        <v>187</v>
      </c>
      <c r="BE7" s="63"/>
      <c r="BF7" s="12" t="s">
        <v>1</v>
      </c>
      <c r="BG7" s="13">
        <f>SUM(BG8,BG14,BG20)</f>
        <v>9396031</v>
      </c>
      <c r="BH7" s="13">
        <f>BH8+BH14+BH20</f>
        <v>9335261061</v>
      </c>
      <c r="BI7" s="13">
        <f>SUM(BI8,BI14,BI20)</f>
        <v>12745468</v>
      </c>
      <c r="BJ7" s="13">
        <f>BJ8+BJ14+BJ20</f>
        <v>10867073512</v>
      </c>
      <c r="BK7" s="13">
        <f>SUM(BK8,BK14,BK20)</f>
        <v>9045542</v>
      </c>
      <c r="BL7" s="13">
        <f>BL8+BL14+BL20</f>
        <v>10040646202</v>
      </c>
      <c r="BM7" s="13">
        <f>SUM(BM8,BM14,BM20)</f>
        <v>12440895</v>
      </c>
      <c r="BN7" s="13">
        <f>BN8+BN14+BN20</f>
        <v>11872671801</v>
      </c>
      <c r="BO7" s="42" t="s">
        <v>187</v>
      </c>
      <c r="BP7" s="63"/>
      <c r="BQ7" s="12" t="s">
        <v>1</v>
      </c>
      <c r="BR7" s="13">
        <f>SUM(BR8,BR14,BR20)</f>
        <v>6351858</v>
      </c>
      <c r="BS7" s="13">
        <f>BS8+BS14+BS20</f>
        <v>7636223668</v>
      </c>
      <c r="BT7" s="13">
        <f>SUM(BT8,BT14,BT20)</f>
        <v>8563995</v>
      </c>
      <c r="BU7" s="13">
        <f>BU8+BU14+BU20</f>
        <v>9045370324</v>
      </c>
      <c r="BV7" s="13">
        <f>SUM(BV8,BV14,BV20)</f>
        <v>6909137</v>
      </c>
      <c r="BW7" s="13">
        <f>BW8+BW14+BW20</f>
        <v>8662181323</v>
      </c>
      <c r="BX7" s="13">
        <f>SUM(BX8,BX14,BX20)</f>
        <v>9051864</v>
      </c>
      <c r="BY7" s="13">
        <f>BY8+BY14+BY20</f>
        <v>10342031950</v>
      </c>
      <c r="BZ7" s="42" t="s">
        <v>187</v>
      </c>
      <c r="CA7" s="63"/>
      <c r="CB7" s="12" t="s">
        <v>1</v>
      </c>
      <c r="CC7" s="13">
        <f>SUM(CC8,CC14,CC20)</f>
        <v>7321485</v>
      </c>
      <c r="CD7" s="13">
        <f>CD8+CD14+CD20</f>
        <v>9018867335</v>
      </c>
      <c r="CE7" s="13">
        <f>SUM(CE8,CE14,CE20)</f>
        <v>9073583</v>
      </c>
      <c r="CF7" s="13">
        <f>CF8+CF14+CF20</f>
        <v>10792706534</v>
      </c>
      <c r="CG7" s="13">
        <f>SUM(CG8,CG14,CG20)</f>
        <v>8431812</v>
      </c>
      <c r="CH7" s="13">
        <f>CH8+CH14+CH20</f>
        <v>10520726569</v>
      </c>
      <c r="CI7" s="13">
        <f>SUM(CI8,CI14,CI20)</f>
        <v>7981037</v>
      </c>
      <c r="CJ7" s="13">
        <f>CJ8+CJ14+CJ20</f>
        <v>9867138281</v>
      </c>
      <c r="CK7" s="42" t="s">
        <v>187</v>
      </c>
      <c r="CL7" s="63"/>
      <c r="CM7" s="12" t="s">
        <v>1</v>
      </c>
      <c r="CN7" s="13">
        <f>SUM(CN8,CN14,CN20)</f>
        <v>7281329</v>
      </c>
      <c r="CO7" s="13">
        <f>CO8+CO14+CO20</f>
        <v>9220067365</v>
      </c>
      <c r="CP7" s="13">
        <f>SUM(CP8,CP14,CP20)</f>
        <v>5880884</v>
      </c>
      <c r="CQ7" s="13">
        <f>CQ8+CQ14+CQ20</f>
        <v>7326572012</v>
      </c>
      <c r="CR7" s="13">
        <f>SUM(CR8,CR14,CR20)</f>
        <v>3588803</v>
      </c>
      <c r="CS7" s="13">
        <f>CS8+CS14+CS20</f>
        <v>4569024813</v>
      </c>
      <c r="CT7" s="13">
        <f>SUM(CT8,CT14,CT20)</f>
        <v>3322495</v>
      </c>
      <c r="CU7" s="13">
        <f>CU8+CU14+CU20</f>
        <v>4007151404</v>
      </c>
      <c r="CV7" s="42" t="s">
        <v>187</v>
      </c>
      <c r="CW7" s="63"/>
      <c r="CX7" s="12" t="s">
        <v>1</v>
      </c>
      <c r="CY7" s="13">
        <f>SUM(CY8,CY14,CY20)</f>
        <v>1609944</v>
      </c>
      <c r="CZ7" s="13">
        <f>CZ8+CZ14+CZ20</f>
        <v>1967405799</v>
      </c>
      <c r="DA7" s="13">
        <f>SUM(DA8,DA14,DA20)</f>
        <v>1871801</v>
      </c>
      <c r="DB7" s="13">
        <f>DB8+DB14+DB20</f>
        <v>2112226258</v>
      </c>
    </row>
    <row r="8" spans="1:106" ht="29.25" customHeight="1">
      <c r="A8" s="38" t="s">
        <v>2</v>
      </c>
      <c r="B8" s="63"/>
      <c r="C8" s="12" t="s">
        <v>3</v>
      </c>
      <c r="D8" s="65">
        <f>MAX(D9:D12)</f>
        <v>119671198</v>
      </c>
      <c r="E8" s="64">
        <v>104323726563</v>
      </c>
      <c r="F8" s="65">
        <f>MAX(F9:F12)</f>
        <v>138601570</v>
      </c>
      <c r="G8" s="64">
        <v>109382613142</v>
      </c>
      <c r="H8" s="13">
        <f>MAX(H9:H12)</f>
        <v>14288972</v>
      </c>
      <c r="I8" s="13">
        <f>SUM(I9:I12)</f>
        <v>5602444821</v>
      </c>
      <c r="J8" s="13">
        <f>MAX(J9:J12)</f>
        <v>11832356</v>
      </c>
      <c r="K8" s="13">
        <f>SUM(K9:K12)</f>
        <v>4436737699</v>
      </c>
      <c r="L8" s="38" t="s">
        <v>2</v>
      </c>
      <c r="M8" s="63"/>
      <c r="N8" s="12" t="s">
        <v>3</v>
      </c>
      <c r="O8" s="13">
        <f>MAX(O9:O12)</f>
        <v>11531350</v>
      </c>
      <c r="P8" s="13">
        <f>SUM(P9:P12)</f>
        <v>4738111376</v>
      </c>
      <c r="Q8" s="13">
        <f>MAX(Q9:Q12)</f>
        <v>9916283</v>
      </c>
      <c r="R8" s="13">
        <f>SUM(R9:R12)</f>
        <v>3761725155</v>
      </c>
      <c r="S8" s="13">
        <f>MAX(S9:S12)</f>
        <v>6567471</v>
      </c>
      <c r="T8" s="13">
        <f>SUM(T9:T12)</f>
        <v>2915231899</v>
      </c>
      <c r="U8" s="13">
        <f>MAX(U9:U12)</f>
        <v>5699546</v>
      </c>
      <c r="V8" s="13">
        <f>SUM(V9:V12)</f>
        <v>2386627266</v>
      </c>
      <c r="W8" s="38" t="s">
        <v>2</v>
      </c>
      <c r="X8" s="63"/>
      <c r="Y8" s="12" t="s">
        <v>3</v>
      </c>
      <c r="Z8" s="13">
        <f>MAX(Z9:Z12)</f>
        <v>5202578</v>
      </c>
      <c r="AA8" s="13">
        <f>SUM(AA9:AA12)</f>
        <v>2797501834</v>
      </c>
      <c r="AB8" s="13">
        <f>MAX(AB9:AB12)</f>
        <v>5631933</v>
      </c>
      <c r="AC8" s="13">
        <f>SUM(AC9:AC12)</f>
        <v>2651203643</v>
      </c>
      <c r="AD8" s="13">
        <f>MAX(AD9:AD12)</f>
        <v>5728884</v>
      </c>
      <c r="AE8" s="13">
        <f>SUM(AE9:AE12)</f>
        <v>3802840189</v>
      </c>
      <c r="AF8" s="13">
        <f>MAX(AF9:AF12)</f>
        <v>8159497</v>
      </c>
      <c r="AG8" s="13">
        <f>SUM(AG9:AG12)</f>
        <v>4242380296</v>
      </c>
      <c r="AH8" s="38" t="s">
        <v>2</v>
      </c>
      <c r="AI8" s="63"/>
      <c r="AJ8" s="12" t="s">
        <v>3</v>
      </c>
      <c r="AK8" s="13">
        <f>MAX(AK9:AK12)</f>
        <v>5251462</v>
      </c>
      <c r="AL8" s="13">
        <f>SUM(AL9:AL12)</f>
        <v>3726042969</v>
      </c>
      <c r="AM8" s="13">
        <f>MAX(AM9:AM12)</f>
        <v>9032382</v>
      </c>
      <c r="AN8" s="13">
        <f>SUM(AN9:AN12)</f>
        <v>5078384701</v>
      </c>
      <c r="AO8" s="13">
        <f>MAX(AO9:AO12)</f>
        <v>5648377</v>
      </c>
      <c r="AP8" s="13">
        <f>SUM(AP9:AP12)</f>
        <v>4324196471</v>
      </c>
      <c r="AQ8" s="13">
        <f>MAX(AQ9:AQ12)</f>
        <v>9121229</v>
      </c>
      <c r="AR8" s="13">
        <f>SUM(AR9:AR12)</f>
        <v>5440623202</v>
      </c>
      <c r="AS8" s="38" t="s">
        <v>2</v>
      </c>
      <c r="AT8" s="63"/>
      <c r="AU8" s="12" t="s">
        <v>3</v>
      </c>
      <c r="AV8" s="13">
        <f>MAX(AV9:AV12)</f>
        <v>6578934</v>
      </c>
      <c r="AW8" s="13">
        <f>SUM(AW9:AW12)</f>
        <v>5445410442</v>
      </c>
      <c r="AX8" s="13">
        <f>MAX(AX9:AX12)</f>
        <v>9236401</v>
      </c>
      <c r="AY8" s="13">
        <f>SUM(AY9:AY12)</f>
        <v>6048191382</v>
      </c>
      <c r="AZ8" s="13">
        <f>MAX(AZ9:AZ12)</f>
        <v>7363516</v>
      </c>
      <c r="BA8" s="13">
        <f>SUM(BA9:BA12)</f>
        <v>6700187845</v>
      </c>
      <c r="BB8" s="13">
        <f>MAX(BB9:BB12)</f>
        <v>9747734</v>
      </c>
      <c r="BC8" s="13">
        <f>SUM(BC9:BC12)</f>
        <v>7321579535</v>
      </c>
      <c r="BD8" s="38" t="s">
        <v>2</v>
      </c>
      <c r="BE8" s="63"/>
      <c r="BF8" s="12" t="s">
        <v>3</v>
      </c>
      <c r="BG8" s="13">
        <f>MAX(BG9:BG12)</f>
        <v>7402700</v>
      </c>
      <c r="BH8" s="13">
        <f>SUM(BH9:BH12)</f>
        <v>7736262503</v>
      </c>
      <c r="BI8" s="13">
        <f>MAX(BI9:BI12)</f>
        <v>9924717</v>
      </c>
      <c r="BJ8" s="13">
        <f>SUM(BJ9:BJ12)</f>
        <v>8695470464</v>
      </c>
      <c r="BK8" s="13">
        <f>MAX(BK9:BK12)</f>
        <v>7322772</v>
      </c>
      <c r="BL8" s="13">
        <f>SUM(BL9:BL12)</f>
        <v>8649171482</v>
      </c>
      <c r="BM8" s="13">
        <f>MAX(BM9:BM12)</f>
        <v>10045751</v>
      </c>
      <c r="BN8" s="13">
        <f>SUM(BN9:BN12)</f>
        <v>9999793067</v>
      </c>
      <c r="BO8" s="38" t="s">
        <v>2</v>
      </c>
      <c r="BP8" s="63"/>
      <c r="BQ8" s="12" t="s">
        <v>3</v>
      </c>
      <c r="BR8" s="13">
        <f>MAX(BR9:BR12)</f>
        <v>5301358</v>
      </c>
      <c r="BS8" s="13">
        <f>SUM(BS9:BS12)</f>
        <v>6790230321</v>
      </c>
      <c r="BT8" s="13">
        <f>MAX(BT9:BT12)</f>
        <v>7152388</v>
      </c>
      <c r="BU8" s="13">
        <f>SUM(BU9:BU12)</f>
        <v>7941596805</v>
      </c>
      <c r="BV8" s="13">
        <f>MAX(BV9:BV12)</f>
        <v>5931654</v>
      </c>
      <c r="BW8" s="13">
        <f>SUM(BW9:BW12)</f>
        <v>7883871956</v>
      </c>
      <c r="BX8" s="13">
        <f>MAX(BX9:BX12)</f>
        <v>7746173</v>
      </c>
      <c r="BY8" s="13">
        <f>SUM(BY9:BY12)</f>
        <v>9325096929</v>
      </c>
      <c r="BZ8" s="38" t="s">
        <v>2</v>
      </c>
      <c r="CA8" s="63"/>
      <c r="CB8" s="12" t="s">
        <v>3</v>
      </c>
      <c r="CC8" s="13">
        <f>MAX(CC9:CC12)</f>
        <v>6463453</v>
      </c>
      <c r="CD8" s="13">
        <f>SUM(CD9:CD12)</f>
        <v>8353769063</v>
      </c>
      <c r="CE8" s="13">
        <f>MAX(CE9:CE12)</f>
        <v>7969960</v>
      </c>
      <c r="CF8" s="13">
        <f>SUM(CF9:CF12)</f>
        <v>9950347568</v>
      </c>
      <c r="CG8" s="13">
        <f>MAX(CG9:CG12)</f>
        <v>7595040</v>
      </c>
      <c r="CH8" s="13">
        <f>SUM(CH9:CH12)</f>
        <v>9861979843</v>
      </c>
      <c r="CI8" s="13">
        <f>MAX(CI9:CI12)</f>
        <v>7155894</v>
      </c>
      <c r="CJ8" s="13">
        <f>SUM(CJ9:CJ12)</f>
        <v>9250902343</v>
      </c>
      <c r="CK8" s="38" t="s">
        <v>2</v>
      </c>
      <c r="CL8" s="63"/>
      <c r="CM8" s="12" t="s">
        <v>3</v>
      </c>
      <c r="CN8" s="13">
        <f>MAX(CN9:CN12)</f>
        <v>6655729</v>
      </c>
      <c r="CO8" s="13">
        <f>SUM(CO9:CO12)</f>
        <v>8729468322</v>
      </c>
      <c r="CP8" s="13">
        <f>MAX(CP9:CP12)</f>
        <v>5372831</v>
      </c>
      <c r="CQ8" s="13">
        <f>SUM(CQ9:CQ12)</f>
        <v>6959147813</v>
      </c>
      <c r="CR8" s="13">
        <f>MAX(CR9:CR12)</f>
        <v>3325622</v>
      </c>
      <c r="CS8" s="13">
        <f>SUM(CS9:CS12)</f>
        <v>4369846734</v>
      </c>
      <c r="CT8" s="13">
        <f>MAX(CT9:CT12)</f>
        <v>3086326</v>
      </c>
      <c r="CU8" s="13">
        <f>SUM(CU9:CU12)</f>
        <v>3845153621</v>
      </c>
      <c r="CV8" s="38" t="s">
        <v>2</v>
      </c>
      <c r="CW8" s="63"/>
      <c r="CX8" s="12" t="s">
        <v>3</v>
      </c>
      <c r="CY8" s="13">
        <f>MAX(CY9:CY12)</f>
        <v>1511326</v>
      </c>
      <c r="CZ8" s="13">
        <f>SUM(CZ9:CZ12)</f>
        <v>1897158493</v>
      </c>
      <c r="DA8" s="13">
        <f>MAX(DA9:DA12)</f>
        <v>1770169</v>
      </c>
      <c r="DB8" s="13">
        <f>SUM(DB9:DB12)</f>
        <v>2047651653</v>
      </c>
    </row>
    <row r="9" spans="1:106" ht="27" customHeight="1">
      <c r="A9" s="66"/>
      <c r="B9" s="37" t="s">
        <v>4</v>
      </c>
      <c r="C9" s="29" t="s">
        <v>73</v>
      </c>
      <c r="D9" s="55">
        <v>92654059</v>
      </c>
      <c r="E9" s="55">
        <v>37174526210</v>
      </c>
      <c r="F9" s="55">
        <v>106361003</v>
      </c>
      <c r="G9" s="55">
        <v>35094830634</v>
      </c>
      <c r="H9" s="15">
        <v>9996201</v>
      </c>
      <c r="I9" s="15">
        <v>944174964</v>
      </c>
      <c r="J9" s="16">
        <v>8345340</v>
      </c>
      <c r="K9" s="16">
        <v>804757071</v>
      </c>
      <c r="L9" s="66"/>
      <c r="M9" s="37" t="s">
        <v>4</v>
      </c>
      <c r="N9" s="29" t="s">
        <v>73</v>
      </c>
      <c r="O9" s="15">
        <v>8192821</v>
      </c>
      <c r="P9" s="15">
        <v>1029874008</v>
      </c>
      <c r="Q9" s="16">
        <v>7092099</v>
      </c>
      <c r="R9" s="15">
        <v>783430135</v>
      </c>
      <c r="S9" s="15">
        <v>4787699</v>
      </c>
      <c r="T9" s="15">
        <v>775193483</v>
      </c>
      <c r="U9" s="16">
        <v>4192236</v>
      </c>
      <c r="V9" s="15">
        <v>616021106</v>
      </c>
      <c r="W9" s="66"/>
      <c r="X9" s="37" t="s">
        <v>4</v>
      </c>
      <c r="Y9" s="29" t="s">
        <v>73</v>
      </c>
      <c r="Z9" s="15">
        <v>3828686</v>
      </c>
      <c r="AA9" s="15">
        <v>806197638</v>
      </c>
      <c r="AB9" s="16">
        <v>4165949</v>
      </c>
      <c r="AC9" s="15">
        <v>631101824</v>
      </c>
      <c r="AD9" s="15">
        <v>4316908</v>
      </c>
      <c r="AE9" s="15">
        <v>1107747018</v>
      </c>
      <c r="AF9" s="16">
        <v>6021077</v>
      </c>
      <c r="AG9" s="15">
        <v>896950613</v>
      </c>
      <c r="AH9" s="66"/>
      <c r="AI9" s="37" t="s">
        <v>4</v>
      </c>
      <c r="AJ9" s="29" t="s">
        <v>73</v>
      </c>
      <c r="AK9" s="15">
        <v>3910000</v>
      </c>
      <c r="AL9" s="15">
        <f>1100030770+20000000</f>
        <v>1120030770</v>
      </c>
      <c r="AM9" s="16">
        <v>6563664</v>
      </c>
      <c r="AN9" s="15">
        <f>1106204107+20000000</f>
        <v>1126204107</v>
      </c>
      <c r="AO9" s="15">
        <v>4236179</v>
      </c>
      <c r="AP9" s="15">
        <f>1361568718+19473684</f>
        <v>1381042402</v>
      </c>
      <c r="AQ9" s="16">
        <v>6640221</v>
      </c>
      <c r="AR9" s="15">
        <v>1279852570</v>
      </c>
      <c r="AS9" s="66"/>
      <c r="AT9" s="37" t="s">
        <v>4</v>
      </c>
      <c r="AU9" s="29" t="s">
        <v>73</v>
      </c>
      <c r="AV9" s="15">
        <v>5003021</v>
      </c>
      <c r="AW9" s="15">
        <v>1763287971</v>
      </c>
      <c r="AX9" s="16">
        <v>6861142</v>
      </c>
      <c r="AY9" s="15">
        <v>1625350015</v>
      </c>
      <c r="AZ9" s="15">
        <v>5729554</v>
      </c>
      <c r="BA9" s="15">
        <v>2214801687</v>
      </c>
      <c r="BB9" s="16">
        <v>7413128</v>
      </c>
      <c r="BC9" s="15">
        <v>2015991406</v>
      </c>
      <c r="BD9" s="66"/>
      <c r="BE9" s="37" t="s">
        <v>4</v>
      </c>
      <c r="BF9" s="29" t="s">
        <v>73</v>
      </c>
      <c r="BG9" s="15">
        <v>5906346</v>
      </c>
      <c r="BH9" s="15">
        <v>2658522307</v>
      </c>
      <c r="BI9" s="16">
        <v>7760047</v>
      </c>
      <c r="BJ9" s="15">
        <v>2602069941</v>
      </c>
      <c r="BK9" s="15">
        <v>5985552</v>
      </c>
      <c r="BL9" s="15">
        <v>3170644110</v>
      </c>
      <c r="BM9" s="16">
        <v>8085169</v>
      </c>
      <c r="BN9" s="15">
        <v>3334622032</v>
      </c>
      <c r="BO9" s="66"/>
      <c r="BP9" s="37" t="s">
        <v>4</v>
      </c>
      <c r="BQ9" s="29"/>
      <c r="BR9" s="15">
        <v>4410870</v>
      </c>
      <c r="BS9" s="15">
        <v>2605275522</v>
      </c>
      <c r="BT9" s="16">
        <v>5879892</v>
      </c>
      <c r="BU9" s="15">
        <v>2867084273</v>
      </c>
      <c r="BV9" s="15">
        <v>4978001</v>
      </c>
      <c r="BW9" s="15">
        <v>3120915158</v>
      </c>
      <c r="BX9" s="16">
        <v>6441518</v>
      </c>
      <c r="BY9" s="15">
        <v>3543225268</v>
      </c>
      <c r="BZ9" s="66"/>
      <c r="CA9" s="37" t="s">
        <v>4</v>
      </c>
      <c r="CB9" s="29" t="s">
        <v>73</v>
      </c>
      <c r="CC9" s="15">
        <v>5309586</v>
      </c>
      <c r="CD9" s="15">
        <v>3411737809</v>
      </c>
      <c r="CE9" s="16">
        <v>6515004</v>
      </c>
      <c r="CF9" s="15">
        <v>3880728714</v>
      </c>
      <c r="CG9" s="15">
        <v>6337437</v>
      </c>
      <c r="CH9" s="15">
        <v>4310491045</v>
      </c>
      <c r="CI9" s="16">
        <v>5906522</v>
      </c>
      <c r="CJ9" s="15">
        <v>3718244870</v>
      </c>
      <c r="CK9" s="66"/>
      <c r="CL9" s="37" t="s">
        <v>4</v>
      </c>
      <c r="CM9" s="29" t="s">
        <v>73</v>
      </c>
      <c r="CN9" s="15">
        <v>5623789</v>
      </c>
      <c r="CO9" s="15">
        <v>3929900664</v>
      </c>
      <c r="CP9" s="15">
        <v>4454183</v>
      </c>
      <c r="CQ9" s="15">
        <v>2906888233</v>
      </c>
      <c r="CR9" s="15">
        <v>2824542</v>
      </c>
      <c r="CS9" s="15">
        <v>1979502216</v>
      </c>
      <c r="CT9" s="16">
        <v>2561849</v>
      </c>
      <c r="CU9" s="15">
        <v>1620987919</v>
      </c>
      <c r="CV9" s="66"/>
      <c r="CW9" s="37" t="s">
        <v>4</v>
      </c>
      <c r="CX9" s="29" t="s">
        <v>73</v>
      </c>
      <c r="CY9" s="15">
        <v>1276867</v>
      </c>
      <c r="CZ9" s="15">
        <v>845187438</v>
      </c>
      <c r="DA9" s="16">
        <v>1461963</v>
      </c>
      <c r="DB9" s="15">
        <v>841320537</v>
      </c>
    </row>
    <row r="10" spans="1:106" ht="42" customHeight="1">
      <c r="A10" s="66"/>
      <c r="B10" s="37" t="s">
        <v>5</v>
      </c>
      <c r="C10" s="28" t="s">
        <v>40</v>
      </c>
      <c r="D10" s="55">
        <v>35720890</v>
      </c>
      <c r="E10" s="55">
        <v>36044299702</v>
      </c>
      <c r="F10" s="55">
        <v>46884621</v>
      </c>
      <c r="G10" s="55">
        <v>38428716437</v>
      </c>
      <c r="H10" s="15">
        <v>1796911</v>
      </c>
      <c r="I10" s="15">
        <v>1086983700</v>
      </c>
      <c r="J10" s="16">
        <v>1403223</v>
      </c>
      <c r="K10" s="16">
        <v>704684632</v>
      </c>
      <c r="L10" s="66"/>
      <c r="M10" s="37" t="s">
        <v>5</v>
      </c>
      <c r="N10" s="28" t="s">
        <v>40</v>
      </c>
      <c r="O10" s="15">
        <v>1333404</v>
      </c>
      <c r="P10" s="15">
        <v>847283930</v>
      </c>
      <c r="Q10" s="16">
        <v>935794</v>
      </c>
      <c r="R10" s="15">
        <v>524325857</v>
      </c>
      <c r="S10" s="15">
        <v>1133414</v>
      </c>
      <c r="T10" s="15">
        <v>503597328</v>
      </c>
      <c r="U10" s="16">
        <v>826182</v>
      </c>
      <c r="V10" s="15">
        <v>346979737</v>
      </c>
      <c r="W10" s="66"/>
      <c r="X10" s="37" t="s">
        <v>5</v>
      </c>
      <c r="Y10" s="28" t="s">
        <v>40</v>
      </c>
      <c r="Z10" s="15">
        <v>1454267</v>
      </c>
      <c r="AA10" s="15">
        <v>691497133</v>
      </c>
      <c r="AB10" s="16">
        <v>1467506</v>
      </c>
      <c r="AC10" s="15">
        <v>607193255</v>
      </c>
      <c r="AD10" s="15">
        <v>2166871</v>
      </c>
      <c r="AE10" s="15">
        <v>1242699845</v>
      </c>
      <c r="AF10" s="16">
        <v>3088004</v>
      </c>
      <c r="AG10" s="15">
        <v>1282651702</v>
      </c>
      <c r="AH10" s="66"/>
      <c r="AI10" s="37" t="s">
        <v>5</v>
      </c>
      <c r="AJ10" s="28" t="s">
        <v>40</v>
      </c>
      <c r="AK10" s="15">
        <v>1972025</v>
      </c>
      <c r="AL10" s="15">
        <v>1258150397</v>
      </c>
      <c r="AM10" s="16">
        <v>3839826</v>
      </c>
      <c r="AN10" s="15">
        <v>1658924146</v>
      </c>
      <c r="AO10" s="15">
        <v>2017663</v>
      </c>
      <c r="AP10" s="15">
        <v>1495528408</v>
      </c>
      <c r="AQ10" s="16">
        <v>4045559</v>
      </c>
      <c r="AR10" s="15">
        <v>1854278575</v>
      </c>
      <c r="AS10" s="66"/>
      <c r="AT10" s="37" t="s">
        <v>5</v>
      </c>
      <c r="AU10" s="28" t="s">
        <v>40</v>
      </c>
      <c r="AV10" s="15">
        <v>2269703</v>
      </c>
      <c r="AW10" s="15">
        <f>1997298271-10000000</f>
        <v>1987298271</v>
      </c>
      <c r="AX10" s="16">
        <v>3761512</v>
      </c>
      <c r="AY10" s="15">
        <f>2078918690-10000000</f>
        <v>2068918690</v>
      </c>
      <c r="AZ10" s="15">
        <v>2638319</v>
      </c>
      <c r="BA10" s="15">
        <f>2574048857-9677204</f>
        <v>2564371653</v>
      </c>
      <c r="BB10" s="16">
        <v>4042885</v>
      </c>
      <c r="BC10" s="15">
        <v>2787716079</v>
      </c>
      <c r="BD10" s="66"/>
      <c r="BE10" s="37" t="s">
        <v>5</v>
      </c>
      <c r="BF10" s="28" t="s">
        <v>40</v>
      </c>
      <c r="BG10" s="15">
        <v>2698736</v>
      </c>
      <c r="BH10" s="15">
        <v>3114977676</v>
      </c>
      <c r="BI10" s="16">
        <v>4096054</v>
      </c>
      <c r="BJ10" s="15">
        <v>3486886403</v>
      </c>
      <c r="BK10" s="15">
        <v>2722876</v>
      </c>
      <c r="BL10" s="15">
        <v>3510647158</v>
      </c>
      <c r="BM10" s="16">
        <v>4047156</v>
      </c>
      <c r="BN10" s="15">
        <v>3985753870</v>
      </c>
      <c r="BO10" s="66"/>
      <c r="BP10" s="37" t="s">
        <v>5</v>
      </c>
      <c r="BQ10" s="28" t="s">
        <v>40</v>
      </c>
      <c r="BR10" s="15">
        <v>2011382</v>
      </c>
      <c r="BS10" s="15">
        <v>2747567079</v>
      </c>
      <c r="BT10" s="16">
        <v>2855163</v>
      </c>
      <c r="BU10" s="15">
        <v>3148723112</v>
      </c>
      <c r="BV10" s="15">
        <v>2225386</v>
      </c>
      <c r="BW10" s="15">
        <v>3149483479</v>
      </c>
      <c r="BX10" s="16">
        <v>3047128</v>
      </c>
      <c r="BY10" s="15">
        <v>3687809341</v>
      </c>
      <c r="BZ10" s="66"/>
      <c r="CA10" s="37" t="s">
        <v>5</v>
      </c>
      <c r="CB10" s="28" t="s">
        <v>40</v>
      </c>
      <c r="CC10" s="15">
        <v>2353526</v>
      </c>
      <c r="CD10" s="15">
        <v>3213371160</v>
      </c>
      <c r="CE10" s="16">
        <v>3060186</v>
      </c>
      <c r="CF10" s="15">
        <v>3944793917</v>
      </c>
      <c r="CG10" s="15">
        <v>2771797</v>
      </c>
      <c r="CH10" s="15">
        <v>3506886602</v>
      </c>
      <c r="CI10" s="16">
        <v>2715955</v>
      </c>
      <c r="CJ10" s="15">
        <v>3615466892</v>
      </c>
      <c r="CK10" s="66"/>
      <c r="CL10" s="37" t="s">
        <v>5</v>
      </c>
      <c r="CM10" s="28" t="s">
        <v>40</v>
      </c>
      <c r="CN10" s="15">
        <v>2428731</v>
      </c>
      <c r="CO10" s="15">
        <v>2998102985</v>
      </c>
      <c r="CP10" s="15">
        <v>1977463</v>
      </c>
      <c r="CQ10" s="15">
        <v>2604846615</v>
      </c>
      <c r="CR10" s="15">
        <v>1194030</v>
      </c>
      <c r="CS10" s="15">
        <v>1486003126</v>
      </c>
      <c r="CT10" s="16">
        <v>1076639</v>
      </c>
      <c r="CU10" s="15">
        <v>1390845856</v>
      </c>
      <c r="CV10" s="66"/>
      <c r="CW10" s="37" t="s">
        <v>5</v>
      </c>
      <c r="CX10" s="28" t="s">
        <v>40</v>
      </c>
      <c r="CY10" s="15">
        <v>531849</v>
      </c>
      <c r="CZ10" s="15">
        <v>639849772</v>
      </c>
      <c r="DA10" s="16">
        <v>598386</v>
      </c>
      <c r="DB10" s="15">
        <v>727917758</v>
      </c>
    </row>
    <row r="11" spans="1:106" ht="27" customHeight="1">
      <c r="A11" s="66"/>
      <c r="B11" s="37" t="s">
        <v>6</v>
      </c>
      <c r="C11" s="29" t="s">
        <v>74</v>
      </c>
      <c r="D11" s="55">
        <v>119671198</v>
      </c>
      <c r="E11" s="55">
        <v>27453724300</v>
      </c>
      <c r="F11" s="55">
        <v>138601570</v>
      </c>
      <c r="G11" s="55">
        <v>31811350955</v>
      </c>
      <c r="H11" s="15">
        <f>14188407+100565</f>
        <v>14288972</v>
      </c>
      <c r="I11" s="15">
        <v>3306722811</v>
      </c>
      <c r="J11" s="16">
        <f>11832356</f>
        <v>11832356</v>
      </c>
      <c r="K11" s="16">
        <v>2665743334</v>
      </c>
      <c r="L11" s="66"/>
      <c r="M11" s="37" t="s">
        <v>6</v>
      </c>
      <c r="N11" s="29" t="s">
        <v>74</v>
      </c>
      <c r="O11" s="15">
        <f>11568205-36855</f>
        <v>11531350</v>
      </c>
      <c r="P11" s="15">
        <v>2620535061</v>
      </c>
      <c r="Q11" s="16">
        <f>9953138-36855</f>
        <v>9916283</v>
      </c>
      <c r="R11" s="15">
        <v>2250888839</v>
      </c>
      <c r="S11" s="15">
        <f>6567471</f>
        <v>6567471</v>
      </c>
      <c r="T11" s="15">
        <v>1497419349</v>
      </c>
      <c r="U11" s="16">
        <f>5726401-26855</f>
        <v>5699546</v>
      </c>
      <c r="V11" s="15">
        <v>1304914714</v>
      </c>
      <c r="W11" s="66"/>
      <c r="X11" s="37" t="s">
        <v>6</v>
      </c>
      <c r="Y11" s="29" t="s">
        <v>74</v>
      </c>
      <c r="Z11" s="15">
        <f>5202578</f>
        <v>5202578</v>
      </c>
      <c r="AA11" s="15">
        <f>1190092074-30000000</f>
        <v>1160092074</v>
      </c>
      <c r="AB11" s="16">
        <f>5631933</f>
        <v>5631933</v>
      </c>
      <c r="AC11" s="15">
        <f>1294861323-30000000</f>
        <v>1264861323</v>
      </c>
      <c r="AD11" s="15">
        <f>5728884</f>
        <v>5728884</v>
      </c>
      <c r="AE11" s="15">
        <f>1311892236-30000000</f>
        <v>1281892236</v>
      </c>
      <c r="AF11" s="16">
        <f>8159497</f>
        <v>8159497</v>
      </c>
      <c r="AG11" s="15">
        <f>1886132735-19175230</f>
        <v>1866957505</v>
      </c>
      <c r="AH11" s="66"/>
      <c r="AI11" s="37" t="s">
        <v>6</v>
      </c>
      <c r="AJ11" s="29" t="s">
        <v>74</v>
      </c>
      <c r="AK11" s="15">
        <v>5251462</v>
      </c>
      <c r="AL11" s="15">
        <v>1207459207</v>
      </c>
      <c r="AM11" s="16">
        <v>9032382</v>
      </c>
      <c r="AN11" s="15">
        <v>2075488259</v>
      </c>
      <c r="AO11" s="15">
        <f>5648377</f>
        <v>5648377</v>
      </c>
      <c r="AP11" s="15">
        <v>1295007740</v>
      </c>
      <c r="AQ11" s="16">
        <f>9121229</f>
        <v>9121229</v>
      </c>
      <c r="AR11" s="15">
        <v>2085115620</v>
      </c>
      <c r="AS11" s="66"/>
      <c r="AT11" s="37" t="s">
        <v>6</v>
      </c>
      <c r="AU11" s="29" t="s">
        <v>74</v>
      </c>
      <c r="AV11" s="15">
        <f>6578934</f>
        <v>6578934</v>
      </c>
      <c r="AW11" s="15">
        <v>1510458797</v>
      </c>
      <c r="AX11" s="16">
        <f>9236401</f>
        <v>9236401</v>
      </c>
      <c r="AY11" s="15">
        <v>2119492585</v>
      </c>
      <c r="AZ11" s="15">
        <f>7363516</f>
        <v>7363516</v>
      </c>
      <c r="BA11" s="15">
        <v>1699145238</v>
      </c>
      <c r="BB11" s="16">
        <f>9747734</f>
        <v>9747734</v>
      </c>
      <c r="BC11" s="15">
        <v>2249712979</v>
      </c>
      <c r="BD11" s="66"/>
      <c r="BE11" s="37" t="s">
        <v>6</v>
      </c>
      <c r="BF11" s="29" t="s">
        <v>74</v>
      </c>
      <c r="BG11" s="15">
        <v>7402700</v>
      </c>
      <c r="BH11" s="15">
        <v>1719108415</v>
      </c>
      <c r="BI11" s="16">
        <v>9924717</v>
      </c>
      <c r="BJ11" s="15">
        <v>2301697450</v>
      </c>
      <c r="BK11" s="15">
        <f>7322772</f>
        <v>7322772</v>
      </c>
      <c r="BL11" s="15">
        <v>1706268124</v>
      </c>
      <c r="BM11" s="16">
        <f>10045751</f>
        <v>10045751</v>
      </c>
      <c r="BN11" s="15">
        <v>2335037709</v>
      </c>
      <c r="BO11" s="66"/>
      <c r="BP11" s="37" t="s">
        <v>6</v>
      </c>
      <c r="BQ11" s="29" t="s">
        <v>74</v>
      </c>
      <c r="BR11" s="15">
        <f>5301358</f>
        <v>5301358</v>
      </c>
      <c r="BS11" s="15">
        <v>1236347348</v>
      </c>
      <c r="BT11" s="16">
        <f>7152388</f>
        <v>7152388</v>
      </c>
      <c r="BU11" s="15">
        <v>1663212984</v>
      </c>
      <c r="BV11" s="15">
        <f>5931654</f>
        <v>5931654</v>
      </c>
      <c r="BW11" s="15">
        <v>1383163574</v>
      </c>
      <c r="BX11" s="16">
        <f>7746173</f>
        <v>7746173</v>
      </c>
      <c r="BY11" s="15">
        <v>1800934117</v>
      </c>
      <c r="BZ11" s="66"/>
      <c r="CA11" s="37" t="s">
        <v>6</v>
      </c>
      <c r="CB11" s="29" t="s">
        <v>74</v>
      </c>
      <c r="CC11" s="15">
        <f>6463453</f>
        <v>6463453</v>
      </c>
      <c r="CD11" s="15">
        <v>1481166539</v>
      </c>
      <c r="CE11" s="16">
        <f>7969960</f>
        <v>7969960</v>
      </c>
      <c r="CF11" s="15">
        <v>1825627471</v>
      </c>
      <c r="CG11" s="15">
        <f>7595040</f>
        <v>7595040</v>
      </c>
      <c r="CH11" s="15">
        <v>1730129720</v>
      </c>
      <c r="CI11" s="16">
        <f>7155894</f>
        <v>7155894</v>
      </c>
      <c r="CJ11" s="15">
        <v>1642397659</v>
      </c>
      <c r="CK11" s="66"/>
      <c r="CL11" s="37" t="s">
        <v>6</v>
      </c>
      <c r="CM11" s="29" t="s">
        <v>74</v>
      </c>
      <c r="CN11" s="15">
        <f>6655729</f>
        <v>6655729</v>
      </c>
      <c r="CO11" s="15">
        <v>1512401160</v>
      </c>
      <c r="CP11" s="15">
        <f>5372831</f>
        <v>5372831</v>
      </c>
      <c r="CQ11" s="15">
        <v>1236447044</v>
      </c>
      <c r="CR11" s="15">
        <f>3325622</f>
        <v>3325622</v>
      </c>
      <c r="CS11" s="15">
        <v>758832311</v>
      </c>
      <c r="CT11" s="16">
        <f>3086326</f>
        <v>3086326</v>
      </c>
      <c r="CU11" s="15">
        <v>712674104</v>
      </c>
      <c r="CV11" s="66"/>
      <c r="CW11" s="37" t="s">
        <v>6</v>
      </c>
      <c r="CX11" s="29" t="s">
        <v>74</v>
      </c>
      <c r="CY11" s="15">
        <f>1511326</f>
        <v>1511326</v>
      </c>
      <c r="CZ11" s="15">
        <v>347574596</v>
      </c>
      <c r="DA11" s="16">
        <f>1770169</f>
        <v>1770169</v>
      </c>
      <c r="DB11" s="15">
        <v>410147259</v>
      </c>
    </row>
    <row r="12" spans="1:106" ht="26.25" customHeight="1">
      <c r="A12" s="66"/>
      <c r="B12" s="37" t="s">
        <v>7</v>
      </c>
      <c r="C12" s="29" t="s">
        <v>75</v>
      </c>
      <c r="D12" s="55">
        <v>92264964</v>
      </c>
      <c r="E12" s="55">
        <v>3651176351</v>
      </c>
      <c r="F12" s="55">
        <v>105803229</v>
      </c>
      <c r="G12" s="55">
        <v>4047715116</v>
      </c>
      <c r="H12" s="15">
        <v>9987108</v>
      </c>
      <c r="I12" s="15">
        <v>264563346</v>
      </c>
      <c r="J12" s="16">
        <v>8338521</v>
      </c>
      <c r="K12" s="16">
        <v>261552662</v>
      </c>
      <c r="L12" s="66"/>
      <c r="M12" s="37" t="s">
        <v>7</v>
      </c>
      <c r="N12" s="29" t="s">
        <v>75</v>
      </c>
      <c r="O12" s="15">
        <v>8181914</v>
      </c>
      <c r="P12" s="15">
        <v>240418377</v>
      </c>
      <c r="Q12" s="16">
        <v>7084168</v>
      </c>
      <c r="R12" s="15">
        <v>203080324</v>
      </c>
      <c r="S12" s="15">
        <v>4776687</v>
      </c>
      <c r="T12" s="15">
        <v>139021739</v>
      </c>
      <c r="U12" s="16">
        <v>4184045</v>
      </c>
      <c r="V12" s="15">
        <v>118711709</v>
      </c>
      <c r="W12" s="66"/>
      <c r="X12" s="37" t="s">
        <v>7</v>
      </c>
      <c r="Y12" s="29" t="s">
        <v>75</v>
      </c>
      <c r="Z12" s="15">
        <v>3811495</v>
      </c>
      <c r="AA12" s="15">
        <f>119714989+20000000</f>
        <v>139714989</v>
      </c>
      <c r="AB12" s="16">
        <v>4147425</v>
      </c>
      <c r="AC12" s="15">
        <f>128047241+20000000</f>
        <v>148047241</v>
      </c>
      <c r="AD12" s="15">
        <v>4294307</v>
      </c>
      <c r="AE12" s="15">
        <f>156061784+14439306</f>
        <v>170501090</v>
      </c>
      <c r="AF12" s="16">
        <v>5983157</v>
      </c>
      <c r="AG12" s="15">
        <v>195820476</v>
      </c>
      <c r="AH12" s="66"/>
      <c r="AI12" s="37" t="s">
        <v>7</v>
      </c>
      <c r="AJ12" s="29" t="s">
        <v>75</v>
      </c>
      <c r="AK12" s="15">
        <v>3887332</v>
      </c>
      <c r="AL12" s="15">
        <v>140402595</v>
      </c>
      <c r="AM12" s="16">
        <v>6524320</v>
      </c>
      <c r="AN12" s="15">
        <v>217768189</v>
      </c>
      <c r="AO12" s="15">
        <v>4212180</v>
      </c>
      <c r="AP12" s="15">
        <v>152617921</v>
      </c>
      <c r="AQ12" s="16">
        <v>6599281</v>
      </c>
      <c r="AR12" s="15">
        <v>221376437</v>
      </c>
      <c r="AS12" s="66"/>
      <c r="AT12" s="37" t="s">
        <v>7</v>
      </c>
      <c r="AU12" s="29" t="s">
        <v>75</v>
      </c>
      <c r="AV12" s="15">
        <v>4975005</v>
      </c>
      <c r="AW12" s="15">
        <v>184365403</v>
      </c>
      <c r="AX12" s="16">
        <v>6814669</v>
      </c>
      <c r="AY12" s="15">
        <v>234430092</v>
      </c>
      <c r="AZ12" s="15">
        <v>5697127</v>
      </c>
      <c r="BA12" s="15">
        <v>221869267</v>
      </c>
      <c r="BB12" s="16">
        <v>7357080</v>
      </c>
      <c r="BC12" s="15">
        <v>268159071</v>
      </c>
      <c r="BD12" s="66"/>
      <c r="BE12" s="37" t="s">
        <v>7</v>
      </c>
      <c r="BF12" s="29" t="s">
        <v>75</v>
      </c>
      <c r="BG12" s="15">
        <v>5875165</v>
      </c>
      <c r="BH12" s="15">
        <v>243654105</v>
      </c>
      <c r="BI12" s="16">
        <v>7702276</v>
      </c>
      <c r="BJ12" s="15">
        <v>304816670</v>
      </c>
      <c r="BK12" s="15">
        <v>5955400</v>
      </c>
      <c r="BL12" s="15">
        <v>261612090</v>
      </c>
      <c r="BM12" s="16">
        <v>8033408</v>
      </c>
      <c r="BN12" s="15">
        <v>344379456</v>
      </c>
      <c r="BO12" s="66"/>
      <c r="BP12" s="37" t="s">
        <v>7</v>
      </c>
      <c r="BQ12" s="29" t="s">
        <v>75</v>
      </c>
      <c r="BR12" s="15">
        <v>4388153</v>
      </c>
      <c r="BS12" s="15">
        <v>201040372</v>
      </c>
      <c r="BT12" s="16">
        <v>5845127</v>
      </c>
      <c r="BU12" s="15">
        <v>262576436</v>
      </c>
      <c r="BV12" s="15">
        <v>4952071</v>
      </c>
      <c r="BW12" s="15">
        <v>230309745</v>
      </c>
      <c r="BX12" s="16">
        <v>6403987</v>
      </c>
      <c r="BY12" s="15">
        <v>293128203</v>
      </c>
      <c r="BZ12" s="66"/>
      <c r="CA12" s="37" t="s">
        <v>7</v>
      </c>
      <c r="CB12" s="29" t="s">
        <v>75</v>
      </c>
      <c r="CC12" s="15">
        <v>5281763</v>
      </c>
      <c r="CD12" s="15">
        <v>247493555</v>
      </c>
      <c r="CE12" s="16">
        <v>6479340</v>
      </c>
      <c r="CF12" s="15">
        <v>299197466</v>
      </c>
      <c r="CG12" s="15">
        <v>6307968</v>
      </c>
      <c r="CH12" s="15">
        <v>314472476</v>
      </c>
      <c r="CI12" s="16">
        <v>5874488</v>
      </c>
      <c r="CJ12" s="15">
        <v>274792922</v>
      </c>
      <c r="CK12" s="66"/>
      <c r="CL12" s="37" t="s">
        <v>7</v>
      </c>
      <c r="CM12" s="29" t="s">
        <v>75</v>
      </c>
      <c r="CN12" s="15">
        <v>5598484</v>
      </c>
      <c r="CO12" s="15">
        <v>289063513</v>
      </c>
      <c r="CP12" s="15">
        <v>4430129</v>
      </c>
      <c r="CQ12" s="15">
        <v>210965921</v>
      </c>
      <c r="CR12" s="15">
        <v>2812173</v>
      </c>
      <c r="CS12" s="15">
        <v>145509081</v>
      </c>
      <c r="CT12" s="16">
        <v>2547785</v>
      </c>
      <c r="CU12" s="15">
        <v>120645742</v>
      </c>
      <c r="CV12" s="66"/>
      <c r="CW12" s="37" t="s">
        <v>7</v>
      </c>
      <c r="CX12" s="29" t="s">
        <v>75</v>
      </c>
      <c r="CY12" s="15">
        <v>1270632</v>
      </c>
      <c r="CZ12" s="15">
        <v>64546687</v>
      </c>
      <c r="DA12" s="16">
        <v>1454023</v>
      </c>
      <c r="DB12" s="15">
        <v>68266099</v>
      </c>
    </row>
    <row r="13" spans="1:106" ht="27" customHeight="1">
      <c r="A13" s="67"/>
      <c r="B13" s="68"/>
      <c r="C13" s="14"/>
      <c r="H13" s="15"/>
      <c r="I13" s="15"/>
      <c r="J13" s="15"/>
      <c r="K13" s="15"/>
      <c r="L13" s="67"/>
      <c r="M13" s="68"/>
      <c r="N13" s="14"/>
      <c r="O13" s="69"/>
      <c r="P13" s="15"/>
      <c r="Q13" s="15"/>
      <c r="R13" s="15"/>
      <c r="S13" s="15"/>
      <c r="T13" s="15"/>
      <c r="U13" s="15"/>
      <c r="V13" s="15"/>
      <c r="W13" s="67"/>
      <c r="X13" s="68"/>
      <c r="Y13" s="14"/>
      <c r="AA13" s="15"/>
      <c r="AB13" s="15"/>
      <c r="AC13" s="15"/>
      <c r="AD13" s="15"/>
      <c r="AE13" s="15"/>
      <c r="AF13" s="15"/>
      <c r="AG13" s="15"/>
      <c r="AH13" s="67"/>
      <c r="AI13" s="68"/>
      <c r="AJ13" s="14"/>
      <c r="AL13" s="15"/>
      <c r="AM13" s="15"/>
      <c r="AN13" s="15"/>
      <c r="AO13" s="15"/>
      <c r="AP13" s="15"/>
      <c r="AQ13" s="15"/>
      <c r="AR13" s="15"/>
      <c r="AS13" s="67"/>
      <c r="AT13" s="68"/>
      <c r="AU13" s="14"/>
      <c r="AW13" s="15"/>
      <c r="AX13" s="15"/>
      <c r="AY13" s="15"/>
      <c r="AZ13" s="15"/>
      <c r="BA13" s="15"/>
      <c r="BB13" s="15"/>
      <c r="BC13" s="15"/>
      <c r="BD13" s="67"/>
      <c r="BE13" s="68"/>
      <c r="BF13" s="14"/>
      <c r="BH13" s="15"/>
      <c r="BI13" s="15"/>
      <c r="BJ13" s="15"/>
      <c r="BK13" s="15"/>
      <c r="BL13" s="15"/>
      <c r="BM13" s="15"/>
      <c r="BN13" s="15"/>
      <c r="BO13" s="67"/>
      <c r="BP13" s="68"/>
      <c r="BQ13" s="14"/>
      <c r="BS13" s="15"/>
      <c r="BT13" s="15"/>
      <c r="BU13" s="15"/>
      <c r="BV13" s="15"/>
      <c r="BW13" s="15"/>
      <c r="BX13" s="15"/>
      <c r="BY13" s="15"/>
      <c r="BZ13" s="67"/>
      <c r="CA13" s="68"/>
      <c r="CB13" s="14"/>
      <c r="CD13" s="15"/>
      <c r="CE13" s="15"/>
      <c r="CF13" s="15"/>
      <c r="CG13" s="15"/>
      <c r="CH13" s="15"/>
      <c r="CI13" s="15"/>
      <c r="CJ13" s="15"/>
      <c r="CK13" s="67"/>
      <c r="CL13" s="68"/>
      <c r="CM13" s="14"/>
      <c r="CO13" s="15"/>
      <c r="CP13" s="15"/>
      <c r="CQ13" s="15"/>
      <c r="CR13" s="15"/>
      <c r="CS13" s="15"/>
      <c r="CT13" s="15"/>
      <c r="CU13" s="15"/>
      <c r="CV13" s="67"/>
      <c r="CW13" s="68"/>
      <c r="CX13" s="14"/>
      <c r="CY13" s="69" t="s">
        <v>48</v>
      </c>
      <c r="CZ13" s="15"/>
      <c r="DA13" s="15"/>
      <c r="DB13" s="15"/>
    </row>
    <row r="14" spans="1:106" ht="30" customHeight="1">
      <c r="A14" s="38" t="s">
        <v>9</v>
      </c>
      <c r="B14" s="69"/>
      <c r="C14" s="12" t="s">
        <v>10</v>
      </c>
      <c r="D14" s="65">
        <f>MAX(D15:D18)</f>
        <v>11749649</v>
      </c>
      <c r="E14" s="65">
        <f>SUM(E15:E18)</f>
        <v>13119647506</v>
      </c>
      <c r="F14" s="65">
        <f>MAX(F15:F18)</f>
        <v>13569033</v>
      </c>
      <c r="G14" s="65">
        <f>SUM(G15:G18)</f>
        <v>15408674480</v>
      </c>
      <c r="H14" s="13">
        <f>MAX(H15:H18)</f>
        <v>323450</v>
      </c>
      <c r="I14" s="13">
        <f>SUM(I15:I19)</f>
        <v>378274993</v>
      </c>
      <c r="J14" s="13">
        <f>MAX(J15:J18)</f>
        <v>311325</v>
      </c>
      <c r="K14" s="13">
        <f>SUM(K15:K19)</f>
        <v>351068735</v>
      </c>
      <c r="L14" s="38" t="s">
        <v>9</v>
      </c>
      <c r="M14" s="69"/>
      <c r="N14" s="12" t="s">
        <v>10</v>
      </c>
      <c r="O14" s="13">
        <f>MAX(O15:O18)</f>
        <v>1704336</v>
      </c>
      <c r="P14" s="13">
        <f>SUM(P15:P19)</f>
        <v>1686700913</v>
      </c>
      <c r="Q14" s="13">
        <f>MAX(Q15:Q18)</f>
        <v>1690535</v>
      </c>
      <c r="R14" s="13">
        <f>SUM(R15:R19)</f>
        <v>1656212032</v>
      </c>
      <c r="S14" s="13">
        <f>MAX(S15:S18)</f>
        <v>704321</v>
      </c>
      <c r="T14" s="13">
        <f>SUM(T15:T19)</f>
        <v>721202203</v>
      </c>
      <c r="U14" s="13">
        <f>MAX(U15:U18)</f>
        <v>775706</v>
      </c>
      <c r="V14" s="13">
        <f>SUM(V15:V19)</f>
        <v>848373694</v>
      </c>
      <c r="W14" s="38" t="s">
        <v>9</v>
      </c>
      <c r="X14" s="69"/>
      <c r="Y14" s="12" t="s">
        <v>10</v>
      </c>
      <c r="Z14" s="13">
        <f>MAX(Z15:Z18)</f>
        <v>708152</v>
      </c>
      <c r="AA14" s="13">
        <f>SUM(AA15:AA19)</f>
        <v>930112474</v>
      </c>
      <c r="AB14" s="13">
        <f>MAX(AB15:AB18)</f>
        <v>998980</v>
      </c>
      <c r="AC14" s="13">
        <f>SUM(AC15:AC19)</f>
        <v>1298334471</v>
      </c>
      <c r="AD14" s="13">
        <f>MAX(AD15:AD18)</f>
        <v>1024967</v>
      </c>
      <c r="AE14" s="13">
        <f>SUM(AE15:AE19)</f>
        <v>1303469016</v>
      </c>
      <c r="AF14" s="13">
        <f>MAX(AF15:AF18)</f>
        <v>1416384</v>
      </c>
      <c r="AG14" s="13">
        <f>SUM(AG15:AG19)</f>
        <v>1765506753</v>
      </c>
      <c r="AH14" s="38" t="s">
        <v>9</v>
      </c>
      <c r="AI14" s="69"/>
      <c r="AJ14" s="12" t="s">
        <v>10</v>
      </c>
      <c r="AK14" s="13">
        <f>MAX(AK15:AK18)</f>
        <v>955990</v>
      </c>
      <c r="AL14" s="13">
        <f>SUM(AL15:AL19)</f>
        <v>1164486920</v>
      </c>
      <c r="AM14" s="13">
        <f>MAX(AM15:AM18)</f>
        <v>1240971</v>
      </c>
      <c r="AN14" s="13">
        <f>SUM(AN15:AN19)</f>
        <v>1496476355</v>
      </c>
      <c r="AO14" s="13">
        <f>MAX(AO15:AO18)</f>
        <v>835698</v>
      </c>
      <c r="AP14" s="13">
        <f>SUM(AP15:AP19)</f>
        <v>980072163</v>
      </c>
      <c r="AQ14" s="13">
        <f>MAX(AQ15:AQ18)</f>
        <v>1062302</v>
      </c>
      <c r="AR14" s="13">
        <f>SUM(AR15:AR19)</f>
        <v>1262116567</v>
      </c>
      <c r="AS14" s="38" t="s">
        <v>9</v>
      </c>
      <c r="AT14" s="69"/>
      <c r="AU14" s="12" t="s">
        <v>10</v>
      </c>
      <c r="AV14" s="13">
        <f>MAX(AV15:AV18)</f>
        <v>856432</v>
      </c>
      <c r="AW14" s="13">
        <f>SUM(AW15:AW19)</f>
        <v>975106037</v>
      </c>
      <c r="AX14" s="13">
        <f>MAX(AX15:AX18)</f>
        <v>1049323</v>
      </c>
      <c r="AY14" s="13">
        <f>SUM(AY15:AY19)</f>
        <v>1230827403</v>
      </c>
      <c r="AZ14" s="13">
        <f>MAX(AZ15:AZ18)</f>
        <v>913003</v>
      </c>
      <c r="BA14" s="13">
        <f>SUM(BA15:BA19)</f>
        <v>1009496250</v>
      </c>
      <c r="BB14" s="13">
        <f>MAX(BB15:BB18)</f>
        <v>1077018</v>
      </c>
      <c r="BC14" s="13">
        <f>SUM(BC15:BC19)</f>
        <v>1246914689</v>
      </c>
      <c r="BD14" s="38" t="s">
        <v>9</v>
      </c>
      <c r="BE14" s="69"/>
      <c r="BF14" s="12" t="s">
        <v>10</v>
      </c>
      <c r="BG14" s="13">
        <f>MAX(BG15:BG18)</f>
        <v>888651</v>
      </c>
      <c r="BH14" s="13">
        <f>SUM(BH15:BH19)</f>
        <v>967546165</v>
      </c>
      <c r="BI14" s="13">
        <f>MAX(BI15:BI18)</f>
        <v>1025047</v>
      </c>
      <c r="BJ14" s="13">
        <f>SUM(BJ15:BJ19)</f>
        <v>1164653919</v>
      </c>
      <c r="BK14" s="13">
        <f>MAX(BK15:BK18)</f>
        <v>783716</v>
      </c>
      <c r="BL14" s="13">
        <f>SUM(BL15:BL19)</f>
        <v>854607872</v>
      </c>
      <c r="BM14" s="13">
        <f>MAX(BM15:BM18)</f>
        <v>889790</v>
      </c>
      <c r="BN14" s="13">
        <f>SUM(BN15:BN19)</f>
        <v>994102762</v>
      </c>
      <c r="BO14" s="38" t="s">
        <v>9</v>
      </c>
      <c r="BP14" s="69"/>
      <c r="BQ14" s="12" t="s">
        <v>10</v>
      </c>
      <c r="BR14" s="13">
        <f>MAX(BR15:BR18)</f>
        <v>479556</v>
      </c>
      <c r="BS14" s="13">
        <f>SUM(BS15:BS19)</f>
        <v>518957917</v>
      </c>
      <c r="BT14" s="13">
        <f>MAX(BT15:BT18)</f>
        <v>539354</v>
      </c>
      <c r="BU14" s="13">
        <f>SUM(BU15:BU19)</f>
        <v>586267257</v>
      </c>
      <c r="BV14" s="13">
        <f>MAX(BV15:BV18)</f>
        <v>437247</v>
      </c>
      <c r="BW14" s="13">
        <f>SUM(BW15:BW19)</f>
        <v>472171135</v>
      </c>
      <c r="BX14" s="13">
        <f>MAX(BX15:BX18)</f>
        <v>511693</v>
      </c>
      <c r="BY14" s="13">
        <f>SUM(BY15:BY19)</f>
        <v>547729982</v>
      </c>
      <c r="BZ14" s="38" t="s">
        <v>9</v>
      </c>
      <c r="CA14" s="69"/>
      <c r="CB14" s="12" t="s">
        <v>10</v>
      </c>
      <c r="CC14" s="13">
        <f>MAX(CC15:CC18)</f>
        <v>361432</v>
      </c>
      <c r="CD14" s="13">
        <f>SUM(CD15:CD19)</f>
        <v>379947507</v>
      </c>
      <c r="CE14" s="13">
        <f>MAX(CE15:CE18)</f>
        <v>412455</v>
      </c>
      <c r="CF14" s="13">
        <f>SUM(CF15:CF19)</f>
        <v>423214935</v>
      </c>
      <c r="CG14" s="13">
        <f>MAX(CG15:CG18)</f>
        <v>360301</v>
      </c>
      <c r="CH14" s="13">
        <f>SUM(CH15:CH19)</f>
        <v>368483876</v>
      </c>
      <c r="CI14" s="13">
        <f>MAX(CI15:CI18)</f>
        <v>291361</v>
      </c>
      <c r="CJ14" s="13">
        <f>SUM(CJ15:CJ19)</f>
        <v>284679890</v>
      </c>
      <c r="CK14" s="38" t="s">
        <v>9</v>
      </c>
      <c r="CL14" s="69"/>
      <c r="CM14" s="12" t="s">
        <v>10</v>
      </c>
      <c r="CN14" s="13">
        <f>MAX(CN15:CN18)</f>
        <v>272197</v>
      </c>
      <c r="CO14" s="13">
        <f>SUM(CO15:CO19)</f>
        <v>268670552</v>
      </c>
      <c r="CP14" s="13">
        <f>MAX(CP15:CP18)</f>
        <v>175392</v>
      </c>
      <c r="CQ14" s="13">
        <f>SUM(CQ15:CQ19)</f>
        <v>161977551</v>
      </c>
      <c r="CR14" s="13">
        <f>MAX(CR15:CR18)</f>
        <v>112389</v>
      </c>
      <c r="CS14" s="13">
        <f>SUM(CS15:CS19)</f>
        <v>105706354</v>
      </c>
      <c r="CT14" s="13">
        <f>MAX(CT15:CT18)</f>
        <v>76726</v>
      </c>
      <c r="CU14" s="13">
        <f>SUM(CU15:CU19)</f>
        <v>66584347</v>
      </c>
      <c r="CV14" s="38" t="s">
        <v>9</v>
      </c>
      <c r="CW14" s="69"/>
      <c r="CX14" s="12" t="s">
        <v>10</v>
      </c>
      <c r="CY14" s="13">
        <f>MAX(CY15:CY18)</f>
        <v>38354</v>
      </c>
      <c r="CZ14" s="13">
        <f>SUM(CZ15:CZ19)</f>
        <v>34635159</v>
      </c>
      <c r="DA14" s="13">
        <f>MAX(DA15:DA18)</f>
        <v>28529</v>
      </c>
      <c r="DB14" s="13">
        <f>SUM(DB15:DB19)</f>
        <v>23633138</v>
      </c>
    </row>
    <row r="15" spans="1:106" ht="27" customHeight="1">
      <c r="A15" s="66"/>
      <c r="B15" s="37" t="s">
        <v>4</v>
      </c>
      <c r="C15" s="29" t="s">
        <v>73</v>
      </c>
      <c r="D15" s="55">
        <v>527368</v>
      </c>
      <c r="E15" s="55">
        <v>42219210</v>
      </c>
      <c r="F15" s="55">
        <v>432228</v>
      </c>
      <c r="G15" s="55">
        <v>30662418</v>
      </c>
      <c r="H15" s="15">
        <v>7041</v>
      </c>
      <c r="I15" s="15">
        <v>403660</v>
      </c>
      <c r="J15" s="54">
        <v>5712</v>
      </c>
      <c r="K15" s="16">
        <v>288127</v>
      </c>
      <c r="L15" s="66"/>
      <c r="M15" s="37" t="s">
        <v>4</v>
      </c>
      <c r="N15" s="29" t="s">
        <v>73</v>
      </c>
      <c r="O15" s="15">
        <v>24037</v>
      </c>
      <c r="P15" s="15">
        <v>829010</v>
      </c>
      <c r="Q15" s="15">
        <v>21928</v>
      </c>
      <c r="R15" s="15">
        <v>685470</v>
      </c>
      <c r="S15" s="15">
        <v>10440</v>
      </c>
      <c r="T15" s="15">
        <v>417165</v>
      </c>
      <c r="U15" s="15">
        <v>11537</v>
      </c>
      <c r="V15" s="15">
        <v>482168</v>
      </c>
      <c r="W15" s="66"/>
      <c r="X15" s="37" t="s">
        <v>4</v>
      </c>
      <c r="Y15" s="29" t="s">
        <v>73</v>
      </c>
      <c r="Z15" s="15">
        <v>16626</v>
      </c>
      <c r="AA15" s="15">
        <v>1090209</v>
      </c>
      <c r="AB15" s="48">
        <v>20344</v>
      </c>
      <c r="AC15" s="15">
        <v>1307654</v>
      </c>
      <c r="AD15" s="15">
        <v>46189</v>
      </c>
      <c r="AE15" s="15">
        <v>3061821</v>
      </c>
      <c r="AF15" s="15">
        <v>40528</v>
      </c>
      <c r="AG15" s="15">
        <v>2864375</v>
      </c>
      <c r="AH15" s="66"/>
      <c r="AI15" s="37" t="s">
        <v>4</v>
      </c>
      <c r="AJ15" s="29" t="s">
        <v>73</v>
      </c>
      <c r="AK15" s="15">
        <v>31148</v>
      </c>
      <c r="AL15" s="15">
        <v>2184872</v>
      </c>
      <c r="AM15" s="15">
        <v>36536</v>
      </c>
      <c r="AN15" s="15">
        <v>2664643</v>
      </c>
      <c r="AO15" s="15">
        <v>28138</v>
      </c>
      <c r="AP15" s="15">
        <v>2316553</v>
      </c>
      <c r="AQ15" s="15">
        <v>28283</v>
      </c>
      <c r="AR15" s="15">
        <v>2011546</v>
      </c>
      <c r="AS15" s="66"/>
      <c r="AT15" s="37" t="s">
        <v>4</v>
      </c>
      <c r="AU15" s="29" t="s">
        <v>73</v>
      </c>
      <c r="AV15" s="15">
        <v>33716</v>
      </c>
      <c r="AW15" s="15">
        <v>2807190</v>
      </c>
      <c r="AX15" s="15">
        <v>29448</v>
      </c>
      <c r="AY15" s="15">
        <v>2101576</v>
      </c>
      <c r="AZ15" s="15">
        <v>42744</v>
      </c>
      <c r="BA15" s="15">
        <v>3583056</v>
      </c>
      <c r="BB15" s="15">
        <v>33714</v>
      </c>
      <c r="BC15" s="15">
        <v>2525476</v>
      </c>
      <c r="BD15" s="66"/>
      <c r="BE15" s="37" t="s">
        <v>4</v>
      </c>
      <c r="BF15" s="29" t="s">
        <v>73</v>
      </c>
      <c r="BG15" s="15">
        <v>46797</v>
      </c>
      <c r="BH15" s="15">
        <v>4474185</v>
      </c>
      <c r="BI15" s="15">
        <v>37005</v>
      </c>
      <c r="BJ15" s="15">
        <v>2650160</v>
      </c>
      <c r="BK15" s="15">
        <v>45717</v>
      </c>
      <c r="BL15" s="15">
        <v>4395119</v>
      </c>
      <c r="BM15" s="15">
        <v>38667</v>
      </c>
      <c r="BN15" s="15">
        <v>2970351</v>
      </c>
      <c r="BO15" s="66"/>
      <c r="BP15" s="37" t="s">
        <v>4</v>
      </c>
      <c r="BQ15" s="29" t="s">
        <v>73</v>
      </c>
      <c r="BR15" s="15">
        <v>30534</v>
      </c>
      <c r="BS15" s="15">
        <v>3105974</v>
      </c>
      <c r="BT15" s="15">
        <v>26781</v>
      </c>
      <c r="BU15" s="15">
        <f>2105134-13136</f>
        <v>2091998</v>
      </c>
      <c r="BV15" s="15">
        <v>29380</v>
      </c>
      <c r="BW15" s="15">
        <v>2713681</v>
      </c>
      <c r="BX15" s="15">
        <v>27855</v>
      </c>
      <c r="BY15" s="16">
        <v>2067777</v>
      </c>
      <c r="BZ15" s="66"/>
      <c r="CA15" s="37" t="s">
        <v>4</v>
      </c>
      <c r="CB15" s="29" t="s">
        <v>73</v>
      </c>
      <c r="CC15" s="15">
        <v>29147</v>
      </c>
      <c r="CD15" s="15">
        <v>2500514</v>
      </c>
      <c r="CE15" s="15">
        <v>26139</v>
      </c>
      <c r="CF15" s="15">
        <v>2057266</v>
      </c>
      <c r="CG15" s="15">
        <v>41804</v>
      </c>
      <c r="CH15" s="15">
        <v>3338433</v>
      </c>
      <c r="CI15" s="15">
        <v>21925</v>
      </c>
      <c r="CJ15" s="15">
        <v>1749923</v>
      </c>
      <c r="CK15" s="66"/>
      <c r="CL15" s="37" t="s">
        <v>4</v>
      </c>
      <c r="CM15" s="29" t="s">
        <v>73</v>
      </c>
      <c r="CN15" s="15">
        <v>40444</v>
      </c>
      <c r="CO15" s="15">
        <v>3205497</v>
      </c>
      <c r="CP15" s="15">
        <v>15417</v>
      </c>
      <c r="CQ15" s="15">
        <v>1276098</v>
      </c>
      <c r="CR15" s="15">
        <v>17367</v>
      </c>
      <c r="CS15" s="15">
        <v>1308171</v>
      </c>
      <c r="CT15" s="15">
        <v>7465</v>
      </c>
      <c r="CU15" s="15">
        <v>604825</v>
      </c>
      <c r="CV15" s="66"/>
      <c r="CW15" s="37" t="s">
        <v>4</v>
      </c>
      <c r="CX15" s="29" t="s">
        <v>73</v>
      </c>
      <c r="CY15" s="15">
        <v>6099</v>
      </c>
      <c r="CZ15" s="15">
        <v>484100</v>
      </c>
      <c r="DA15" s="15">
        <v>2944</v>
      </c>
      <c r="DB15" s="15">
        <v>262985</v>
      </c>
    </row>
    <row r="16" spans="1:106" ht="42" customHeight="1">
      <c r="A16" s="66"/>
      <c r="B16" s="37" t="s">
        <v>5</v>
      </c>
      <c r="C16" s="28" t="s">
        <v>40</v>
      </c>
      <c r="D16" s="55">
        <v>11749649</v>
      </c>
      <c r="E16" s="55">
        <v>10408845473</v>
      </c>
      <c r="F16" s="55">
        <v>13569033</v>
      </c>
      <c r="G16" s="55">
        <v>12320938438</v>
      </c>
      <c r="H16" s="15">
        <v>320534</v>
      </c>
      <c r="I16" s="15">
        <f>302029754+1000</f>
        <v>302030754</v>
      </c>
      <c r="J16" s="54">
        <v>309116</v>
      </c>
      <c r="K16" s="16">
        <v>280256389</v>
      </c>
      <c r="L16" s="66"/>
      <c r="M16" s="37" t="s">
        <v>5</v>
      </c>
      <c r="N16" s="28" t="s">
        <v>40</v>
      </c>
      <c r="O16" s="15">
        <v>1704336</v>
      </c>
      <c r="P16" s="15">
        <v>1302295662</v>
      </c>
      <c r="Q16" s="15">
        <v>1690535</v>
      </c>
      <c r="R16" s="15">
        <v>1275096272</v>
      </c>
      <c r="S16" s="15">
        <v>704321</v>
      </c>
      <c r="T16" s="15">
        <v>561053919</v>
      </c>
      <c r="U16" s="15">
        <v>775706</v>
      </c>
      <c r="V16" s="15">
        <v>672444410</v>
      </c>
      <c r="W16" s="66"/>
      <c r="X16" s="37" t="s">
        <v>5</v>
      </c>
      <c r="Y16" s="28" t="s">
        <v>40</v>
      </c>
      <c r="Z16" s="15">
        <v>708152</v>
      </c>
      <c r="AA16" s="15">
        <v>769689106</v>
      </c>
      <c r="AB16" s="51">
        <v>998980</v>
      </c>
      <c r="AC16" s="15">
        <v>1072498172</v>
      </c>
      <c r="AD16" s="15">
        <v>1024967</v>
      </c>
      <c r="AE16" s="15">
        <v>1068022323</v>
      </c>
      <c r="AF16" s="15">
        <v>1416384</v>
      </c>
      <c r="AG16" s="15">
        <v>1443184610</v>
      </c>
      <c r="AH16" s="66"/>
      <c r="AI16" s="37" t="s">
        <v>5</v>
      </c>
      <c r="AJ16" s="28" t="s">
        <v>40</v>
      </c>
      <c r="AK16" s="15">
        <v>955990</v>
      </c>
      <c r="AL16" s="15">
        <v>946476405</v>
      </c>
      <c r="AM16" s="15">
        <v>1240971</v>
      </c>
      <c r="AN16" s="15">
        <v>1214098379</v>
      </c>
      <c r="AO16" s="15">
        <v>835698</v>
      </c>
      <c r="AP16" s="15">
        <v>789039203</v>
      </c>
      <c r="AQ16" s="15">
        <v>1062302</v>
      </c>
      <c r="AR16" s="15">
        <v>1021462727</v>
      </c>
      <c r="AS16" s="66"/>
      <c r="AT16" s="37" t="s">
        <v>5</v>
      </c>
      <c r="AU16" s="28" t="s">
        <v>40</v>
      </c>
      <c r="AV16" s="15">
        <v>856432</v>
      </c>
      <c r="AW16" s="15">
        <v>778657669</v>
      </c>
      <c r="AX16" s="15">
        <v>1049323</v>
      </c>
      <c r="AY16" s="15">
        <v>993363876</v>
      </c>
      <c r="AZ16" s="15">
        <v>913003</v>
      </c>
      <c r="BA16" s="15">
        <v>798699330</v>
      </c>
      <c r="BB16" s="15">
        <v>1077018</v>
      </c>
      <c r="BC16" s="15">
        <v>1002672327</v>
      </c>
      <c r="BD16" s="66"/>
      <c r="BE16" s="37" t="s">
        <v>5</v>
      </c>
      <c r="BF16" s="28" t="s">
        <v>40</v>
      </c>
      <c r="BG16" s="15">
        <v>888651</v>
      </c>
      <c r="BH16" s="15">
        <f>765929202-5003462</f>
        <v>760925740</v>
      </c>
      <c r="BI16" s="15">
        <v>1025047</v>
      </c>
      <c r="BJ16" s="15">
        <f>936784728-5000000</f>
        <v>931784728</v>
      </c>
      <c r="BK16" s="15">
        <v>783716</v>
      </c>
      <c r="BL16" s="15">
        <v>671616663</v>
      </c>
      <c r="BM16" s="15">
        <v>889790</v>
      </c>
      <c r="BN16" s="15">
        <v>790632443</v>
      </c>
      <c r="BO16" s="66"/>
      <c r="BP16" s="37" t="s">
        <v>5</v>
      </c>
      <c r="BQ16" s="28" t="s">
        <v>40</v>
      </c>
      <c r="BR16" s="15">
        <v>479556</v>
      </c>
      <c r="BS16" s="15">
        <v>407508788</v>
      </c>
      <c r="BT16" s="15">
        <v>539354</v>
      </c>
      <c r="BU16" s="15">
        <v>463894343</v>
      </c>
      <c r="BV16" s="15">
        <v>437247</v>
      </c>
      <c r="BW16" s="15">
        <v>369786805</v>
      </c>
      <c r="BX16" s="15">
        <v>511693</v>
      </c>
      <c r="BY16" s="16">
        <v>430107598</v>
      </c>
      <c r="BZ16" s="66"/>
      <c r="CA16" s="37" t="s">
        <v>5</v>
      </c>
      <c r="CB16" s="28" t="s">
        <v>40</v>
      </c>
      <c r="CC16" s="15">
        <v>361432</v>
      </c>
      <c r="CD16" s="15">
        <v>294817902</v>
      </c>
      <c r="CE16" s="15">
        <v>412455</v>
      </c>
      <c r="CF16" s="15">
        <v>327598439</v>
      </c>
      <c r="CG16" s="15">
        <v>359388</v>
      </c>
      <c r="CH16" s="15">
        <v>282059506</v>
      </c>
      <c r="CI16" s="15">
        <v>291361</v>
      </c>
      <c r="CJ16" s="15">
        <v>216368892</v>
      </c>
      <c r="CK16" s="66"/>
      <c r="CL16" s="37" t="s">
        <v>5</v>
      </c>
      <c r="CM16" s="28" t="s">
        <v>40</v>
      </c>
      <c r="CN16" s="15">
        <v>268782</v>
      </c>
      <c r="CO16" s="15">
        <v>202514484</v>
      </c>
      <c r="CP16" s="15">
        <v>174872</v>
      </c>
      <c r="CQ16" s="15">
        <v>120366116</v>
      </c>
      <c r="CR16" s="15">
        <v>110087</v>
      </c>
      <c r="CS16" s="15">
        <v>78383297</v>
      </c>
      <c r="CT16" s="15">
        <v>76032</v>
      </c>
      <c r="CU16" s="15">
        <v>48319763</v>
      </c>
      <c r="CV16" s="66"/>
      <c r="CW16" s="37" t="s">
        <v>5</v>
      </c>
      <c r="CX16" s="28" t="s">
        <v>40</v>
      </c>
      <c r="CY16" s="15">
        <v>37357</v>
      </c>
      <c r="CZ16" s="15">
        <v>25267917</v>
      </c>
      <c r="DA16" s="15">
        <v>28094</v>
      </c>
      <c r="DB16" s="15">
        <v>16788954</v>
      </c>
    </row>
    <row r="17" spans="1:106" ht="27" customHeight="1">
      <c r="A17" s="66"/>
      <c r="B17" s="37" t="s">
        <v>6</v>
      </c>
      <c r="C17" s="29" t="s">
        <v>74</v>
      </c>
      <c r="D17" s="55">
        <v>11667377</v>
      </c>
      <c r="E17" s="55">
        <v>2658497589</v>
      </c>
      <c r="F17" s="55">
        <v>13410037</v>
      </c>
      <c r="G17" s="55">
        <v>3049045339</v>
      </c>
      <c r="H17" s="15">
        <v>323450</v>
      </c>
      <c r="I17" s="15">
        <v>75692344</v>
      </c>
      <c r="J17" s="54">
        <v>311325</v>
      </c>
      <c r="K17" s="16">
        <v>70409393</v>
      </c>
      <c r="L17" s="66"/>
      <c r="M17" s="37" t="s">
        <v>6</v>
      </c>
      <c r="N17" s="29" t="s">
        <v>74</v>
      </c>
      <c r="O17" s="15">
        <v>1690319</v>
      </c>
      <c r="P17" s="15">
        <v>383164554</v>
      </c>
      <c r="Q17" s="15">
        <v>1677293</v>
      </c>
      <c r="R17" s="15">
        <v>380064287</v>
      </c>
      <c r="S17" s="15">
        <v>702781</v>
      </c>
      <c r="T17" s="15">
        <v>159556452</v>
      </c>
      <c r="U17" s="15">
        <v>772201</v>
      </c>
      <c r="V17" s="15">
        <v>175253020</v>
      </c>
      <c r="W17" s="66"/>
      <c r="X17" s="37" t="s">
        <v>6</v>
      </c>
      <c r="Y17" s="29" t="s">
        <v>74</v>
      </c>
      <c r="Z17" s="15">
        <v>699348</v>
      </c>
      <c r="AA17" s="15">
        <v>159034896</v>
      </c>
      <c r="AB17" s="51">
        <v>986386</v>
      </c>
      <c r="AC17" s="15">
        <v>224170941</v>
      </c>
      <c r="AD17" s="15">
        <v>1014939</v>
      </c>
      <c r="AE17" s="15">
        <v>231505376</v>
      </c>
      <c r="AF17" s="15">
        <v>1399725</v>
      </c>
      <c r="AG17" s="15">
        <v>318717691</v>
      </c>
      <c r="AH17" s="66"/>
      <c r="AI17" s="37" t="s">
        <v>6</v>
      </c>
      <c r="AJ17" s="29" t="s">
        <v>74</v>
      </c>
      <c r="AK17" s="15">
        <v>944475</v>
      </c>
      <c r="AL17" s="15">
        <v>215252843</v>
      </c>
      <c r="AM17" s="15">
        <v>1225398</v>
      </c>
      <c r="AN17" s="15">
        <v>279040994</v>
      </c>
      <c r="AO17" s="15">
        <v>825838</v>
      </c>
      <c r="AP17" s="15">
        <v>188197636</v>
      </c>
      <c r="AQ17" s="15">
        <v>1046340</v>
      </c>
      <c r="AR17" s="15">
        <v>238127042</v>
      </c>
      <c r="AS17" s="66"/>
      <c r="AT17" s="37" t="s">
        <v>6</v>
      </c>
      <c r="AU17" s="29" t="s">
        <v>74</v>
      </c>
      <c r="AV17" s="15">
        <v>846797</v>
      </c>
      <c r="AW17" s="15">
        <v>193020486</v>
      </c>
      <c r="AX17" s="15">
        <v>1032134</v>
      </c>
      <c r="AY17" s="15">
        <v>234826879</v>
      </c>
      <c r="AZ17" s="15">
        <v>905129</v>
      </c>
      <c r="BA17" s="15">
        <v>206419893</v>
      </c>
      <c r="BB17" s="15">
        <v>1059221</v>
      </c>
      <c r="BC17" s="15">
        <v>241095048</v>
      </c>
      <c r="BD17" s="66"/>
      <c r="BE17" s="37" t="s">
        <v>6</v>
      </c>
      <c r="BF17" s="29" t="s">
        <v>74</v>
      </c>
      <c r="BG17" s="15">
        <v>882107</v>
      </c>
      <c r="BH17" s="15">
        <v>201270131</v>
      </c>
      <c r="BI17" s="15">
        <v>1007843</v>
      </c>
      <c r="BJ17" s="15">
        <v>229529351</v>
      </c>
      <c r="BK17" s="15">
        <v>778719</v>
      </c>
      <c r="BL17" s="15">
        <v>177718502</v>
      </c>
      <c r="BM17" s="15">
        <v>876816</v>
      </c>
      <c r="BN17" s="15">
        <v>199764356</v>
      </c>
      <c r="BO17" s="66"/>
      <c r="BP17" s="37" t="s">
        <v>6</v>
      </c>
      <c r="BQ17" s="29" t="s">
        <v>74</v>
      </c>
      <c r="BR17" s="15">
        <v>476482</v>
      </c>
      <c r="BS17" s="15">
        <f>108739784-1000000</f>
        <v>107739784</v>
      </c>
      <c r="BT17" s="15">
        <v>532078</v>
      </c>
      <c r="BU17" s="15">
        <f>121265842-1498949</f>
        <v>119766893</v>
      </c>
      <c r="BV17" s="15">
        <v>434257</v>
      </c>
      <c r="BW17" s="15">
        <v>99108150</v>
      </c>
      <c r="BX17" s="15">
        <v>504642</v>
      </c>
      <c r="BY17" s="16">
        <v>115024263</v>
      </c>
      <c r="BZ17" s="66"/>
      <c r="CA17" s="37" t="s">
        <v>6</v>
      </c>
      <c r="CB17" s="29" t="s">
        <v>74</v>
      </c>
      <c r="CC17" s="15">
        <v>359495</v>
      </c>
      <c r="CD17" s="15">
        <v>82062180</v>
      </c>
      <c r="CE17" s="15">
        <v>408104</v>
      </c>
      <c r="CF17" s="15">
        <v>93058629</v>
      </c>
      <c r="CG17" s="15">
        <v>360301</v>
      </c>
      <c r="CH17" s="15">
        <v>82239607</v>
      </c>
      <c r="CI17" s="15">
        <v>289884</v>
      </c>
      <c r="CJ17" s="15">
        <v>66135057</v>
      </c>
      <c r="CK17" s="66"/>
      <c r="CL17" s="37" t="s">
        <v>6</v>
      </c>
      <c r="CM17" s="29" t="s">
        <v>74</v>
      </c>
      <c r="CN17" s="15">
        <v>272197</v>
      </c>
      <c r="CO17" s="15">
        <v>62108166</v>
      </c>
      <c r="CP17" s="15">
        <v>175392</v>
      </c>
      <c r="CQ17" s="15">
        <v>40028748</v>
      </c>
      <c r="CR17" s="15">
        <v>112389</v>
      </c>
      <c r="CS17" s="15">
        <v>25651886</v>
      </c>
      <c r="CT17" s="15">
        <v>76726</v>
      </c>
      <c r="CU17" s="15">
        <v>17510200</v>
      </c>
      <c r="CV17" s="66"/>
      <c r="CW17" s="37" t="s">
        <v>6</v>
      </c>
      <c r="CX17" s="29" t="s">
        <v>74</v>
      </c>
      <c r="CY17" s="15">
        <v>38354</v>
      </c>
      <c r="CZ17" s="15">
        <v>8754703</v>
      </c>
      <c r="DA17" s="15">
        <v>28529</v>
      </c>
      <c r="DB17" s="15">
        <v>6522547</v>
      </c>
    </row>
    <row r="18" spans="1:106" ht="26.25" customHeight="1">
      <c r="A18" s="66"/>
      <c r="B18" s="37" t="s">
        <v>7</v>
      </c>
      <c r="C18" s="29" t="s">
        <v>75</v>
      </c>
      <c r="D18" s="55">
        <v>524783</v>
      </c>
      <c r="E18" s="55">
        <v>10085234</v>
      </c>
      <c r="F18" s="55">
        <v>429535</v>
      </c>
      <c r="G18" s="55">
        <v>8028285</v>
      </c>
      <c r="H18" s="15">
        <v>7026</v>
      </c>
      <c r="I18" s="15">
        <v>148235</v>
      </c>
      <c r="J18" s="54">
        <v>5694</v>
      </c>
      <c r="K18" s="16">
        <v>114826</v>
      </c>
      <c r="L18" s="66"/>
      <c r="M18" s="37" t="s">
        <v>7</v>
      </c>
      <c r="N18" s="29" t="s">
        <v>75</v>
      </c>
      <c r="O18" s="15">
        <v>23914</v>
      </c>
      <c r="P18" s="15">
        <v>411687</v>
      </c>
      <c r="Q18" s="15">
        <v>21802</v>
      </c>
      <c r="R18" s="15">
        <v>366003</v>
      </c>
      <c r="S18" s="15">
        <v>10378</v>
      </c>
      <c r="T18" s="15">
        <v>174667</v>
      </c>
      <c r="U18" s="15">
        <v>11438</v>
      </c>
      <c r="V18" s="15">
        <v>194096</v>
      </c>
      <c r="W18" s="66"/>
      <c r="X18" s="37" t="s">
        <v>7</v>
      </c>
      <c r="Y18" s="29" t="s">
        <v>75</v>
      </c>
      <c r="Z18" s="15">
        <v>16528</v>
      </c>
      <c r="AA18" s="15">
        <v>298263</v>
      </c>
      <c r="AB18" s="51">
        <v>20158</v>
      </c>
      <c r="AC18" s="15">
        <v>357704</v>
      </c>
      <c r="AD18" s="15">
        <v>45994</v>
      </c>
      <c r="AE18" s="15">
        <v>879496</v>
      </c>
      <c r="AF18" s="15">
        <v>40206</v>
      </c>
      <c r="AG18" s="15">
        <v>740077</v>
      </c>
      <c r="AH18" s="66"/>
      <c r="AI18" s="37" t="s">
        <v>7</v>
      </c>
      <c r="AJ18" s="29" t="s">
        <v>75</v>
      </c>
      <c r="AK18" s="15">
        <v>30941</v>
      </c>
      <c r="AL18" s="15">
        <v>572800</v>
      </c>
      <c r="AM18" s="15">
        <v>36306</v>
      </c>
      <c r="AN18" s="15">
        <v>672339</v>
      </c>
      <c r="AO18" s="15">
        <v>27926</v>
      </c>
      <c r="AP18" s="15">
        <v>518771</v>
      </c>
      <c r="AQ18" s="15">
        <v>28040</v>
      </c>
      <c r="AR18" s="15">
        <v>515252</v>
      </c>
      <c r="AS18" s="66"/>
      <c r="AT18" s="37" t="s">
        <v>7</v>
      </c>
      <c r="AU18" s="29" t="s">
        <v>75</v>
      </c>
      <c r="AV18" s="15">
        <v>33471</v>
      </c>
      <c r="AW18" s="15">
        <v>620692</v>
      </c>
      <c r="AX18" s="15">
        <v>29223</v>
      </c>
      <c r="AY18" s="15">
        <v>535072</v>
      </c>
      <c r="AZ18" s="15">
        <v>42449</v>
      </c>
      <c r="BA18" s="15">
        <v>793971</v>
      </c>
      <c r="BB18" s="15">
        <v>33449</v>
      </c>
      <c r="BC18" s="15">
        <v>621838</v>
      </c>
      <c r="BD18" s="66"/>
      <c r="BE18" s="37" t="s">
        <v>7</v>
      </c>
      <c r="BF18" s="29" t="s">
        <v>75</v>
      </c>
      <c r="BG18" s="15">
        <v>46540</v>
      </c>
      <c r="BH18" s="15">
        <f>880780-4671</f>
        <v>876109</v>
      </c>
      <c r="BI18" s="15">
        <v>36762</v>
      </c>
      <c r="BJ18" s="15">
        <v>689680</v>
      </c>
      <c r="BK18" s="15">
        <v>45443</v>
      </c>
      <c r="BL18" s="15">
        <v>877588</v>
      </c>
      <c r="BM18" s="15">
        <v>38455</v>
      </c>
      <c r="BN18" s="15">
        <v>735612</v>
      </c>
      <c r="BO18" s="66"/>
      <c r="BP18" s="37" t="s">
        <v>7</v>
      </c>
      <c r="BQ18" s="29" t="s">
        <v>75</v>
      </c>
      <c r="BR18" s="15">
        <v>30394</v>
      </c>
      <c r="BS18" s="15">
        <v>603371</v>
      </c>
      <c r="BT18" s="15">
        <v>26653</v>
      </c>
      <c r="BU18" s="15">
        <v>514023</v>
      </c>
      <c r="BV18" s="15">
        <v>29240</v>
      </c>
      <c r="BW18" s="15">
        <v>562499</v>
      </c>
      <c r="BX18" s="15">
        <v>27737</v>
      </c>
      <c r="BY18" s="16">
        <v>530344</v>
      </c>
      <c r="BZ18" s="66"/>
      <c r="CA18" s="37" t="s">
        <v>7</v>
      </c>
      <c r="CB18" s="29" t="s">
        <v>75</v>
      </c>
      <c r="CC18" s="15">
        <v>29037</v>
      </c>
      <c r="CD18" s="15">
        <v>566911</v>
      </c>
      <c r="CE18" s="15">
        <v>26013</v>
      </c>
      <c r="CF18" s="15">
        <v>500601</v>
      </c>
      <c r="CG18" s="15">
        <v>41693</v>
      </c>
      <c r="CH18" s="15">
        <v>846330</v>
      </c>
      <c r="CI18" s="15">
        <v>21854</v>
      </c>
      <c r="CJ18" s="15">
        <v>426018</v>
      </c>
      <c r="CK18" s="66"/>
      <c r="CL18" s="37" t="s">
        <v>7</v>
      </c>
      <c r="CM18" s="29" t="s">
        <v>75</v>
      </c>
      <c r="CN18" s="15">
        <v>40373</v>
      </c>
      <c r="CO18" s="15">
        <v>842405</v>
      </c>
      <c r="CP18" s="15">
        <v>15358</v>
      </c>
      <c r="CQ18" s="15">
        <v>306589</v>
      </c>
      <c r="CR18" s="15">
        <v>17345</v>
      </c>
      <c r="CS18" s="15">
        <v>363000</v>
      </c>
      <c r="CT18" s="15">
        <v>7450</v>
      </c>
      <c r="CU18" s="15">
        <v>149559</v>
      </c>
      <c r="CV18" s="66"/>
      <c r="CW18" s="37" t="s">
        <v>7</v>
      </c>
      <c r="CX18" s="29" t="s">
        <v>75</v>
      </c>
      <c r="CY18" s="15">
        <v>6091</v>
      </c>
      <c r="CZ18" s="15">
        <v>128439</v>
      </c>
      <c r="DA18" s="15">
        <v>2937</v>
      </c>
      <c r="DB18" s="15">
        <v>58652</v>
      </c>
    </row>
    <row r="19" spans="1:106" ht="27" customHeight="1">
      <c r="A19" s="66"/>
      <c r="B19" s="70"/>
      <c r="C19" s="17"/>
      <c r="H19" s="18"/>
      <c r="I19" s="18"/>
      <c r="J19" s="18"/>
      <c r="K19" s="18"/>
      <c r="L19" s="66"/>
      <c r="M19" s="70"/>
      <c r="N19" s="17"/>
      <c r="O19" s="18"/>
      <c r="P19" s="18"/>
      <c r="Q19" s="18"/>
      <c r="R19" s="18"/>
      <c r="S19" s="18"/>
      <c r="T19" s="18"/>
      <c r="U19" s="18"/>
      <c r="V19" s="18"/>
      <c r="AH19" s="66"/>
      <c r="AI19" s="70"/>
      <c r="AJ19" s="17"/>
      <c r="AK19" s="18"/>
      <c r="AL19" s="18"/>
      <c r="AM19" s="18"/>
      <c r="AN19" s="18"/>
      <c r="AO19" s="18"/>
      <c r="AP19" s="18"/>
      <c r="AQ19" s="18"/>
      <c r="AR19" s="18"/>
      <c r="AS19" s="66"/>
      <c r="AT19" s="70"/>
      <c r="AU19" s="17"/>
      <c r="AV19" s="18"/>
      <c r="AW19" s="18"/>
      <c r="AX19" s="18"/>
      <c r="AY19" s="18"/>
      <c r="AZ19" s="18"/>
      <c r="BA19" s="18"/>
      <c r="BB19" s="18"/>
      <c r="BC19" s="18"/>
      <c r="BD19" s="66"/>
      <c r="BE19" s="70"/>
      <c r="BF19" s="17"/>
      <c r="BG19" s="18"/>
      <c r="BH19" s="18"/>
      <c r="BI19" s="18"/>
      <c r="BJ19" s="18"/>
      <c r="BK19" s="18"/>
      <c r="BL19" s="18"/>
      <c r="BM19" s="18"/>
      <c r="BN19" s="18"/>
      <c r="BO19" s="66"/>
      <c r="BP19" s="70"/>
      <c r="BQ19" s="17"/>
      <c r="BR19" s="18"/>
      <c r="BS19" s="18"/>
      <c r="BT19" s="18"/>
      <c r="BU19" s="18"/>
      <c r="BV19" s="18"/>
      <c r="BW19" s="18"/>
      <c r="BX19" s="18"/>
      <c r="BY19" s="18"/>
      <c r="BZ19" s="66"/>
      <c r="CA19" s="70"/>
      <c r="CB19" s="17"/>
      <c r="CC19" s="18"/>
      <c r="CD19" s="18"/>
      <c r="CE19" s="18"/>
      <c r="CF19" s="18"/>
      <c r="CG19" s="18"/>
      <c r="CH19" s="18"/>
      <c r="CI19" s="18"/>
      <c r="CJ19" s="18"/>
      <c r="CK19" s="66"/>
      <c r="CL19" s="70"/>
      <c r="CM19" s="17"/>
      <c r="CN19" s="18"/>
      <c r="CO19" s="18"/>
      <c r="CP19" s="18"/>
      <c r="CQ19" s="18"/>
      <c r="CR19" s="18"/>
      <c r="CS19" s="18"/>
      <c r="CT19" s="18"/>
      <c r="CU19" s="18"/>
      <c r="CV19" s="66"/>
      <c r="CW19" s="70"/>
      <c r="CX19" s="17"/>
      <c r="CY19" s="15"/>
      <c r="CZ19" s="15"/>
      <c r="DA19" s="15"/>
      <c r="DB19" s="15"/>
    </row>
    <row r="20" spans="1:106" ht="30" customHeight="1">
      <c r="A20" s="38" t="s">
        <v>11</v>
      </c>
      <c r="B20" s="69"/>
      <c r="C20" s="12" t="s">
        <v>76</v>
      </c>
      <c r="D20" s="65">
        <f>MAX(D21:D24)</f>
        <v>12806469</v>
      </c>
      <c r="E20" s="65">
        <f>SUM(E21:E24)</f>
        <v>7191754851</v>
      </c>
      <c r="F20" s="65">
        <f>MAX(F21:F24)</f>
        <v>18451341</v>
      </c>
      <c r="G20" s="65">
        <f>SUM(G21:G24)</f>
        <v>10025077075</v>
      </c>
      <c r="H20" s="13">
        <f>MAX(H21:H24)</f>
        <v>436917</v>
      </c>
      <c r="I20" s="13">
        <f>SUM(I21:I24)</f>
        <v>192364933</v>
      </c>
      <c r="J20" s="19">
        <f>MAX(J21:J24)</f>
        <v>345419</v>
      </c>
      <c r="K20" s="19">
        <f>SUM(K21:K24)</f>
        <v>146010532</v>
      </c>
      <c r="L20" s="38" t="s">
        <v>11</v>
      </c>
      <c r="M20" s="69"/>
      <c r="N20" s="12" t="s">
        <v>76</v>
      </c>
      <c r="O20" s="13">
        <f>MAX(O21:O24)</f>
        <v>932124</v>
      </c>
      <c r="P20" s="13">
        <f>SUM(P21:P24)</f>
        <v>421332266</v>
      </c>
      <c r="Q20" s="19">
        <f>MAX(Q21:Q24)</f>
        <v>740681</v>
      </c>
      <c r="R20" s="19">
        <f>SUM(R21:R24)</f>
        <v>330976772</v>
      </c>
      <c r="S20" s="13">
        <f>MAX(S21:S24)</f>
        <v>814654</v>
      </c>
      <c r="T20" s="13">
        <f>SUM(T21:T24)</f>
        <v>426773934</v>
      </c>
      <c r="U20" s="19">
        <f>MAX(U21:U24)</f>
        <v>706085</v>
      </c>
      <c r="V20" s="19">
        <f>SUM(V21:V24)</f>
        <v>348756071</v>
      </c>
      <c r="W20" s="78" t="s">
        <v>11</v>
      </c>
      <c r="X20" s="69"/>
      <c r="Y20" s="12" t="s">
        <v>204</v>
      </c>
      <c r="Z20" s="13">
        <f>MAX(Z21:Z24)</f>
        <v>780382</v>
      </c>
      <c r="AA20" s="13">
        <f>SUM(AA21:AA24)</f>
        <v>451549191</v>
      </c>
      <c r="AB20" s="19">
        <f>MAX(AB21:AB24)</f>
        <v>924502</v>
      </c>
      <c r="AC20" s="19">
        <f>SUM(AC21:AC24)</f>
        <v>479939871</v>
      </c>
      <c r="AD20" s="13">
        <f>MAX(AD21:AD24)</f>
        <v>906639</v>
      </c>
      <c r="AE20" s="13">
        <f>SUM(AE21:AE24)</f>
        <v>537465503</v>
      </c>
      <c r="AF20" s="19">
        <f>MAX(AF21:AF24)</f>
        <v>1521195</v>
      </c>
      <c r="AG20" s="19">
        <f>SUM(AG21:AG24)</f>
        <v>804224279</v>
      </c>
      <c r="AH20" s="38" t="s">
        <v>11</v>
      </c>
      <c r="AI20" s="69"/>
      <c r="AJ20" s="12" t="s">
        <v>76</v>
      </c>
      <c r="AK20" s="13">
        <f>MAX(AK21:AK24)</f>
        <v>915684</v>
      </c>
      <c r="AL20" s="13">
        <f>SUM(AL21:AL24)</f>
        <v>538012559</v>
      </c>
      <c r="AM20" s="19">
        <f>MAX(AM21:AM24)</f>
        <v>1659707</v>
      </c>
      <c r="AN20" s="19">
        <f>SUM(AN21:AN24)</f>
        <v>873748843</v>
      </c>
      <c r="AO20" s="13">
        <f>MAX(AO21:AO24)</f>
        <v>988625</v>
      </c>
      <c r="AP20" s="13">
        <f>SUM(AP21:AP24)</f>
        <v>567366799</v>
      </c>
      <c r="AQ20" s="19">
        <f>MAX(AQ21:AQ24)</f>
        <v>1795456</v>
      </c>
      <c r="AR20" s="19">
        <f>SUM(AR21:AR24)</f>
        <v>935411629</v>
      </c>
      <c r="AS20" s="38" t="s">
        <v>11</v>
      </c>
      <c r="AT20" s="69"/>
      <c r="AU20" s="12" t="s">
        <v>76</v>
      </c>
      <c r="AV20" s="13">
        <f>MAX(AV21:AV24)</f>
        <v>1136116</v>
      </c>
      <c r="AW20" s="13">
        <f>SUM(AW21:AW24)</f>
        <v>642050107</v>
      </c>
      <c r="AX20" s="19">
        <f>MAX(AX21:AX24)</f>
        <v>1986130</v>
      </c>
      <c r="AY20" s="19">
        <f>SUM(AY21:AY24)</f>
        <v>1045606548</v>
      </c>
      <c r="AZ20" s="13">
        <f>MAX(AZ21:AZ24)</f>
        <v>1202884</v>
      </c>
      <c r="BA20" s="13">
        <f>SUM(BA21:BA24)</f>
        <v>686920678</v>
      </c>
      <c r="BB20" s="19">
        <f>MAX(BB21:BB24)</f>
        <v>2014700</v>
      </c>
      <c r="BC20" s="19">
        <f>SUM(BC21:BC24)</f>
        <v>1095464498</v>
      </c>
      <c r="BD20" s="38" t="s">
        <v>11</v>
      </c>
      <c r="BE20" s="69"/>
      <c r="BF20" s="12" t="s">
        <v>76</v>
      </c>
      <c r="BG20" s="13">
        <f>MAX(BG21:BG24)</f>
        <v>1104680</v>
      </c>
      <c r="BH20" s="13">
        <f>SUM(BH21:BH24)</f>
        <v>631452393</v>
      </c>
      <c r="BI20" s="19">
        <f>MAX(BI21:BI24)</f>
        <v>1795704</v>
      </c>
      <c r="BJ20" s="19">
        <f>SUM(BJ21:BJ24)</f>
        <v>1006949129</v>
      </c>
      <c r="BK20" s="13">
        <f>MAX(BK21:BK24)</f>
        <v>939054</v>
      </c>
      <c r="BL20" s="13">
        <f>SUM(BL21:BL24)</f>
        <v>536866848</v>
      </c>
      <c r="BM20" s="19">
        <f>MAX(BM21:BM24)</f>
        <v>1505354</v>
      </c>
      <c r="BN20" s="19">
        <f>SUM(BN21:BN24)</f>
        <v>878775972</v>
      </c>
      <c r="BO20" s="38" t="s">
        <v>11</v>
      </c>
      <c r="BP20" s="69"/>
      <c r="BQ20" s="12" t="s">
        <v>76</v>
      </c>
      <c r="BR20" s="13">
        <f>MAX(BR21:BR24)</f>
        <v>570944</v>
      </c>
      <c r="BS20" s="13">
        <f>SUM(BS21:BS24)</f>
        <v>327035430</v>
      </c>
      <c r="BT20" s="19">
        <f>MAX(BT21:BT24)</f>
        <v>872253</v>
      </c>
      <c r="BU20" s="19">
        <f>SUM(BU21:BU24)</f>
        <v>517506262</v>
      </c>
      <c r="BV20" s="13">
        <f>MAX(BV21:BV24)</f>
        <v>540236</v>
      </c>
      <c r="BW20" s="13">
        <f>SUM(BW21:BW24)</f>
        <v>306138232</v>
      </c>
      <c r="BX20" s="19">
        <f>MAX(BX21:BX24)</f>
        <v>793998</v>
      </c>
      <c r="BY20" s="19">
        <f>SUM(BY21:BY24)</f>
        <v>469205039</v>
      </c>
      <c r="BZ20" s="38" t="s">
        <v>11</v>
      </c>
      <c r="CA20" s="69"/>
      <c r="CB20" s="12" t="s">
        <v>76</v>
      </c>
      <c r="CC20" s="13">
        <f>MAX(CC21:CC24)</f>
        <v>496600</v>
      </c>
      <c r="CD20" s="13">
        <f>SUM(CD21:CD24)</f>
        <v>285150765</v>
      </c>
      <c r="CE20" s="19">
        <f>MAX(CE21:CE24)</f>
        <v>691168</v>
      </c>
      <c r="CF20" s="19">
        <f>SUM(CF21:CF24)</f>
        <v>419144031</v>
      </c>
      <c r="CG20" s="13">
        <f>MAX(CG21:CG24)</f>
        <v>476471</v>
      </c>
      <c r="CH20" s="13">
        <f>SUM(CH21:CH24)</f>
        <v>290262850</v>
      </c>
      <c r="CI20" s="19">
        <f>MAX(CI21:CI24)</f>
        <v>533782</v>
      </c>
      <c r="CJ20" s="19">
        <f>SUM(CJ21:CJ24)</f>
        <v>331556048</v>
      </c>
      <c r="CK20" s="38" t="s">
        <v>11</v>
      </c>
      <c r="CL20" s="69"/>
      <c r="CM20" s="12" t="s">
        <v>76</v>
      </c>
      <c r="CN20" s="13">
        <f>MAX(CN21:CN24)</f>
        <v>353403</v>
      </c>
      <c r="CO20" s="13">
        <f>SUM(CO21:CO24)</f>
        <v>221928491</v>
      </c>
      <c r="CP20" s="19">
        <f>MAX(CP21:CP24)</f>
        <v>332661</v>
      </c>
      <c r="CQ20" s="19">
        <f>SUM(CQ21:CQ24)</f>
        <v>205446648</v>
      </c>
      <c r="CR20" s="13">
        <f>MAX(CR21:CR24)</f>
        <v>150792</v>
      </c>
      <c r="CS20" s="13">
        <f>SUM(CS21:CS24)</f>
        <v>93471725</v>
      </c>
      <c r="CT20" s="19">
        <f>MAX(CT21:CT24)</f>
        <v>159443</v>
      </c>
      <c r="CU20" s="19">
        <f>SUM(CU21:CU24)</f>
        <v>95413436</v>
      </c>
      <c r="CV20" s="38" t="s">
        <v>11</v>
      </c>
      <c r="CW20" s="69"/>
      <c r="CX20" s="12" t="s">
        <v>76</v>
      </c>
      <c r="CY20" s="13">
        <f>MAX(CY21:CY24)</f>
        <v>60264</v>
      </c>
      <c r="CZ20" s="13">
        <f>SUM(CZ21:CZ24)</f>
        <v>35612147</v>
      </c>
      <c r="DA20" s="13">
        <f>MAX(DA21:DA24)</f>
        <v>73103</v>
      </c>
      <c r="DB20" s="13">
        <f>SUM(DB21:DB24)</f>
        <v>40941467</v>
      </c>
    </row>
    <row r="21" spans="1:106" ht="27" customHeight="1">
      <c r="A21" s="66"/>
      <c r="B21" s="37" t="s">
        <v>4</v>
      </c>
      <c r="C21" s="29" t="s">
        <v>73</v>
      </c>
      <c r="D21" s="55">
        <v>10153324</v>
      </c>
      <c r="E21" s="55">
        <v>1849862616</v>
      </c>
      <c r="F21" s="55">
        <v>15060405</v>
      </c>
      <c r="G21" s="55">
        <v>2661301043</v>
      </c>
      <c r="H21" s="15">
        <v>417539</v>
      </c>
      <c r="I21" s="15">
        <v>70540465</v>
      </c>
      <c r="J21" s="18">
        <v>329930</v>
      </c>
      <c r="K21" s="18">
        <v>53134375</v>
      </c>
      <c r="L21" s="66"/>
      <c r="M21" s="37" t="s">
        <v>4</v>
      </c>
      <c r="N21" s="29" t="s">
        <v>73</v>
      </c>
      <c r="O21" s="15">
        <v>865141</v>
      </c>
      <c r="P21" s="15">
        <v>147533530</v>
      </c>
      <c r="Q21" s="18">
        <v>686705</v>
      </c>
      <c r="R21" s="18">
        <v>114000492</v>
      </c>
      <c r="S21" s="15">
        <v>641708</v>
      </c>
      <c r="T21" s="15">
        <v>108760471</v>
      </c>
      <c r="U21" s="18">
        <v>589621</v>
      </c>
      <c r="V21" s="18">
        <v>97975031</v>
      </c>
      <c r="W21" s="66"/>
      <c r="X21" s="79" t="s">
        <v>4</v>
      </c>
      <c r="Y21" s="29" t="s">
        <v>205</v>
      </c>
      <c r="Z21" s="15">
        <v>541187</v>
      </c>
      <c r="AA21" s="15">
        <v>92674052</v>
      </c>
      <c r="AB21" s="18">
        <v>722888</v>
      </c>
      <c r="AC21" s="18">
        <v>123035253</v>
      </c>
      <c r="AD21" s="15">
        <v>575878</v>
      </c>
      <c r="AE21" s="15">
        <v>100749743</v>
      </c>
      <c r="AF21" s="18">
        <v>1173739</v>
      </c>
      <c r="AG21" s="18">
        <v>204203236</v>
      </c>
      <c r="AH21" s="66"/>
      <c r="AI21" s="37" t="s">
        <v>4</v>
      </c>
      <c r="AJ21" s="29" t="s">
        <v>73</v>
      </c>
      <c r="AK21" s="15">
        <v>630666</v>
      </c>
      <c r="AL21" s="15">
        <v>111516051</v>
      </c>
      <c r="AM21" s="18">
        <v>1324177</v>
      </c>
      <c r="AN21" s="18">
        <v>231962450</v>
      </c>
      <c r="AO21" s="15">
        <v>737045</v>
      </c>
      <c r="AP21" s="15">
        <v>131621785</v>
      </c>
      <c r="AQ21" s="18">
        <v>1485181</v>
      </c>
      <c r="AR21" s="18">
        <v>258840206</v>
      </c>
      <c r="AS21" s="66"/>
      <c r="AT21" s="37" t="s">
        <v>4</v>
      </c>
      <c r="AU21" s="29" t="s">
        <v>73</v>
      </c>
      <c r="AV21" s="15">
        <v>892587</v>
      </c>
      <c r="AW21" s="15">
        <v>161270246</v>
      </c>
      <c r="AX21" s="18">
        <v>1657899</v>
      </c>
      <c r="AY21" s="18">
        <v>289240136</v>
      </c>
      <c r="AZ21" s="15">
        <v>958232</v>
      </c>
      <c r="BA21" s="15">
        <v>175893285</v>
      </c>
      <c r="BB21" s="18">
        <v>1657550</v>
      </c>
      <c r="BC21" s="18">
        <v>291849692</v>
      </c>
      <c r="BD21" s="66"/>
      <c r="BE21" s="37" t="s">
        <v>4</v>
      </c>
      <c r="BF21" s="29" t="s">
        <v>73</v>
      </c>
      <c r="BG21" s="15">
        <v>898080</v>
      </c>
      <c r="BH21" s="15">
        <v>167271606</v>
      </c>
      <c r="BI21" s="18">
        <v>1460647</v>
      </c>
      <c r="BJ21" s="18">
        <f>262531266-2325162</f>
        <v>260206104</v>
      </c>
      <c r="BK21" s="15">
        <v>778357</v>
      </c>
      <c r="BL21" s="15">
        <v>147851134</v>
      </c>
      <c r="BM21" s="18">
        <v>1202309</v>
      </c>
      <c r="BN21" s="18">
        <v>220740390</v>
      </c>
      <c r="BO21" s="66"/>
      <c r="BP21" s="37" t="s">
        <v>4</v>
      </c>
      <c r="BQ21" s="29" t="s">
        <v>73</v>
      </c>
      <c r="BR21" s="15">
        <v>478619</v>
      </c>
      <c r="BS21" s="15">
        <v>92239757</v>
      </c>
      <c r="BT21" s="18">
        <v>695807</v>
      </c>
      <c r="BU21" s="18">
        <v>128803212</v>
      </c>
      <c r="BV21" s="15">
        <v>462692</v>
      </c>
      <c r="BW21" s="15">
        <v>89645173</v>
      </c>
      <c r="BX21" s="18">
        <v>642982</v>
      </c>
      <c r="BY21" s="18">
        <v>120167826</v>
      </c>
      <c r="BZ21" s="66"/>
      <c r="CA21" s="37" t="s">
        <v>4</v>
      </c>
      <c r="CB21" s="29" t="s">
        <v>73</v>
      </c>
      <c r="CC21" s="15">
        <v>424550</v>
      </c>
      <c r="CD21" s="15">
        <v>82341836</v>
      </c>
      <c r="CE21" s="18">
        <v>553178</v>
      </c>
      <c r="CF21" s="18">
        <v>103244526</v>
      </c>
      <c r="CG21" s="15">
        <v>393235</v>
      </c>
      <c r="CH21" s="15">
        <v>78035791</v>
      </c>
      <c r="CI21" s="18">
        <v>422409</v>
      </c>
      <c r="CJ21" s="18">
        <v>79252649</v>
      </c>
      <c r="CK21" s="66"/>
      <c r="CL21" s="37" t="s">
        <v>4</v>
      </c>
      <c r="CM21" s="29" t="s">
        <v>73</v>
      </c>
      <c r="CN21" s="15">
        <v>285459</v>
      </c>
      <c r="CO21" s="15">
        <v>57601565</v>
      </c>
      <c r="CP21" s="18">
        <v>264198</v>
      </c>
      <c r="CQ21" s="18">
        <v>49529023</v>
      </c>
      <c r="CR21" s="15">
        <v>122150</v>
      </c>
      <c r="CS21" s="15">
        <v>24497496</v>
      </c>
      <c r="CT21" s="18">
        <v>129246</v>
      </c>
      <c r="CU21" s="18">
        <v>23775067</v>
      </c>
      <c r="CV21" s="66"/>
      <c r="CW21" s="37" t="s">
        <v>4</v>
      </c>
      <c r="CX21" s="29" t="s">
        <v>73</v>
      </c>
      <c r="CY21" s="15">
        <v>50199</v>
      </c>
      <c r="CZ21" s="15">
        <v>9818630</v>
      </c>
      <c r="DA21" s="15">
        <v>61939</v>
      </c>
      <c r="DB21" s="15">
        <v>11341375</v>
      </c>
    </row>
    <row r="22" spans="1:106" ht="42" customHeight="1">
      <c r="A22" s="66"/>
      <c r="B22" s="37" t="s">
        <v>5</v>
      </c>
      <c r="C22" s="28" t="s">
        <v>40</v>
      </c>
      <c r="D22" s="55">
        <v>4387582</v>
      </c>
      <c r="E22" s="55">
        <v>2178479769</v>
      </c>
      <c r="F22" s="55">
        <v>5542559</v>
      </c>
      <c r="G22" s="55">
        <v>2820650765</v>
      </c>
      <c r="H22" s="15">
        <v>24472</v>
      </c>
      <c r="I22" s="15">
        <v>11806911</v>
      </c>
      <c r="J22" s="18">
        <v>19216</v>
      </c>
      <c r="K22" s="18">
        <v>8809423</v>
      </c>
      <c r="L22" s="66"/>
      <c r="M22" s="37" t="s">
        <v>5</v>
      </c>
      <c r="N22" s="28" t="s">
        <v>40</v>
      </c>
      <c r="O22" s="15">
        <v>90086</v>
      </c>
      <c r="P22" s="15">
        <v>43321359</v>
      </c>
      <c r="Q22" s="18">
        <v>71097</v>
      </c>
      <c r="R22" s="18">
        <v>33609912</v>
      </c>
      <c r="S22" s="15">
        <v>241132</v>
      </c>
      <c r="T22" s="15">
        <v>118232073</v>
      </c>
      <c r="U22" s="18">
        <v>161302</v>
      </c>
      <c r="V22" s="18">
        <v>77007579</v>
      </c>
      <c r="W22" s="66"/>
      <c r="X22" s="79" t="s">
        <v>5</v>
      </c>
      <c r="Y22" s="28" t="s">
        <v>206</v>
      </c>
      <c r="Z22" s="15">
        <v>355645</v>
      </c>
      <c r="AA22" s="15">
        <v>169546074</v>
      </c>
      <c r="AB22" s="18">
        <v>295995</v>
      </c>
      <c r="AC22" s="18">
        <v>132004919</v>
      </c>
      <c r="AD22" s="15">
        <v>514790</v>
      </c>
      <c r="AE22" s="15">
        <v>219654100</v>
      </c>
      <c r="AF22" s="18">
        <v>529314</v>
      </c>
      <c r="AG22" s="18">
        <v>232252575</v>
      </c>
      <c r="AH22" s="66"/>
      <c r="AI22" s="37" t="s">
        <v>5</v>
      </c>
      <c r="AJ22" s="28" t="s">
        <v>40</v>
      </c>
      <c r="AK22" s="15">
        <v>463830</v>
      </c>
      <c r="AL22" s="15">
        <v>206070696</v>
      </c>
      <c r="AM22" s="18">
        <v>523800</v>
      </c>
      <c r="AN22" s="18">
        <f>239132381-390614</f>
        <v>238741767</v>
      </c>
      <c r="AO22" s="15">
        <v>420415</v>
      </c>
      <c r="AP22" s="15">
        <v>194913318</v>
      </c>
      <c r="AQ22" s="18">
        <v>495700</v>
      </c>
      <c r="AR22" s="18">
        <v>236274225</v>
      </c>
      <c r="AS22" s="66"/>
      <c r="AT22" s="37" t="s">
        <v>5</v>
      </c>
      <c r="AU22" s="28" t="s">
        <v>40</v>
      </c>
      <c r="AV22" s="15">
        <v>419098</v>
      </c>
      <c r="AW22" s="15">
        <v>201117193</v>
      </c>
      <c r="AX22" s="18">
        <v>541222</v>
      </c>
      <c r="AY22" s="18">
        <v>267175976</v>
      </c>
      <c r="AZ22" s="15">
        <v>426577</v>
      </c>
      <c r="BA22" s="15">
        <v>212918152</v>
      </c>
      <c r="BB22" s="18">
        <v>598425</v>
      </c>
      <c r="BC22" s="18">
        <v>305268066</v>
      </c>
      <c r="BD22" s="66"/>
      <c r="BE22" s="37" t="s">
        <v>5</v>
      </c>
      <c r="BF22" s="28" t="s">
        <v>40</v>
      </c>
      <c r="BG22" s="15">
        <v>365622</v>
      </c>
      <c r="BH22" s="15">
        <v>188727000</v>
      </c>
      <c r="BI22" s="18">
        <v>574743</v>
      </c>
      <c r="BJ22" s="18">
        <v>300619501</v>
      </c>
      <c r="BK22" s="15">
        <v>290098</v>
      </c>
      <c r="BL22" s="15">
        <v>153591685</v>
      </c>
      <c r="BM22" s="18">
        <v>528500</v>
      </c>
      <c r="BN22" s="18">
        <v>284742227</v>
      </c>
      <c r="BO22" s="66"/>
      <c r="BP22" s="37" t="s">
        <v>5</v>
      </c>
      <c r="BQ22" s="28" t="s">
        <v>40</v>
      </c>
      <c r="BR22" s="15">
        <v>168684</v>
      </c>
      <c r="BS22" s="15">
        <v>91559052</v>
      </c>
      <c r="BT22" s="18">
        <v>309937</v>
      </c>
      <c r="BU22" s="18">
        <v>172680478</v>
      </c>
      <c r="BV22" s="15">
        <v>143200</v>
      </c>
      <c r="BW22" s="15">
        <v>80889353</v>
      </c>
      <c r="BX22" s="18">
        <v>266575</v>
      </c>
      <c r="BY22" s="18">
        <v>151978524</v>
      </c>
      <c r="BZ22" s="66"/>
      <c r="CA22" s="37" t="s">
        <v>5</v>
      </c>
      <c r="CB22" s="28" t="s">
        <v>40</v>
      </c>
      <c r="CC22" s="15">
        <v>131718</v>
      </c>
      <c r="CD22" s="15">
        <v>77884533</v>
      </c>
      <c r="CE22" s="18">
        <v>242042</v>
      </c>
      <c r="CF22" s="18">
        <v>144487785</v>
      </c>
      <c r="CG22" s="15">
        <v>148220</v>
      </c>
      <c r="CH22" s="15">
        <v>92118771</v>
      </c>
      <c r="CI22" s="18">
        <v>195386</v>
      </c>
      <c r="CJ22" s="18">
        <v>119477392</v>
      </c>
      <c r="CK22" s="66"/>
      <c r="CL22" s="37" t="s">
        <v>5</v>
      </c>
      <c r="CM22" s="28" t="s">
        <v>40</v>
      </c>
      <c r="CN22" s="15">
        <v>118191</v>
      </c>
      <c r="CO22" s="15">
        <v>74889116</v>
      </c>
      <c r="CP22" s="18">
        <v>118727</v>
      </c>
      <c r="CQ22" s="18">
        <v>72943133</v>
      </c>
      <c r="CR22" s="15">
        <v>48713</v>
      </c>
      <c r="CS22" s="15">
        <v>30755585</v>
      </c>
      <c r="CT22" s="18">
        <v>51900</v>
      </c>
      <c r="CU22" s="18">
        <v>31555885</v>
      </c>
      <c r="CV22" s="66"/>
      <c r="CW22" s="37" t="s">
        <v>5</v>
      </c>
      <c r="CX22" s="28" t="s">
        <v>40</v>
      </c>
      <c r="CY22" s="15">
        <v>17091</v>
      </c>
      <c r="CZ22" s="15">
        <v>10484798</v>
      </c>
      <c r="DA22" s="15">
        <v>18678</v>
      </c>
      <c r="DB22" s="15">
        <v>11021398</v>
      </c>
    </row>
    <row r="23" spans="1:106" ht="27" customHeight="1">
      <c r="A23" s="66"/>
      <c r="B23" s="37" t="s">
        <v>6</v>
      </c>
      <c r="C23" s="29" t="s">
        <v>74</v>
      </c>
      <c r="D23" s="55">
        <v>12806469</v>
      </c>
      <c r="E23" s="55">
        <v>3054171709</v>
      </c>
      <c r="F23" s="55">
        <v>18451341</v>
      </c>
      <c r="G23" s="55">
        <v>4380558642</v>
      </c>
      <c r="H23" s="15">
        <v>436917</v>
      </c>
      <c r="I23" s="15">
        <v>105454776</v>
      </c>
      <c r="J23" s="18">
        <v>345419</v>
      </c>
      <c r="K23" s="18">
        <v>80586395</v>
      </c>
      <c r="L23" s="66"/>
      <c r="M23" s="37" t="s">
        <v>6</v>
      </c>
      <c r="N23" s="29" t="s">
        <v>74</v>
      </c>
      <c r="O23" s="15">
        <v>932124</v>
      </c>
      <c r="P23" s="15">
        <v>221277659</v>
      </c>
      <c r="Q23" s="18">
        <v>740681</v>
      </c>
      <c r="R23" s="18">
        <v>176102705</v>
      </c>
      <c r="S23" s="15">
        <v>814654</v>
      </c>
      <c r="T23" s="15">
        <v>193047203</v>
      </c>
      <c r="U23" s="18">
        <v>706085</v>
      </c>
      <c r="V23" s="18">
        <v>167607670</v>
      </c>
      <c r="W23" s="66"/>
      <c r="X23" s="79" t="s">
        <v>6</v>
      </c>
      <c r="Y23" s="29" t="s">
        <v>207</v>
      </c>
      <c r="Z23" s="15">
        <v>780382</v>
      </c>
      <c r="AA23" s="15">
        <v>183656165</v>
      </c>
      <c r="AB23" s="18">
        <v>924502</v>
      </c>
      <c r="AC23" s="18">
        <v>217222332</v>
      </c>
      <c r="AD23" s="15">
        <v>906639</v>
      </c>
      <c r="AE23" s="15">
        <v>210954317</v>
      </c>
      <c r="AF23" s="18">
        <v>1521195</v>
      </c>
      <c r="AG23" s="18">
        <v>355069160</v>
      </c>
      <c r="AH23" s="66"/>
      <c r="AI23" s="37" t="s">
        <v>6</v>
      </c>
      <c r="AJ23" s="29" t="s">
        <v>74</v>
      </c>
      <c r="AK23" s="15">
        <v>915684</v>
      </c>
      <c r="AL23" s="15">
        <v>213695951</v>
      </c>
      <c r="AM23" s="18">
        <v>1659707</v>
      </c>
      <c r="AN23" s="18">
        <v>388546734</v>
      </c>
      <c r="AO23" s="15">
        <v>988625</v>
      </c>
      <c r="AP23" s="15">
        <v>232929898</v>
      </c>
      <c r="AQ23" s="18">
        <v>1795456</v>
      </c>
      <c r="AR23" s="18">
        <v>424180729</v>
      </c>
      <c r="AS23" s="66"/>
      <c r="AT23" s="37" t="s">
        <v>6</v>
      </c>
      <c r="AU23" s="29" t="s">
        <v>74</v>
      </c>
      <c r="AV23" s="15">
        <v>1136116</v>
      </c>
      <c r="AW23" s="15">
        <v>270118060</v>
      </c>
      <c r="AX23" s="18">
        <v>1986130</v>
      </c>
      <c r="AY23" s="18">
        <f>473365714-2000000</f>
        <v>471365714</v>
      </c>
      <c r="AZ23" s="15">
        <v>1202884</v>
      </c>
      <c r="BA23" s="15">
        <v>287862308</v>
      </c>
      <c r="BB23" s="18">
        <v>2014700</v>
      </c>
      <c r="BC23" s="18">
        <f>482026343-1476010</f>
        <v>480550333</v>
      </c>
      <c r="BD23" s="66"/>
      <c r="BE23" s="37" t="s">
        <v>6</v>
      </c>
      <c r="BF23" s="29" t="s">
        <v>74</v>
      </c>
      <c r="BG23" s="15">
        <v>1104680</v>
      </c>
      <c r="BH23" s="15">
        <v>265965858</v>
      </c>
      <c r="BI23" s="18">
        <v>1795704</v>
      </c>
      <c r="BJ23" s="18">
        <v>430350744</v>
      </c>
      <c r="BK23" s="15">
        <v>939054</v>
      </c>
      <c r="BL23" s="15">
        <v>226981746</v>
      </c>
      <c r="BM23" s="18">
        <v>1505354</v>
      </c>
      <c r="BN23" s="18">
        <v>360203702</v>
      </c>
      <c r="BO23" s="66"/>
      <c r="BP23" s="37" t="s">
        <v>6</v>
      </c>
      <c r="BQ23" s="29" t="s">
        <v>74</v>
      </c>
      <c r="BR23" s="15">
        <v>570944</v>
      </c>
      <c r="BS23" s="15">
        <v>138001361</v>
      </c>
      <c r="BT23" s="18">
        <v>872253</v>
      </c>
      <c r="BU23" s="18">
        <v>208420454</v>
      </c>
      <c r="BV23" s="15">
        <v>540236</v>
      </c>
      <c r="BW23" s="15">
        <v>130520733</v>
      </c>
      <c r="BX23" s="18">
        <v>793998</v>
      </c>
      <c r="BY23" s="18">
        <v>190030552</v>
      </c>
      <c r="BZ23" s="66"/>
      <c r="CA23" s="37" t="s">
        <v>6</v>
      </c>
      <c r="CB23" s="29" t="s">
        <v>74</v>
      </c>
      <c r="CC23" s="15">
        <v>496600</v>
      </c>
      <c r="CD23" s="15">
        <v>120245023</v>
      </c>
      <c r="CE23" s="18">
        <v>691168</v>
      </c>
      <c r="CF23" s="18">
        <v>165382435</v>
      </c>
      <c r="CG23" s="15">
        <v>476471</v>
      </c>
      <c r="CH23" s="15">
        <v>115703290</v>
      </c>
      <c r="CI23" s="18">
        <v>533782</v>
      </c>
      <c r="CJ23" s="18">
        <v>128219273</v>
      </c>
      <c r="CK23" s="66"/>
      <c r="CL23" s="37" t="s">
        <v>6</v>
      </c>
      <c r="CM23" s="29" t="s">
        <v>74</v>
      </c>
      <c r="CN23" s="15">
        <v>353403</v>
      </c>
      <c r="CO23" s="15">
        <v>86181711</v>
      </c>
      <c r="CP23" s="18">
        <v>332661</v>
      </c>
      <c r="CQ23" s="18">
        <v>80105557</v>
      </c>
      <c r="CR23" s="15">
        <v>150792</v>
      </c>
      <c r="CS23" s="15">
        <v>36823111</v>
      </c>
      <c r="CT23" s="18">
        <v>159443</v>
      </c>
      <c r="CU23" s="18">
        <v>38694129</v>
      </c>
      <c r="CV23" s="66"/>
      <c r="CW23" s="37" t="s">
        <v>6</v>
      </c>
      <c r="CX23" s="29" t="s">
        <v>74</v>
      </c>
      <c r="CY23" s="15">
        <v>60264</v>
      </c>
      <c r="CZ23" s="15">
        <v>14752539</v>
      </c>
      <c r="DA23" s="15">
        <v>73103</v>
      </c>
      <c r="DB23" s="15">
        <v>17920024</v>
      </c>
    </row>
    <row r="24" spans="1:106" ht="27" customHeight="1" thickBot="1">
      <c r="A24" s="71"/>
      <c r="B24" s="6" t="s">
        <v>7</v>
      </c>
      <c r="C24" s="30" t="s">
        <v>75</v>
      </c>
      <c r="D24" s="72">
        <v>10141555</v>
      </c>
      <c r="E24" s="60">
        <v>109240757</v>
      </c>
      <c r="F24" s="60">
        <v>15044050</v>
      </c>
      <c r="G24" s="60">
        <v>162566625</v>
      </c>
      <c r="H24" s="21">
        <v>417025</v>
      </c>
      <c r="I24" s="21">
        <v>4562781</v>
      </c>
      <c r="J24" s="21">
        <v>329586</v>
      </c>
      <c r="K24" s="21">
        <v>3480339</v>
      </c>
      <c r="L24" s="71"/>
      <c r="M24" s="6" t="s">
        <v>7</v>
      </c>
      <c r="N24" s="30" t="s">
        <v>75</v>
      </c>
      <c r="O24" s="21">
        <v>863836</v>
      </c>
      <c r="P24" s="21">
        <v>9199718</v>
      </c>
      <c r="Q24" s="21">
        <v>685828</v>
      </c>
      <c r="R24" s="21">
        <v>7263663</v>
      </c>
      <c r="S24" s="21">
        <v>640886</v>
      </c>
      <c r="T24" s="21">
        <v>6734187</v>
      </c>
      <c r="U24" s="21">
        <v>588909</v>
      </c>
      <c r="V24" s="21">
        <v>6165791</v>
      </c>
      <c r="W24" s="71"/>
      <c r="X24" s="80" t="s">
        <v>7</v>
      </c>
      <c r="Y24" s="30" t="s">
        <v>208</v>
      </c>
      <c r="Z24" s="21">
        <v>540643</v>
      </c>
      <c r="AA24" s="21">
        <v>5672900</v>
      </c>
      <c r="AB24" s="21">
        <v>722107</v>
      </c>
      <c r="AC24" s="21">
        <v>7677367</v>
      </c>
      <c r="AD24" s="21">
        <v>575288</v>
      </c>
      <c r="AE24" s="21">
        <v>6107343</v>
      </c>
      <c r="AF24" s="21">
        <v>1172590</v>
      </c>
      <c r="AG24" s="21">
        <v>12699308</v>
      </c>
      <c r="AH24" s="71"/>
      <c r="AI24" s="6" t="s">
        <v>7</v>
      </c>
      <c r="AJ24" s="30" t="s">
        <v>75</v>
      </c>
      <c r="AK24" s="21">
        <v>630157</v>
      </c>
      <c r="AL24" s="21">
        <v>6729861</v>
      </c>
      <c r="AM24" s="21">
        <v>1322983</v>
      </c>
      <c r="AN24" s="21">
        <v>14497892</v>
      </c>
      <c r="AO24" s="21">
        <v>736317</v>
      </c>
      <c r="AP24" s="21">
        <v>7901798</v>
      </c>
      <c r="AQ24" s="21">
        <v>1483388</v>
      </c>
      <c r="AR24" s="21">
        <v>16116469</v>
      </c>
      <c r="AS24" s="71"/>
      <c r="AT24" s="6" t="s">
        <v>7</v>
      </c>
      <c r="AU24" s="30" t="s">
        <v>75</v>
      </c>
      <c r="AV24" s="21">
        <v>891561</v>
      </c>
      <c r="AW24" s="21">
        <v>9544608</v>
      </c>
      <c r="AX24" s="21">
        <v>1655633</v>
      </c>
      <c r="AY24" s="21">
        <v>17824722</v>
      </c>
      <c r="AZ24" s="21">
        <v>956980</v>
      </c>
      <c r="BA24" s="21">
        <v>10246933</v>
      </c>
      <c r="BB24" s="21">
        <v>1655727</v>
      </c>
      <c r="BC24" s="21">
        <v>17796407</v>
      </c>
      <c r="BD24" s="71"/>
      <c r="BE24" s="6" t="s">
        <v>7</v>
      </c>
      <c r="BF24" s="30" t="s">
        <v>75</v>
      </c>
      <c r="BG24" s="21">
        <v>897088</v>
      </c>
      <c r="BH24" s="21">
        <f>9625811-137882</f>
        <v>9487929</v>
      </c>
      <c r="BI24" s="21">
        <v>1459085</v>
      </c>
      <c r="BJ24" s="21">
        <v>15772780</v>
      </c>
      <c r="BK24" s="21">
        <v>777600</v>
      </c>
      <c r="BL24" s="21">
        <v>8442283</v>
      </c>
      <c r="BM24" s="21">
        <v>1201157</v>
      </c>
      <c r="BN24" s="21">
        <v>13089653</v>
      </c>
      <c r="BO24" s="71"/>
      <c r="BP24" s="6" t="s">
        <v>7</v>
      </c>
      <c r="BQ24" s="30" t="s">
        <v>75</v>
      </c>
      <c r="BR24" s="21">
        <v>478275</v>
      </c>
      <c r="BS24" s="21">
        <v>5235260</v>
      </c>
      <c r="BT24" s="21">
        <v>695124</v>
      </c>
      <c r="BU24" s="21">
        <v>7602118</v>
      </c>
      <c r="BV24" s="21">
        <v>462100</v>
      </c>
      <c r="BW24" s="21">
        <v>5082973</v>
      </c>
      <c r="BX24" s="21">
        <v>642423</v>
      </c>
      <c r="BY24" s="21">
        <v>7028137</v>
      </c>
      <c r="BZ24" s="71"/>
      <c r="CA24" s="6" t="s">
        <v>7</v>
      </c>
      <c r="CB24" s="30" t="s">
        <v>75</v>
      </c>
      <c r="CC24" s="21">
        <v>423835</v>
      </c>
      <c r="CD24" s="21">
        <v>4679373</v>
      </c>
      <c r="CE24" s="21">
        <v>552574</v>
      </c>
      <c r="CF24" s="21">
        <v>6029285</v>
      </c>
      <c r="CG24" s="21">
        <v>392706</v>
      </c>
      <c r="CH24" s="21">
        <v>4404998</v>
      </c>
      <c r="CI24" s="21">
        <v>422048</v>
      </c>
      <c r="CJ24" s="21">
        <v>4606734</v>
      </c>
      <c r="CK24" s="71"/>
      <c r="CL24" s="6" t="s">
        <v>7</v>
      </c>
      <c r="CM24" s="30" t="s">
        <v>75</v>
      </c>
      <c r="CN24" s="21">
        <v>285141</v>
      </c>
      <c r="CO24" s="21">
        <v>3256099</v>
      </c>
      <c r="CP24" s="21">
        <v>263903</v>
      </c>
      <c r="CQ24" s="21">
        <v>2868935</v>
      </c>
      <c r="CR24" s="21">
        <v>122006</v>
      </c>
      <c r="CS24" s="21">
        <v>1395533</v>
      </c>
      <c r="CT24" s="21">
        <v>129112</v>
      </c>
      <c r="CU24" s="21">
        <v>1388355</v>
      </c>
      <c r="CV24" s="71"/>
      <c r="CW24" s="6" t="s">
        <v>7</v>
      </c>
      <c r="CX24" s="30" t="s">
        <v>75</v>
      </c>
      <c r="CY24" s="21">
        <v>50111</v>
      </c>
      <c r="CZ24" s="21">
        <v>556180</v>
      </c>
      <c r="DA24" s="21">
        <v>61873</v>
      </c>
      <c r="DB24" s="21">
        <v>658670</v>
      </c>
    </row>
    <row r="25" spans="1:106" ht="16.5" customHeight="1">
      <c r="A25" s="22" t="s">
        <v>124</v>
      </c>
      <c r="B25" s="73"/>
      <c r="C25" s="23"/>
      <c r="H25" s="49" t="s">
        <v>189</v>
      </c>
      <c r="L25" s="76"/>
      <c r="M25" s="76"/>
      <c r="CK25" s="75"/>
      <c r="CL25" s="73"/>
      <c r="CM25" s="23"/>
      <c r="CN25" s="75"/>
      <c r="CO25" s="73"/>
    </row>
    <row r="26" spans="1:106" ht="16.5" customHeight="1">
      <c r="A26" s="25" t="s">
        <v>190</v>
      </c>
      <c r="B26" s="73"/>
      <c r="C26" s="23"/>
      <c r="H26" s="50" t="s">
        <v>191</v>
      </c>
      <c r="L26" s="76"/>
      <c r="M26" s="76"/>
    </row>
    <row r="27" spans="1:106" ht="16.5" customHeight="1">
      <c r="A27" s="25" t="s">
        <v>192</v>
      </c>
      <c r="H27" s="50" t="s">
        <v>193</v>
      </c>
      <c r="L27" s="76"/>
      <c r="M27" s="76"/>
    </row>
    <row r="28" spans="1:106" ht="16.5" customHeight="1">
      <c r="H28" s="50" t="s">
        <v>194</v>
      </c>
      <c r="L28" s="76"/>
      <c r="M28" s="76"/>
    </row>
    <row r="29" spans="1:106" ht="16.5" customHeight="1">
      <c r="L29" s="76"/>
      <c r="M29" s="76"/>
    </row>
    <row r="30" spans="1:106" ht="16.5" customHeight="1">
      <c r="A30" s="617"/>
      <c r="B30" s="618"/>
      <c r="C30" s="618"/>
      <c r="D30" s="618"/>
      <c r="E30" s="618"/>
      <c r="F30" s="618"/>
      <c r="G30" s="618"/>
      <c r="H30" s="617"/>
      <c r="I30" s="618"/>
      <c r="J30" s="618"/>
      <c r="K30" s="618"/>
      <c r="L30" s="77"/>
      <c r="M30" s="77"/>
    </row>
    <row r="31" spans="1:106">
      <c r="L31" s="76"/>
      <c r="M31" s="76"/>
    </row>
    <row r="32" spans="1:106">
      <c r="L32" s="76"/>
      <c r="M32" s="76"/>
    </row>
    <row r="33" spans="12:13">
      <c r="L33" s="76"/>
      <c r="M33" s="76"/>
    </row>
    <row r="34" spans="12:13">
      <c r="L34" s="76"/>
      <c r="M34" s="76"/>
    </row>
    <row r="35" spans="12:13">
      <c r="L35" s="76"/>
      <c r="M35" s="76"/>
    </row>
    <row r="36" spans="12:13">
      <c r="L36" s="76"/>
      <c r="M36" s="76"/>
    </row>
    <row r="37" spans="12:13">
      <c r="L37" s="76"/>
      <c r="M37" s="76"/>
    </row>
    <row r="38" spans="12:13">
      <c r="L38" s="76"/>
      <c r="M38" s="76"/>
    </row>
    <row r="39" spans="12:13">
      <c r="L39" s="76"/>
      <c r="M39" s="76"/>
    </row>
    <row r="40" spans="12:13">
      <c r="L40" s="76"/>
      <c r="M40" s="76"/>
    </row>
    <row r="41" spans="12:13">
      <c r="L41" s="76"/>
      <c r="M41" s="76"/>
    </row>
    <row r="42" spans="12:13">
      <c r="L42" s="76"/>
      <c r="M42" s="76"/>
    </row>
    <row r="43" spans="12:13">
      <c r="L43" s="76"/>
      <c r="M43" s="76"/>
    </row>
    <row r="44" spans="12:13">
      <c r="L44" s="76"/>
      <c r="M44" s="76"/>
    </row>
    <row r="45" spans="12:13">
      <c r="L45" s="76"/>
      <c r="M45" s="76"/>
    </row>
    <row r="46" spans="12:13">
      <c r="L46" s="76"/>
      <c r="M46" s="76"/>
    </row>
    <row r="47" spans="12:13">
      <c r="L47" s="76"/>
      <c r="M47" s="76"/>
    </row>
    <row r="48" spans="12:13">
      <c r="L48" s="76"/>
      <c r="M48" s="76"/>
    </row>
    <row r="49" spans="12:13">
      <c r="L49" s="76"/>
      <c r="M49" s="76"/>
    </row>
    <row r="50" spans="12:13">
      <c r="L50" s="76"/>
      <c r="M50" s="76"/>
    </row>
    <row r="51" spans="12:13">
      <c r="L51" s="76"/>
      <c r="M51" s="76"/>
    </row>
    <row r="52" spans="12:13">
      <c r="L52" s="76"/>
      <c r="M52" s="76"/>
    </row>
    <row r="53" spans="12:13">
      <c r="L53" s="76"/>
      <c r="M53" s="76"/>
    </row>
    <row r="54" spans="12:13">
      <c r="L54" s="76"/>
      <c r="M54" s="76"/>
    </row>
    <row r="55" spans="12:13">
      <c r="L55" s="76"/>
      <c r="M55" s="76"/>
    </row>
    <row r="56" spans="12:13">
      <c r="L56" s="76"/>
      <c r="M56" s="76"/>
    </row>
    <row r="57" spans="12:13">
      <c r="L57" s="76"/>
      <c r="M57" s="76"/>
    </row>
    <row r="58" spans="12:13">
      <c r="L58" s="76"/>
      <c r="M58" s="76"/>
    </row>
    <row r="59" spans="12:13">
      <c r="L59" s="76"/>
      <c r="M59" s="76"/>
    </row>
    <row r="60" spans="12:13">
      <c r="L60" s="76"/>
      <c r="M60" s="76"/>
    </row>
    <row r="61" spans="12:13">
      <c r="L61" s="76"/>
      <c r="M61" s="76"/>
    </row>
    <row r="62" spans="12:13">
      <c r="L62" s="76"/>
      <c r="M62" s="76"/>
    </row>
    <row r="63" spans="12:13">
      <c r="L63" s="76"/>
      <c r="M63" s="76"/>
    </row>
    <row r="64" spans="12:13">
      <c r="L64" s="76"/>
      <c r="M64" s="76"/>
    </row>
    <row r="65" spans="12:13">
      <c r="L65" s="76"/>
      <c r="M65" s="76"/>
    </row>
    <row r="66" spans="12:13">
      <c r="L66" s="76"/>
      <c r="M66" s="76"/>
    </row>
    <row r="67" spans="12:13">
      <c r="L67" s="76"/>
      <c r="M67" s="76"/>
    </row>
    <row r="68" spans="12:13">
      <c r="L68" s="76"/>
      <c r="M68" s="76"/>
    </row>
    <row r="69" spans="12:13">
      <c r="L69" s="76"/>
      <c r="M69" s="76"/>
    </row>
    <row r="70" spans="12:13">
      <c r="L70" s="76"/>
      <c r="M70" s="76"/>
    </row>
    <row r="71" spans="12:13">
      <c r="L71" s="76"/>
      <c r="M71" s="76"/>
    </row>
    <row r="72" spans="12:13">
      <c r="L72" s="76"/>
      <c r="M72" s="76"/>
    </row>
    <row r="73" spans="12:13">
      <c r="L73" s="76"/>
      <c r="M73" s="76"/>
    </row>
    <row r="74" spans="12:13">
      <c r="L74" s="76"/>
      <c r="M74" s="76"/>
    </row>
    <row r="75" spans="12:13">
      <c r="L75" s="76"/>
      <c r="M75" s="76"/>
    </row>
    <row r="76" spans="12:13">
      <c r="L76" s="76"/>
      <c r="M76" s="76"/>
    </row>
    <row r="77" spans="12:13">
      <c r="L77" s="76"/>
      <c r="M77" s="76"/>
    </row>
    <row r="78" spans="12:13">
      <c r="L78" s="76"/>
      <c r="M78" s="76"/>
    </row>
    <row r="79" spans="12:13">
      <c r="L79" s="76"/>
      <c r="M79" s="76"/>
    </row>
    <row r="80" spans="12:13">
      <c r="L80" s="76"/>
      <c r="M80" s="76"/>
    </row>
    <row r="81" spans="12:13">
      <c r="L81" s="76"/>
      <c r="M81" s="76"/>
    </row>
    <row r="82" spans="12:13">
      <c r="L82" s="76"/>
      <c r="M82" s="76"/>
    </row>
    <row r="83" spans="12:13">
      <c r="L83" s="76"/>
      <c r="M83" s="76"/>
    </row>
    <row r="84" spans="12:13">
      <c r="L84" s="76"/>
      <c r="M84" s="76"/>
    </row>
    <row r="85" spans="12:13">
      <c r="L85" s="76"/>
      <c r="M85" s="76"/>
    </row>
    <row r="86" spans="12:13">
      <c r="L86" s="76"/>
      <c r="M86" s="76"/>
    </row>
    <row r="87" spans="12:13">
      <c r="L87" s="76"/>
      <c r="M87" s="76"/>
    </row>
    <row r="88" spans="12:13">
      <c r="L88" s="76"/>
      <c r="M88" s="76"/>
    </row>
    <row r="89" spans="12:13">
      <c r="L89" s="76"/>
      <c r="M89" s="76"/>
    </row>
    <row r="90" spans="12:13">
      <c r="L90" s="76"/>
      <c r="M90" s="76"/>
    </row>
    <row r="91" spans="12:13">
      <c r="L91" s="76"/>
      <c r="M91" s="76"/>
    </row>
    <row r="92" spans="12:13">
      <c r="L92" s="76"/>
      <c r="M92" s="76"/>
    </row>
    <row r="93" spans="12:13">
      <c r="L93" s="76"/>
      <c r="M93" s="76"/>
    </row>
    <row r="94" spans="12:13">
      <c r="L94" s="76"/>
      <c r="M94" s="76"/>
    </row>
    <row r="95" spans="12:13">
      <c r="L95" s="76"/>
      <c r="M95" s="76"/>
    </row>
    <row r="96" spans="12:13">
      <c r="L96" s="76"/>
      <c r="M96" s="76"/>
    </row>
    <row r="97" spans="12:13">
      <c r="L97" s="76"/>
      <c r="M97" s="76"/>
    </row>
    <row r="98" spans="12:13">
      <c r="L98" s="76"/>
      <c r="M98" s="76"/>
    </row>
    <row r="99" spans="12:13">
      <c r="L99" s="76"/>
      <c r="M99" s="76"/>
    </row>
    <row r="100" spans="12:13">
      <c r="L100" s="76"/>
      <c r="M100" s="76"/>
    </row>
    <row r="101" spans="12:13">
      <c r="L101" s="76"/>
      <c r="M101" s="76"/>
    </row>
    <row r="102" spans="12:13">
      <c r="L102" s="76"/>
      <c r="M102" s="76"/>
    </row>
    <row r="103" spans="12:13">
      <c r="L103" s="76"/>
      <c r="M103" s="76"/>
    </row>
    <row r="104" spans="12:13">
      <c r="L104" s="76"/>
      <c r="M104" s="76"/>
    </row>
    <row r="105" spans="12:13">
      <c r="L105" s="76"/>
      <c r="M105" s="76"/>
    </row>
    <row r="106" spans="12:13">
      <c r="L106" s="76"/>
      <c r="M106" s="76"/>
    </row>
    <row r="107" spans="12:13">
      <c r="L107" s="76"/>
      <c r="M107" s="76"/>
    </row>
    <row r="108" spans="12:13">
      <c r="L108" s="76"/>
      <c r="M108" s="76"/>
    </row>
    <row r="109" spans="12:13">
      <c r="L109" s="76"/>
      <c r="M109" s="76"/>
    </row>
    <row r="110" spans="12:13">
      <c r="L110" s="76"/>
      <c r="M110" s="76"/>
    </row>
    <row r="111" spans="12:13">
      <c r="L111" s="76"/>
      <c r="M111" s="76"/>
    </row>
    <row r="112" spans="12:13">
      <c r="L112" s="76"/>
      <c r="M112" s="76"/>
    </row>
    <row r="113" spans="12:13">
      <c r="L113" s="76"/>
      <c r="M113" s="76"/>
    </row>
    <row r="114" spans="12:13">
      <c r="L114" s="76"/>
      <c r="M114" s="76"/>
    </row>
    <row r="115" spans="12:13">
      <c r="L115" s="76"/>
      <c r="M115" s="76"/>
    </row>
    <row r="116" spans="12:13">
      <c r="L116" s="76"/>
      <c r="M116" s="76"/>
    </row>
    <row r="117" spans="12:13">
      <c r="L117" s="76"/>
      <c r="M117" s="76"/>
    </row>
    <row r="118" spans="12:13">
      <c r="L118" s="76"/>
      <c r="M118" s="76"/>
    </row>
    <row r="119" spans="12:13">
      <c r="L119" s="76"/>
      <c r="M119" s="76"/>
    </row>
    <row r="120" spans="12:13">
      <c r="L120" s="76"/>
      <c r="M120" s="76"/>
    </row>
    <row r="121" spans="12:13">
      <c r="L121" s="76"/>
      <c r="M121" s="76"/>
    </row>
    <row r="122" spans="12:13">
      <c r="L122" s="76"/>
      <c r="M122" s="76"/>
    </row>
    <row r="123" spans="12:13">
      <c r="L123" s="76"/>
      <c r="M123" s="76"/>
    </row>
    <row r="124" spans="12:13">
      <c r="L124" s="76"/>
      <c r="M124" s="76"/>
    </row>
    <row r="125" spans="12:13">
      <c r="L125" s="76"/>
      <c r="M125" s="76"/>
    </row>
    <row r="126" spans="12:13">
      <c r="L126" s="76"/>
      <c r="M126" s="76"/>
    </row>
    <row r="127" spans="12:13">
      <c r="L127" s="76"/>
      <c r="M127" s="76"/>
    </row>
    <row r="128" spans="12:13">
      <c r="L128" s="76"/>
      <c r="M128" s="76"/>
    </row>
    <row r="129" spans="12:13">
      <c r="L129" s="76"/>
      <c r="M129" s="76"/>
    </row>
    <row r="130" spans="12:13">
      <c r="L130" s="76"/>
      <c r="M130" s="76"/>
    </row>
    <row r="131" spans="12:13">
      <c r="L131" s="76"/>
      <c r="M131" s="76"/>
    </row>
    <row r="132" spans="12:13">
      <c r="L132" s="76"/>
      <c r="M132" s="76"/>
    </row>
    <row r="133" spans="12:13">
      <c r="L133" s="76"/>
      <c r="M133" s="76"/>
    </row>
    <row r="134" spans="12:13">
      <c r="L134" s="76"/>
      <c r="M134" s="76"/>
    </row>
    <row r="135" spans="12:13">
      <c r="L135" s="76"/>
      <c r="M135" s="76"/>
    </row>
    <row r="136" spans="12:13">
      <c r="L136" s="76"/>
      <c r="M136" s="76"/>
    </row>
    <row r="137" spans="12:13">
      <c r="L137" s="76"/>
      <c r="M137" s="76"/>
    </row>
    <row r="138" spans="12:13">
      <c r="L138" s="76"/>
      <c r="M138" s="76"/>
    </row>
    <row r="139" spans="12:13">
      <c r="L139" s="76"/>
      <c r="M139" s="76"/>
    </row>
    <row r="140" spans="12:13">
      <c r="L140" s="76"/>
      <c r="M140" s="76"/>
    </row>
    <row r="141" spans="12:13">
      <c r="L141" s="76"/>
      <c r="M141" s="76"/>
    </row>
    <row r="142" spans="12:13">
      <c r="L142" s="76"/>
      <c r="M142" s="76"/>
    </row>
    <row r="143" spans="12:13">
      <c r="L143" s="76"/>
      <c r="M143" s="76"/>
    </row>
    <row r="144" spans="12:13">
      <c r="L144" s="76"/>
      <c r="M144" s="76"/>
    </row>
    <row r="145" spans="12:13">
      <c r="L145" s="76"/>
      <c r="M145" s="76"/>
    </row>
    <row r="146" spans="12:13">
      <c r="L146" s="76"/>
      <c r="M146" s="76"/>
    </row>
    <row r="147" spans="12:13">
      <c r="L147" s="76"/>
      <c r="M147" s="76"/>
    </row>
    <row r="148" spans="12:13">
      <c r="L148" s="76"/>
      <c r="M148" s="76"/>
    </row>
    <row r="149" spans="12:13">
      <c r="L149" s="76"/>
      <c r="M149" s="76"/>
    </row>
    <row r="150" spans="12:13">
      <c r="L150" s="76"/>
      <c r="M150" s="76"/>
    </row>
    <row r="151" spans="12:13">
      <c r="L151" s="76"/>
      <c r="M151" s="76"/>
    </row>
    <row r="152" spans="12:13">
      <c r="L152" s="76"/>
      <c r="M152" s="76"/>
    </row>
    <row r="153" spans="12:13">
      <c r="L153" s="76"/>
      <c r="M153" s="76"/>
    </row>
    <row r="154" spans="12:13">
      <c r="L154" s="76"/>
      <c r="M154" s="76"/>
    </row>
    <row r="155" spans="12:13">
      <c r="L155" s="76"/>
      <c r="M155" s="76"/>
    </row>
    <row r="156" spans="12:13">
      <c r="L156" s="76"/>
      <c r="M156" s="76"/>
    </row>
    <row r="157" spans="12:13">
      <c r="L157" s="76"/>
      <c r="M157" s="76"/>
    </row>
    <row r="158" spans="12:13">
      <c r="L158" s="76"/>
      <c r="M158" s="76"/>
    </row>
    <row r="159" spans="12:13">
      <c r="L159" s="76"/>
      <c r="M159" s="76"/>
    </row>
    <row r="160" spans="12:13">
      <c r="L160" s="76"/>
      <c r="M160" s="76"/>
    </row>
    <row r="161" spans="12:13">
      <c r="L161" s="76"/>
      <c r="M161" s="76"/>
    </row>
    <row r="162" spans="12:13">
      <c r="L162" s="76"/>
      <c r="M162" s="76"/>
    </row>
    <row r="163" spans="12:13">
      <c r="L163" s="76"/>
      <c r="M163" s="76"/>
    </row>
    <row r="164" spans="12:13">
      <c r="L164" s="76"/>
      <c r="M164" s="76"/>
    </row>
    <row r="165" spans="12:13">
      <c r="L165" s="76"/>
      <c r="M165" s="76"/>
    </row>
    <row r="166" spans="12:13">
      <c r="L166" s="76"/>
      <c r="M166" s="76"/>
    </row>
    <row r="167" spans="12:13">
      <c r="L167" s="76"/>
      <c r="M167" s="76"/>
    </row>
    <row r="168" spans="12:13">
      <c r="L168" s="76"/>
      <c r="M168" s="76"/>
    </row>
    <row r="169" spans="12:13">
      <c r="L169" s="76"/>
      <c r="M169" s="76"/>
    </row>
    <row r="170" spans="12:13">
      <c r="L170" s="76"/>
      <c r="M170" s="76"/>
    </row>
    <row r="171" spans="12:13">
      <c r="L171" s="76"/>
      <c r="M171" s="76"/>
    </row>
    <row r="172" spans="12:13">
      <c r="L172" s="76"/>
      <c r="M172" s="76"/>
    </row>
    <row r="173" spans="12:13">
      <c r="L173" s="76"/>
      <c r="M173" s="76"/>
    </row>
    <row r="174" spans="12:13">
      <c r="L174" s="76"/>
      <c r="M174" s="76"/>
    </row>
    <row r="175" spans="12:13">
      <c r="L175" s="76"/>
      <c r="M175" s="76"/>
    </row>
    <row r="176" spans="12:13">
      <c r="L176" s="76"/>
      <c r="M176" s="76"/>
    </row>
    <row r="177" spans="12:13">
      <c r="L177" s="76"/>
      <c r="M177" s="76"/>
    </row>
    <row r="178" spans="12:13">
      <c r="L178" s="76"/>
      <c r="M178" s="76"/>
    </row>
    <row r="179" spans="12:13">
      <c r="L179" s="76"/>
      <c r="M179" s="76"/>
    </row>
    <row r="180" spans="12:13">
      <c r="L180" s="76"/>
      <c r="M180" s="76"/>
    </row>
    <row r="181" spans="12:13">
      <c r="L181" s="76"/>
      <c r="M181" s="76"/>
    </row>
    <row r="182" spans="12:13">
      <c r="L182" s="76"/>
      <c r="M182" s="76"/>
    </row>
    <row r="183" spans="12:13">
      <c r="L183" s="76"/>
      <c r="M183" s="76"/>
    </row>
    <row r="184" spans="12:13">
      <c r="L184" s="76"/>
      <c r="M184" s="76"/>
    </row>
    <row r="185" spans="12:13">
      <c r="L185" s="76"/>
      <c r="M185" s="76"/>
    </row>
    <row r="186" spans="12:13">
      <c r="L186" s="76"/>
      <c r="M186" s="76"/>
    </row>
    <row r="187" spans="12:13">
      <c r="L187" s="76"/>
      <c r="M187" s="76"/>
    </row>
    <row r="188" spans="12:13">
      <c r="L188" s="76"/>
      <c r="M188" s="76"/>
    </row>
    <row r="189" spans="12:13">
      <c r="L189" s="76"/>
      <c r="M189" s="76"/>
    </row>
    <row r="190" spans="12:13">
      <c r="L190" s="76"/>
      <c r="M190" s="76"/>
    </row>
    <row r="191" spans="12:13">
      <c r="L191" s="76"/>
      <c r="M191" s="76"/>
    </row>
    <row r="192" spans="12:13">
      <c r="L192" s="76"/>
      <c r="M192" s="76"/>
    </row>
    <row r="193" spans="12:13">
      <c r="L193" s="76"/>
      <c r="M193" s="76"/>
    </row>
    <row r="194" spans="12:13">
      <c r="L194" s="76"/>
      <c r="M194" s="76"/>
    </row>
    <row r="195" spans="12:13">
      <c r="L195" s="76"/>
      <c r="M195" s="76"/>
    </row>
    <row r="196" spans="12:13">
      <c r="L196" s="76"/>
      <c r="M196" s="76"/>
    </row>
    <row r="197" spans="12:13">
      <c r="L197" s="76"/>
      <c r="M197" s="76"/>
    </row>
    <row r="198" spans="12:13">
      <c r="L198" s="76"/>
      <c r="M198" s="76"/>
    </row>
    <row r="199" spans="12:13">
      <c r="L199" s="76"/>
      <c r="M199" s="76"/>
    </row>
    <row r="200" spans="12:13">
      <c r="L200" s="76"/>
      <c r="M200" s="76"/>
    </row>
    <row r="201" spans="12:13">
      <c r="L201" s="76"/>
      <c r="M201" s="76"/>
    </row>
    <row r="202" spans="12:13">
      <c r="L202" s="76"/>
      <c r="M202" s="76"/>
    </row>
    <row r="203" spans="12:13">
      <c r="L203" s="76"/>
      <c r="M203" s="76"/>
    </row>
    <row r="204" spans="12:13">
      <c r="L204" s="76"/>
      <c r="M204" s="76"/>
    </row>
    <row r="205" spans="12:13">
      <c r="L205" s="76"/>
      <c r="M205" s="76"/>
    </row>
    <row r="206" spans="12:13">
      <c r="L206" s="76"/>
      <c r="M206" s="76"/>
    </row>
    <row r="207" spans="12:13">
      <c r="L207" s="76"/>
      <c r="M207" s="76"/>
    </row>
    <row r="208" spans="12:13">
      <c r="L208" s="76"/>
      <c r="M208" s="76"/>
    </row>
    <row r="209" spans="12:13">
      <c r="L209" s="76"/>
      <c r="M209" s="76"/>
    </row>
    <row r="210" spans="12:13">
      <c r="L210" s="76"/>
      <c r="M210" s="76"/>
    </row>
    <row r="211" spans="12:13">
      <c r="L211" s="76"/>
      <c r="M211" s="76"/>
    </row>
    <row r="212" spans="12:13">
      <c r="L212" s="76"/>
      <c r="M212" s="76"/>
    </row>
    <row r="213" spans="12:13">
      <c r="L213" s="76"/>
      <c r="M213" s="76"/>
    </row>
    <row r="214" spans="12:13">
      <c r="L214" s="76"/>
      <c r="M214" s="76"/>
    </row>
    <row r="215" spans="12:13">
      <c r="L215" s="76"/>
      <c r="M215" s="76"/>
    </row>
    <row r="216" spans="12:13">
      <c r="L216" s="76"/>
      <c r="M216" s="76"/>
    </row>
    <row r="217" spans="12:13">
      <c r="L217" s="76"/>
      <c r="M217" s="76"/>
    </row>
    <row r="218" spans="12:13">
      <c r="L218" s="76"/>
      <c r="M218" s="76"/>
    </row>
    <row r="219" spans="12:13">
      <c r="L219" s="76"/>
      <c r="M219" s="76"/>
    </row>
    <row r="220" spans="12:13">
      <c r="L220" s="76"/>
      <c r="M220" s="76"/>
    </row>
    <row r="221" spans="12:13">
      <c r="L221" s="76"/>
      <c r="M221" s="76"/>
    </row>
    <row r="222" spans="12:13">
      <c r="L222" s="76"/>
      <c r="M222" s="76"/>
    </row>
    <row r="223" spans="12:13">
      <c r="L223" s="76"/>
      <c r="M223" s="76"/>
    </row>
    <row r="224" spans="12:13">
      <c r="L224" s="76"/>
      <c r="M224" s="76"/>
    </row>
    <row r="225" spans="12:13">
      <c r="L225" s="76"/>
      <c r="M225" s="76"/>
    </row>
    <row r="226" spans="12:13">
      <c r="L226" s="76"/>
      <c r="M226" s="76"/>
    </row>
    <row r="227" spans="12:13">
      <c r="L227" s="76"/>
      <c r="M227" s="76"/>
    </row>
    <row r="228" spans="12:13">
      <c r="L228" s="76"/>
      <c r="M228" s="76"/>
    </row>
    <row r="229" spans="12:13">
      <c r="L229" s="76"/>
      <c r="M229" s="76"/>
    </row>
    <row r="230" spans="12:13">
      <c r="L230" s="76"/>
      <c r="M230" s="76"/>
    </row>
    <row r="231" spans="12:13">
      <c r="L231" s="76"/>
      <c r="M231" s="76"/>
    </row>
    <row r="232" spans="12:13">
      <c r="L232" s="76"/>
      <c r="M232" s="76"/>
    </row>
    <row r="233" spans="12:13">
      <c r="L233" s="76"/>
      <c r="M233" s="76"/>
    </row>
    <row r="234" spans="12:13">
      <c r="L234" s="76"/>
      <c r="M234" s="76"/>
    </row>
    <row r="235" spans="12:13">
      <c r="L235" s="76"/>
      <c r="M235" s="76"/>
    </row>
    <row r="236" spans="12:13">
      <c r="L236" s="76"/>
      <c r="M236" s="76"/>
    </row>
    <row r="237" spans="12:13">
      <c r="L237" s="76"/>
      <c r="M237" s="76"/>
    </row>
    <row r="238" spans="12:13">
      <c r="L238" s="76"/>
      <c r="M238" s="76"/>
    </row>
    <row r="239" spans="12:13">
      <c r="L239" s="76"/>
      <c r="M239" s="76"/>
    </row>
    <row r="240" spans="12:13">
      <c r="L240" s="76"/>
      <c r="M240" s="76"/>
    </row>
    <row r="241" spans="12:13">
      <c r="L241" s="76"/>
      <c r="M241" s="76"/>
    </row>
    <row r="242" spans="12:13">
      <c r="L242" s="76"/>
      <c r="M242" s="76"/>
    </row>
    <row r="243" spans="12:13">
      <c r="L243" s="76"/>
      <c r="M243" s="76"/>
    </row>
    <row r="244" spans="12:13">
      <c r="L244" s="76"/>
      <c r="M244" s="76"/>
    </row>
    <row r="245" spans="12:13">
      <c r="L245" s="76"/>
      <c r="M245" s="76"/>
    </row>
    <row r="246" spans="12:13">
      <c r="L246" s="76"/>
      <c r="M246" s="76"/>
    </row>
    <row r="247" spans="12:13">
      <c r="L247" s="76"/>
      <c r="M247" s="76"/>
    </row>
    <row r="248" spans="12:13">
      <c r="L248" s="76"/>
      <c r="M248" s="76"/>
    </row>
    <row r="249" spans="12:13">
      <c r="L249" s="76"/>
      <c r="M249" s="76"/>
    </row>
    <row r="250" spans="12:13">
      <c r="L250" s="76"/>
      <c r="M250" s="76"/>
    </row>
    <row r="251" spans="12:13">
      <c r="L251" s="76"/>
      <c r="M251" s="76"/>
    </row>
    <row r="252" spans="12:13">
      <c r="L252" s="76"/>
      <c r="M252" s="76"/>
    </row>
    <row r="253" spans="12:13">
      <c r="L253" s="76"/>
      <c r="M253" s="76"/>
    </row>
    <row r="254" spans="12:13">
      <c r="L254" s="76"/>
      <c r="M254" s="76"/>
    </row>
    <row r="255" spans="12:13">
      <c r="L255" s="76"/>
      <c r="M255" s="76"/>
    </row>
    <row r="256" spans="12:13">
      <c r="L256" s="76"/>
      <c r="M256" s="76"/>
    </row>
    <row r="257" spans="12:13">
      <c r="L257" s="76"/>
      <c r="M257" s="76"/>
    </row>
    <row r="258" spans="12:13">
      <c r="L258" s="76"/>
      <c r="M258" s="76"/>
    </row>
    <row r="259" spans="12:13">
      <c r="L259" s="76"/>
      <c r="M259" s="76"/>
    </row>
    <row r="260" spans="12:13">
      <c r="L260" s="76"/>
      <c r="M260" s="76"/>
    </row>
    <row r="261" spans="12:13">
      <c r="L261" s="76"/>
      <c r="M261" s="76"/>
    </row>
    <row r="262" spans="12:13">
      <c r="L262" s="76"/>
      <c r="M262" s="76"/>
    </row>
    <row r="263" spans="12:13">
      <c r="L263" s="76"/>
      <c r="M263" s="76"/>
    </row>
    <row r="264" spans="12:13">
      <c r="L264" s="76"/>
      <c r="M264" s="76"/>
    </row>
    <row r="265" spans="12:13">
      <c r="L265" s="76"/>
      <c r="M265" s="76"/>
    </row>
    <row r="266" spans="12:13">
      <c r="L266" s="76"/>
      <c r="M266" s="76"/>
    </row>
    <row r="267" spans="12:13">
      <c r="L267" s="76"/>
      <c r="M267" s="76"/>
    </row>
    <row r="268" spans="12:13">
      <c r="L268" s="76"/>
      <c r="M268" s="76"/>
    </row>
    <row r="269" spans="12:13">
      <c r="L269" s="76"/>
      <c r="M269" s="76"/>
    </row>
    <row r="270" spans="12:13">
      <c r="L270" s="76"/>
      <c r="M270" s="76"/>
    </row>
    <row r="271" spans="12:13">
      <c r="L271" s="76"/>
      <c r="M271" s="76"/>
    </row>
    <row r="272" spans="12:13">
      <c r="L272" s="76"/>
      <c r="M272" s="76"/>
    </row>
    <row r="273" spans="12:13">
      <c r="L273" s="76"/>
      <c r="M273" s="76"/>
    </row>
    <row r="274" spans="12:13">
      <c r="L274" s="76"/>
      <c r="M274" s="76"/>
    </row>
    <row r="275" spans="12:13">
      <c r="L275" s="76"/>
      <c r="M275" s="76"/>
    </row>
    <row r="276" spans="12:13">
      <c r="L276" s="76"/>
      <c r="M276" s="76"/>
    </row>
    <row r="277" spans="12:13">
      <c r="L277" s="76"/>
      <c r="M277" s="76"/>
    </row>
    <row r="278" spans="12:13">
      <c r="L278" s="76"/>
      <c r="M278" s="76"/>
    </row>
    <row r="279" spans="12:13">
      <c r="L279" s="76"/>
      <c r="M279" s="76"/>
    </row>
    <row r="280" spans="12:13">
      <c r="L280" s="76"/>
      <c r="M280" s="76"/>
    </row>
    <row r="281" spans="12:13">
      <c r="L281" s="76"/>
      <c r="M281" s="76"/>
    </row>
    <row r="282" spans="12:13">
      <c r="L282" s="76"/>
      <c r="M282" s="76"/>
    </row>
    <row r="283" spans="12:13">
      <c r="L283" s="76"/>
      <c r="M283" s="76"/>
    </row>
    <row r="284" spans="12:13">
      <c r="L284" s="76"/>
      <c r="M284" s="76"/>
    </row>
    <row r="285" spans="12:13">
      <c r="L285" s="76"/>
      <c r="M285" s="76"/>
    </row>
    <row r="286" spans="12:13">
      <c r="L286" s="76"/>
      <c r="M286" s="76"/>
    </row>
    <row r="287" spans="12:13">
      <c r="L287" s="76"/>
      <c r="M287" s="76"/>
    </row>
    <row r="288" spans="12:13">
      <c r="L288" s="76"/>
      <c r="M288" s="76"/>
    </row>
    <row r="289" spans="12:13">
      <c r="L289" s="76"/>
      <c r="M289" s="76"/>
    </row>
    <row r="290" spans="12:13">
      <c r="L290" s="76"/>
      <c r="M290" s="76"/>
    </row>
    <row r="291" spans="12:13">
      <c r="L291" s="76"/>
      <c r="M291" s="76"/>
    </row>
    <row r="292" spans="12:13">
      <c r="L292" s="76"/>
      <c r="M292" s="76"/>
    </row>
    <row r="293" spans="12:13">
      <c r="L293" s="76"/>
      <c r="M293" s="76"/>
    </row>
    <row r="294" spans="12:13">
      <c r="L294" s="76"/>
      <c r="M294" s="76"/>
    </row>
    <row r="295" spans="12:13">
      <c r="L295" s="76"/>
      <c r="M295" s="76"/>
    </row>
    <row r="296" spans="12:13">
      <c r="L296" s="76"/>
      <c r="M296" s="76"/>
    </row>
    <row r="297" spans="12:13">
      <c r="L297" s="76"/>
      <c r="M297" s="76"/>
    </row>
    <row r="298" spans="12:13">
      <c r="L298" s="76"/>
      <c r="M298" s="76"/>
    </row>
    <row r="299" spans="12:13">
      <c r="L299" s="76"/>
      <c r="M299" s="76"/>
    </row>
    <row r="300" spans="12:13">
      <c r="L300" s="76"/>
      <c r="M300" s="76"/>
    </row>
    <row r="301" spans="12:13">
      <c r="L301" s="76"/>
      <c r="M301" s="76"/>
    </row>
    <row r="302" spans="12:13">
      <c r="L302" s="76"/>
      <c r="M302" s="76"/>
    </row>
    <row r="303" spans="12:13">
      <c r="L303" s="76"/>
      <c r="M303" s="76"/>
    </row>
    <row r="304" spans="12:13">
      <c r="L304" s="76"/>
      <c r="M304" s="76"/>
    </row>
    <row r="305" spans="12:13">
      <c r="L305" s="76"/>
      <c r="M305" s="76"/>
    </row>
    <row r="306" spans="12:13">
      <c r="L306" s="76"/>
      <c r="M306" s="76"/>
    </row>
    <row r="307" spans="12:13">
      <c r="L307" s="76"/>
      <c r="M307" s="76"/>
    </row>
    <row r="308" spans="12:13">
      <c r="L308" s="76"/>
      <c r="M308" s="76"/>
    </row>
    <row r="309" spans="12:13">
      <c r="L309" s="76"/>
      <c r="M309" s="76"/>
    </row>
    <row r="310" spans="12:13">
      <c r="L310" s="76"/>
      <c r="M310" s="76"/>
    </row>
    <row r="311" spans="12:13">
      <c r="L311" s="76"/>
      <c r="M311" s="76"/>
    </row>
    <row r="312" spans="12:13">
      <c r="L312" s="76"/>
      <c r="M312" s="76"/>
    </row>
    <row r="313" spans="12:13">
      <c r="L313" s="76"/>
      <c r="M313" s="76"/>
    </row>
    <row r="314" spans="12:13">
      <c r="L314" s="76"/>
      <c r="M314" s="76"/>
    </row>
    <row r="315" spans="12:13">
      <c r="L315" s="76"/>
      <c r="M315" s="76"/>
    </row>
    <row r="316" spans="12:13">
      <c r="L316" s="76"/>
      <c r="M316" s="76"/>
    </row>
    <row r="317" spans="12:13">
      <c r="L317" s="76"/>
      <c r="M317" s="76"/>
    </row>
    <row r="318" spans="12:13">
      <c r="L318" s="76"/>
      <c r="M318" s="76"/>
    </row>
    <row r="319" spans="12:13">
      <c r="L319" s="76"/>
      <c r="M319" s="76"/>
    </row>
    <row r="320" spans="12:13">
      <c r="L320" s="76"/>
      <c r="M320" s="76"/>
    </row>
    <row r="321" spans="12:13">
      <c r="L321" s="76"/>
      <c r="M321" s="76"/>
    </row>
    <row r="322" spans="12:13">
      <c r="L322" s="76"/>
      <c r="M322" s="76"/>
    </row>
    <row r="323" spans="12:13">
      <c r="L323" s="76"/>
      <c r="M323" s="76"/>
    </row>
    <row r="324" spans="12:13">
      <c r="L324" s="76"/>
      <c r="M324" s="76"/>
    </row>
    <row r="325" spans="12:13">
      <c r="L325" s="76"/>
      <c r="M325" s="76"/>
    </row>
    <row r="326" spans="12:13">
      <c r="L326" s="76"/>
      <c r="M326" s="76"/>
    </row>
    <row r="327" spans="12:13">
      <c r="L327" s="76"/>
      <c r="M327" s="76"/>
    </row>
    <row r="328" spans="12:13">
      <c r="L328" s="76"/>
      <c r="M328" s="76"/>
    </row>
    <row r="329" spans="12:13">
      <c r="L329" s="76"/>
      <c r="M329" s="76"/>
    </row>
    <row r="330" spans="12:13">
      <c r="L330" s="76"/>
      <c r="M330" s="76"/>
    </row>
    <row r="331" spans="12:13">
      <c r="L331" s="76"/>
      <c r="M331" s="76"/>
    </row>
    <row r="332" spans="12:13">
      <c r="L332" s="76"/>
      <c r="M332" s="76"/>
    </row>
    <row r="333" spans="12:13">
      <c r="L333" s="76"/>
      <c r="M333" s="76"/>
    </row>
    <row r="334" spans="12:13">
      <c r="L334" s="76"/>
      <c r="M334" s="76"/>
    </row>
    <row r="335" spans="12:13">
      <c r="L335" s="76"/>
      <c r="M335" s="76"/>
    </row>
    <row r="336" spans="12:13">
      <c r="L336" s="76"/>
      <c r="M336" s="76"/>
    </row>
    <row r="337" spans="12:13">
      <c r="L337" s="76"/>
      <c r="M337" s="76"/>
    </row>
    <row r="338" spans="12:13">
      <c r="L338" s="76"/>
      <c r="M338" s="76"/>
    </row>
    <row r="339" spans="12:13">
      <c r="L339" s="76"/>
      <c r="M339" s="76"/>
    </row>
    <row r="340" spans="12:13">
      <c r="L340" s="76"/>
      <c r="M340" s="76"/>
    </row>
    <row r="341" spans="12:13">
      <c r="L341" s="76"/>
      <c r="M341" s="76"/>
    </row>
    <row r="342" spans="12:13">
      <c r="L342" s="76"/>
      <c r="M342" s="76"/>
    </row>
    <row r="343" spans="12:13">
      <c r="L343" s="76"/>
      <c r="M343" s="76"/>
    </row>
    <row r="344" spans="12:13">
      <c r="L344" s="76"/>
      <c r="M344" s="76"/>
    </row>
    <row r="345" spans="12:13">
      <c r="L345" s="76"/>
      <c r="M345" s="76"/>
    </row>
    <row r="346" spans="12:13">
      <c r="L346" s="76"/>
      <c r="M346" s="76"/>
    </row>
    <row r="347" spans="12:13">
      <c r="L347" s="76"/>
      <c r="M347" s="76"/>
    </row>
    <row r="348" spans="12:13">
      <c r="L348" s="76"/>
      <c r="M348" s="76"/>
    </row>
    <row r="349" spans="12:13">
      <c r="L349" s="76"/>
      <c r="M349" s="76"/>
    </row>
    <row r="350" spans="12:13">
      <c r="L350" s="76"/>
      <c r="M350" s="76"/>
    </row>
    <row r="351" spans="12:13">
      <c r="L351" s="76"/>
      <c r="M351" s="76"/>
    </row>
    <row r="352" spans="12:13">
      <c r="L352" s="76"/>
      <c r="M352" s="76"/>
    </row>
    <row r="353" spans="12:13">
      <c r="L353" s="76"/>
      <c r="M353" s="76"/>
    </row>
    <row r="354" spans="12:13">
      <c r="L354" s="76"/>
      <c r="M354" s="76"/>
    </row>
    <row r="355" spans="12:13">
      <c r="L355" s="76"/>
      <c r="M355" s="76"/>
    </row>
    <row r="356" spans="12:13">
      <c r="L356" s="76"/>
      <c r="M356" s="76"/>
    </row>
    <row r="357" spans="12:13">
      <c r="L357" s="76"/>
      <c r="M357" s="76"/>
    </row>
    <row r="358" spans="12:13">
      <c r="L358" s="76"/>
      <c r="M358" s="76"/>
    </row>
    <row r="359" spans="12:13">
      <c r="L359" s="76"/>
      <c r="M359" s="76"/>
    </row>
    <row r="360" spans="12:13">
      <c r="L360" s="76"/>
      <c r="M360" s="76"/>
    </row>
    <row r="361" spans="12:13">
      <c r="L361" s="76"/>
      <c r="M361" s="76"/>
    </row>
    <row r="362" spans="12:13">
      <c r="L362" s="76"/>
      <c r="M362" s="76"/>
    </row>
    <row r="363" spans="12:13">
      <c r="L363" s="76"/>
      <c r="M363" s="76"/>
    </row>
    <row r="364" spans="12:13">
      <c r="L364" s="76"/>
      <c r="M364" s="76"/>
    </row>
    <row r="365" spans="12:13">
      <c r="L365" s="76"/>
      <c r="M365" s="76"/>
    </row>
    <row r="366" spans="12:13">
      <c r="L366" s="76"/>
      <c r="M366" s="76"/>
    </row>
    <row r="367" spans="12:13">
      <c r="L367" s="76"/>
      <c r="M367" s="76"/>
    </row>
    <row r="368" spans="12:13">
      <c r="L368" s="76"/>
      <c r="M368" s="76"/>
    </row>
    <row r="369" spans="12:13">
      <c r="L369" s="76"/>
      <c r="M369" s="76"/>
    </row>
    <row r="370" spans="12:13">
      <c r="L370" s="76"/>
      <c r="M370" s="76"/>
    </row>
    <row r="371" spans="12:13">
      <c r="L371" s="76"/>
      <c r="M371" s="76"/>
    </row>
    <row r="372" spans="12:13">
      <c r="L372" s="76"/>
      <c r="M372" s="76"/>
    </row>
    <row r="373" spans="12:13">
      <c r="L373" s="76"/>
      <c r="M373" s="76"/>
    </row>
    <row r="374" spans="12:13">
      <c r="L374" s="76"/>
      <c r="M374" s="76"/>
    </row>
    <row r="375" spans="12:13">
      <c r="L375" s="76"/>
      <c r="M375" s="76"/>
    </row>
    <row r="376" spans="12:13">
      <c r="L376" s="76"/>
      <c r="M376" s="76"/>
    </row>
    <row r="377" spans="12:13">
      <c r="L377" s="76"/>
      <c r="M377" s="76"/>
    </row>
    <row r="378" spans="12:13">
      <c r="L378" s="76"/>
      <c r="M378" s="76"/>
    </row>
    <row r="379" spans="12:13">
      <c r="L379" s="76"/>
      <c r="M379" s="76"/>
    </row>
    <row r="380" spans="12:13">
      <c r="L380" s="76"/>
      <c r="M380" s="76"/>
    </row>
    <row r="381" spans="12:13">
      <c r="L381" s="76"/>
      <c r="M381" s="76"/>
    </row>
    <row r="382" spans="12:13">
      <c r="L382" s="76"/>
      <c r="M382" s="76"/>
    </row>
    <row r="383" spans="12:13">
      <c r="L383" s="76"/>
      <c r="M383" s="76"/>
    </row>
    <row r="384" spans="12:13">
      <c r="L384" s="76"/>
      <c r="M384" s="76"/>
    </row>
    <row r="385" spans="12:13">
      <c r="L385" s="76"/>
      <c r="M385" s="76"/>
    </row>
    <row r="386" spans="12:13">
      <c r="L386" s="76"/>
      <c r="M386" s="76"/>
    </row>
    <row r="387" spans="12:13">
      <c r="L387" s="76"/>
      <c r="M387" s="76"/>
    </row>
    <row r="388" spans="12:13">
      <c r="L388" s="76"/>
      <c r="M388" s="76"/>
    </row>
    <row r="389" spans="12:13">
      <c r="L389" s="76"/>
      <c r="M389" s="76"/>
    </row>
    <row r="390" spans="12:13">
      <c r="L390" s="76"/>
      <c r="M390" s="76"/>
    </row>
    <row r="391" spans="12:13">
      <c r="L391" s="76"/>
      <c r="M391" s="76"/>
    </row>
    <row r="392" spans="12:13">
      <c r="L392" s="76"/>
      <c r="M392" s="76"/>
    </row>
    <row r="393" spans="12:13">
      <c r="L393" s="76"/>
      <c r="M393" s="76"/>
    </row>
    <row r="394" spans="12:13">
      <c r="L394" s="76"/>
      <c r="M394" s="76"/>
    </row>
    <row r="395" spans="12:13">
      <c r="L395" s="76"/>
      <c r="M395" s="76"/>
    </row>
    <row r="396" spans="12:13">
      <c r="L396" s="76"/>
      <c r="M396" s="76"/>
    </row>
    <row r="397" spans="12:13">
      <c r="L397" s="76"/>
      <c r="M397" s="76"/>
    </row>
    <row r="398" spans="12:13">
      <c r="L398" s="76"/>
      <c r="M398" s="76"/>
    </row>
    <row r="399" spans="12:13">
      <c r="L399" s="76"/>
      <c r="M399" s="76"/>
    </row>
    <row r="400" spans="12:13">
      <c r="L400" s="76"/>
      <c r="M400" s="76"/>
    </row>
    <row r="401" spans="12:13">
      <c r="L401" s="76"/>
      <c r="M401" s="76"/>
    </row>
    <row r="402" spans="12:13">
      <c r="L402" s="76"/>
      <c r="M402" s="76"/>
    </row>
    <row r="403" spans="12:13">
      <c r="L403" s="76"/>
      <c r="M403" s="76"/>
    </row>
    <row r="404" spans="12:13">
      <c r="L404" s="76"/>
      <c r="M404" s="76"/>
    </row>
    <row r="405" spans="12:13">
      <c r="L405" s="76"/>
      <c r="M405" s="76"/>
    </row>
    <row r="406" spans="12:13">
      <c r="L406" s="76"/>
      <c r="M406" s="76"/>
    </row>
    <row r="407" spans="12:13">
      <c r="L407" s="76"/>
      <c r="M407" s="76"/>
    </row>
    <row r="408" spans="12:13">
      <c r="L408" s="76"/>
      <c r="M408" s="76"/>
    </row>
    <row r="409" spans="12:13">
      <c r="L409" s="76"/>
      <c r="M409" s="76"/>
    </row>
    <row r="410" spans="12:13">
      <c r="L410" s="76"/>
      <c r="M410" s="76"/>
    </row>
    <row r="411" spans="12:13">
      <c r="L411" s="76"/>
      <c r="M411" s="76"/>
    </row>
    <row r="412" spans="12:13">
      <c r="L412" s="76"/>
      <c r="M412" s="76"/>
    </row>
    <row r="413" spans="12:13">
      <c r="L413" s="76"/>
      <c r="M413" s="76"/>
    </row>
    <row r="414" spans="12:13">
      <c r="L414" s="76"/>
      <c r="M414" s="76"/>
    </row>
    <row r="415" spans="12:13">
      <c r="L415" s="76"/>
      <c r="M415" s="76"/>
    </row>
    <row r="416" spans="12:13">
      <c r="L416" s="76"/>
      <c r="M416" s="76"/>
    </row>
    <row r="417" spans="12:13">
      <c r="L417" s="76"/>
      <c r="M417" s="76"/>
    </row>
    <row r="418" spans="12:13">
      <c r="L418" s="76"/>
      <c r="M418" s="76"/>
    </row>
    <row r="419" spans="12:13">
      <c r="L419" s="76"/>
      <c r="M419" s="76"/>
    </row>
    <row r="420" spans="12:13">
      <c r="L420" s="76"/>
      <c r="M420" s="76"/>
    </row>
    <row r="421" spans="12:13">
      <c r="L421" s="76"/>
      <c r="M421" s="76"/>
    </row>
    <row r="422" spans="12:13">
      <c r="L422" s="76"/>
      <c r="M422" s="76"/>
    </row>
    <row r="423" spans="12:13">
      <c r="L423" s="76"/>
      <c r="M423" s="76"/>
    </row>
    <row r="424" spans="12:13">
      <c r="L424" s="76"/>
      <c r="M424" s="76"/>
    </row>
    <row r="425" spans="12:13">
      <c r="L425" s="76"/>
      <c r="M425" s="76"/>
    </row>
    <row r="426" spans="12:13">
      <c r="L426" s="76"/>
      <c r="M426" s="76"/>
    </row>
    <row r="427" spans="12:13">
      <c r="L427" s="76"/>
      <c r="M427" s="76"/>
    </row>
    <row r="428" spans="12:13">
      <c r="L428" s="76"/>
      <c r="M428" s="76"/>
    </row>
    <row r="429" spans="12:13">
      <c r="L429" s="76"/>
      <c r="M429" s="76"/>
    </row>
    <row r="430" spans="12:13">
      <c r="L430" s="76"/>
      <c r="M430" s="76"/>
    </row>
    <row r="431" spans="12:13">
      <c r="L431" s="76"/>
      <c r="M431" s="76"/>
    </row>
    <row r="432" spans="12:13">
      <c r="L432" s="76"/>
      <c r="M432" s="76"/>
    </row>
    <row r="433" spans="12:13">
      <c r="L433" s="76"/>
      <c r="M433" s="76"/>
    </row>
    <row r="434" spans="12:13">
      <c r="L434" s="76"/>
      <c r="M434" s="76"/>
    </row>
    <row r="435" spans="12:13">
      <c r="L435" s="76"/>
      <c r="M435" s="76"/>
    </row>
    <row r="436" spans="12:13">
      <c r="L436" s="76"/>
      <c r="M436" s="76"/>
    </row>
    <row r="437" spans="12:13">
      <c r="L437" s="76"/>
      <c r="M437" s="76"/>
    </row>
    <row r="438" spans="12:13">
      <c r="L438" s="76"/>
      <c r="M438" s="76"/>
    </row>
    <row r="439" spans="12:13">
      <c r="L439" s="76"/>
      <c r="M439" s="76"/>
    </row>
    <row r="440" spans="12:13">
      <c r="L440" s="76"/>
      <c r="M440" s="76"/>
    </row>
    <row r="441" spans="12:13">
      <c r="L441" s="76"/>
      <c r="M441" s="76"/>
    </row>
    <row r="442" spans="12:13">
      <c r="L442" s="76"/>
      <c r="M442" s="76"/>
    </row>
    <row r="443" spans="12:13">
      <c r="L443" s="76"/>
      <c r="M443" s="76"/>
    </row>
    <row r="444" spans="12:13">
      <c r="L444" s="76"/>
      <c r="M444" s="76"/>
    </row>
    <row r="445" spans="12:13">
      <c r="L445" s="76"/>
      <c r="M445" s="76"/>
    </row>
    <row r="446" spans="12:13">
      <c r="L446" s="76"/>
      <c r="M446" s="76"/>
    </row>
    <row r="447" spans="12:13">
      <c r="L447" s="76"/>
      <c r="M447" s="76"/>
    </row>
    <row r="448" spans="12:13">
      <c r="L448" s="76"/>
      <c r="M448" s="76"/>
    </row>
    <row r="449" spans="12:13">
      <c r="L449" s="76"/>
      <c r="M449" s="76"/>
    </row>
    <row r="450" spans="12:13">
      <c r="L450" s="76"/>
      <c r="M450" s="76"/>
    </row>
    <row r="451" spans="12:13">
      <c r="L451" s="76"/>
      <c r="M451" s="76"/>
    </row>
    <row r="452" spans="12:13">
      <c r="L452" s="76"/>
      <c r="M452" s="76"/>
    </row>
    <row r="453" spans="12:13">
      <c r="L453" s="76"/>
      <c r="M453" s="76"/>
    </row>
    <row r="454" spans="12:13">
      <c r="L454" s="76"/>
      <c r="M454" s="76"/>
    </row>
    <row r="455" spans="12:13">
      <c r="L455" s="76"/>
      <c r="M455" s="76"/>
    </row>
    <row r="456" spans="12:13">
      <c r="L456" s="76"/>
      <c r="M456" s="76"/>
    </row>
    <row r="457" spans="12:13">
      <c r="L457" s="76"/>
      <c r="M457" s="76"/>
    </row>
    <row r="458" spans="12:13">
      <c r="L458" s="76"/>
      <c r="M458" s="76"/>
    </row>
    <row r="459" spans="12:13">
      <c r="L459" s="76"/>
      <c r="M459" s="76"/>
    </row>
    <row r="460" spans="12:13">
      <c r="L460" s="76"/>
      <c r="M460" s="76"/>
    </row>
    <row r="461" spans="12:13">
      <c r="L461" s="76"/>
      <c r="M461" s="76"/>
    </row>
    <row r="462" spans="12:13">
      <c r="L462" s="76"/>
      <c r="M462" s="76"/>
    </row>
    <row r="463" spans="12:13">
      <c r="L463" s="76"/>
      <c r="M463" s="76"/>
    </row>
    <row r="464" spans="12:13">
      <c r="L464" s="76"/>
      <c r="M464" s="76"/>
    </row>
    <row r="465" spans="12:13">
      <c r="L465" s="76"/>
      <c r="M465" s="76"/>
    </row>
    <row r="466" spans="12:13">
      <c r="L466" s="76"/>
      <c r="M466" s="76"/>
    </row>
    <row r="467" spans="12:13">
      <c r="L467" s="76"/>
      <c r="M467" s="76"/>
    </row>
    <row r="468" spans="12:13">
      <c r="L468" s="76"/>
      <c r="M468" s="76"/>
    </row>
    <row r="469" spans="12:13">
      <c r="L469" s="76"/>
      <c r="M469" s="76"/>
    </row>
    <row r="470" spans="12:13">
      <c r="L470" s="76"/>
      <c r="M470" s="76"/>
    </row>
    <row r="471" spans="12:13">
      <c r="L471" s="76"/>
      <c r="M471" s="76"/>
    </row>
    <row r="472" spans="12:13">
      <c r="L472" s="76"/>
      <c r="M472" s="76"/>
    </row>
    <row r="473" spans="12:13">
      <c r="L473" s="76"/>
      <c r="M473" s="76"/>
    </row>
    <row r="474" spans="12:13">
      <c r="L474" s="76"/>
      <c r="M474" s="76"/>
    </row>
    <row r="475" spans="12:13">
      <c r="L475" s="76"/>
      <c r="M475" s="76"/>
    </row>
    <row r="476" spans="12:13">
      <c r="L476" s="76"/>
      <c r="M476" s="76"/>
    </row>
    <row r="477" spans="12:13">
      <c r="L477" s="76"/>
      <c r="M477" s="76"/>
    </row>
    <row r="478" spans="12:13">
      <c r="L478" s="76"/>
      <c r="M478" s="76"/>
    </row>
    <row r="479" spans="12:13">
      <c r="L479" s="76"/>
      <c r="M479" s="76"/>
    </row>
    <row r="480" spans="12:13">
      <c r="L480" s="76"/>
      <c r="M480" s="76"/>
    </row>
    <row r="481" spans="12:13">
      <c r="L481" s="76"/>
      <c r="M481" s="76"/>
    </row>
    <row r="482" spans="12:13">
      <c r="L482" s="76"/>
      <c r="M482" s="76"/>
    </row>
    <row r="483" spans="12:13">
      <c r="L483" s="76"/>
      <c r="M483" s="76"/>
    </row>
    <row r="484" spans="12:13">
      <c r="L484" s="76"/>
      <c r="M484" s="76"/>
    </row>
    <row r="485" spans="12:13">
      <c r="L485" s="76"/>
      <c r="M485" s="76"/>
    </row>
    <row r="486" spans="12:13">
      <c r="L486" s="76"/>
      <c r="M486" s="76"/>
    </row>
    <row r="487" spans="12:13">
      <c r="L487" s="76"/>
      <c r="M487" s="76"/>
    </row>
    <row r="488" spans="12:13">
      <c r="L488" s="76"/>
      <c r="M488" s="76"/>
    </row>
    <row r="489" spans="12:13">
      <c r="L489" s="76"/>
      <c r="M489" s="76"/>
    </row>
    <row r="490" spans="12:13">
      <c r="L490" s="76"/>
      <c r="M490" s="76"/>
    </row>
    <row r="491" spans="12:13">
      <c r="L491" s="76"/>
      <c r="M491" s="76"/>
    </row>
    <row r="492" spans="12:13">
      <c r="L492" s="76"/>
      <c r="M492" s="76"/>
    </row>
    <row r="493" spans="12:13">
      <c r="L493" s="76"/>
      <c r="M493" s="76"/>
    </row>
    <row r="494" spans="12:13">
      <c r="L494" s="76"/>
      <c r="M494" s="76"/>
    </row>
    <row r="495" spans="12:13">
      <c r="L495" s="76"/>
      <c r="M495" s="76"/>
    </row>
    <row r="496" spans="12:13">
      <c r="L496" s="76"/>
      <c r="M496" s="76"/>
    </row>
    <row r="497" spans="12:13">
      <c r="L497" s="76"/>
      <c r="M497" s="76"/>
    </row>
    <row r="498" spans="12:13">
      <c r="L498" s="76"/>
      <c r="M498" s="76"/>
    </row>
    <row r="499" spans="12:13">
      <c r="L499" s="76"/>
      <c r="M499" s="76"/>
    </row>
    <row r="500" spans="12:13">
      <c r="L500" s="76"/>
      <c r="M500" s="76"/>
    </row>
    <row r="501" spans="12:13">
      <c r="L501" s="76"/>
      <c r="M501" s="76"/>
    </row>
    <row r="502" spans="12:13">
      <c r="L502" s="76"/>
      <c r="M502" s="76"/>
    </row>
    <row r="503" spans="12:13">
      <c r="L503" s="76"/>
      <c r="M503" s="76"/>
    </row>
    <row r="504" spans="12:13">
      <c r="L504" s="76"/>
      <c r="M504" s="76"/>
    </row>
    <row r="505" spans="12:13">
      <c r="L505" s="76"/>
      <c r="M505" s="76"/>
    </row>
    <row r="506" spans="12:13">
      <c r="L506" s="76"/>
      <c r="M506" s="76"/>
    </row>
    <row r="507" spans="12:13">
      <c r="L507" s="76"/>
      <c r="M507" s="76"/>
    </row>
    <row r="508" spans="12:13">
      <c r="L508" s="76"/>
      <c r="M508" s="76"/>
    </row>
    <row r="509" spans="12:13">
      <c r="L509" s="76"/>
      <c r="M509" s="76"/>
    </row>
    <row r="510" spans="12:13">
      <c r="L510" s="76"/>
      <c r="M510" s="76"/>
    </row>
    <row r="511" spans="12:13">
      <c r="L511" s="76"/>
      <c r="M511" s="76"/>
    </row>
    <row r="512" spans="12:13">
      <c r="L512" s="76"/>
      <c r="M512" s="76"/>
    </row>
    <row r="513" spans="12:13">
      <c r="L513" s="76"/>
      <c r="M513" s="76"/>
    </row>
    <row r="514" spans="12:13">
      <c r="L514" s="76"/>
      <c r="M514" s="76"/>
    </row>
    <row r="515" spans="12:13">
      <c r="L515" s="76"/>
      <c r="M515" s="76"/>
    </row>
    <row r="516" spans="12:13">
      <c r="L516" s="76"/>
      <c r="M516" s="76"/>
    </row>
    <row r="517" spans="12:13">
      <c r="L517" s="76"/>
      <c r="M517" s="76"/>
    </row>
    <row r="518" spans="12:13">
      <c r="L518" s="76"/>
      <c r="M518" s="76"/>
    </row>
    <row r="519" spans="12:13">
      <c r="L519" s="76"/>
      <c r="M519" s="76"/>
    </row>
    <row r="520" spans="12:13">
      <c r="L520" s="76"/>
      <c r="M520" s="76"/>
    </row>
    <row r="521" spans="12:13">
      <c r="L521" s="76"/>
      <c r="M521" s="76"/>
    </row>
    <row r="522" spans="12:13">
      <c r="L522" s="76"/>
      <c r="M522" s="76"/>
    </row>
    <row r="523" spans="12:13">
      <c r="L523" s="76"/>
      <c r="M523" s="76"/>
    </row>
    <row r="524" spans="12:13">
      <c r="L524" s="76"/>
      <c r="M524" s="76"/>
    </row>
    <row r="525" spans="12:13">
      <c r="L525" s="76"/>
      <c r="M525" s="76"/>
    </row>
    <row r="526" spans="12:13">
      <c r="L526" s="76"/>
      <c r="M526" s="76"/>
    </row>
    <row r="527" spans="12:13">
      <c r="L527" s="76"/>
      <c r="M527" s="76"/>
    </row>
    <row r="528" spans="12:13">
      <c r="L528" s="76"/>
      <c r="M528" s="76"/>
    </row>
    <row r="529" spans="12:13">
      <c r="L529" s="76"/>
      <c r="M529" s="76"/>
    </row>
    <row r="530" spans="12:13">
      <c r="L530" s="76"/>
      <c r="M530" s="76"/>
    </row>
    <row r="531" spans="12:13">
      <c r="L531" s="76"/>
      <c r="M531" s="76"/>
    </row>
    <row r="532" spans="12:13">
      <c r="L532" s="76"/>
      <c r="M532" s="76"/>
    </row>
    <row r="533" spans="12:13">
      <c r="L533" s="76"/>
      <c r="M533" s="76"/>
    </row>
    <row r="534" spans="12:13">
      <c r="L534" s="76"/>
      <c r="M534" s="76"/>
    </row>
    <row r="535" spans="12:13">
      <c r="L535" s="76"/>
      <c r="M535" s="76"/>
    </row>
    <row r="536" spans="12:13">
      <c r="L536" s="76"/>
      <c r="M536" s="76"/>
    </row>
    <row r="537" spans="12:13">
      <c r="L537" s="76"/>
      <c r="M537" s="76"/>
    </row>
    <row r="538" spans="12:13">
      <c r="L538" s="76"/>
      <c r="M538" s="76"/>
    </row>
    <row r="539" spans="12:13">
      <c r="L539" s="76"/>
      <c r="M539" s="76"/>
    </row>
    <row r="540" spans="12:13">
      <c r="L540" s="76"/>
      <c r="M540" s="76"/>
    </row>
    <row r="541" spans="12:13">
      <c r="L541" s="76"/>
      <c r="M541" s="76"/>
    </row>
    <row r="542" spans="12:13">
      <c r="L542" s="76"/>
      <c r="M542" s="76"/>
    </row>
    <row r="543" spans="12:13">
      <c r="L543" s="76"/>
      <c r="M543" s="76"/>
    </row>
    <row r="544" spans="12:13">
      <c r="L544" s="76"/>
      <c r="M544" s="76"/>
    </row>
    <row r="545" spans="12:13">
      <c r="L545" s="76"/>
      <c r="M545" s="76"/>
    </row>
    <row r="546" spans="12:13">
      <c r="L546" s="76"/>
      <c r="M546" s="76"/>
    </row>
    <row r="547" spans="12:13">
      <c r="L547" s="76"/>
      <c r="M547" s="76"/>
    </row>
    <row r="548" spans="12:13">
      <c r="L548" s="76"/>
      <c r="M548" s="76"/>
    </row>
    <row r="549" spans="12:13">
      <c r="L549" s="76"/>
      <c r="M549" s="76"/>
    </row>
    <row r="550" spans="12:13">
      <c r="L550" s="76"/>
      <c r="M550" s="76"/>
    </row>
    <row r="551" spans="12:13">
      <c r="L551" s="76"/>
      <c r="M551" s="76"/>
    </row>
    <row r="552" spans="12:13">
      <c r="L552" s="76"/>
      <c r="M552" s="76"/>
    </row>
    <row r="553" spans="12:13">
      <c r="L553" s="76"/>
      <c r="M553" s="76"/>
    </row>
    <row r="554" spans="12:13">
      <c r="L554" s="76"/>
      <c r="M554" s="76"/>
    </row>
    <row r="555" spans="12:13">
      <c r="L555" s="76"/>
      <c r="M555" s="76"/>
    </row>
    <row r="556" spans="12:13">
      <c r="L556" s="76"/>
      <c r="M556" s="76"/>
    </row>
    <row r="557" spans="12:13">
      <c r="L557" s="76"/>
      <c r="M557" s="76"/>
    </row>
    <row r="558" spans="12:13">
      <c r="L558" s="76"/>
      <c r="M558" s="76"/>
    </row>
    <row r="559" spans="12:13">
      <c r="L559" s="76"/>
      <c r="M559" s="76"/>
    </row>
    <row r="560" spans="12:13">
      <c r="L560" s="76"/>
      <c r="M560" s="76"/>
    </row>
    <row r="561" spans="12:13">
      <c r="L561" s="76"/>
      <c r="M561" s="76"/>
    </row>
    <row r="562" spans="12:13">
      <c r="L562" s="76"/>
      <c r="M562" s="76"/>
    </row>
    <row r="563" spans="12:13">
      <c r="L563" s="76"/>
      <c r="M563" s="76"/>
    </row>
    <row r="564" spans="12:13">
      <c r="L564" s="76"/>
      <c r="M564" s="76"/>
    </row>
    <row r="565" spans="12:13">
      <c r="L565" s="76"/>
      <c r="M565" s="76"/>
    </row>
    <row r="566" spans="12:13">
      <c r="L566" s="76"/>
      <c r="M566" s="76"/>
    </row>
    <row r="567" spans="12:13">
      <c r="L567" s="76"/>
      <c r="M567" s="76"/>
    </row>
    <row r="568" spans="12:13">
      <c r="L568" s="76"/>
      <c r="M568" s="76"/>
    </row>
    <row r="569" spans="12:13">
      <c r="L569" s="76"/>
      <c r="M569" s="76"/>
    </row>
    <row r="570" spans="12:13">
      <c r="L570" s="76"/>
      <c r="M570" s="76"/>
    </row>
    <row r="571" spans="12:13">
      <c r="L571" s="76"/>
      <c r="M571" s="76"/>
    </row>
    <row r="572" spans="12:13">
      <c r="L572" s="76"/>
      <c r="M572" s="76"/>
    </row>
    <row r="573" spans="12:13">
      <c r="L573" s="76"/>
      <c r="M573" s="76"/>
    </row>
    <row r="574" spans="12:13">
      <c r="L574" s="76"/>
      <c r="M574" s="76"/>
    </row>
    <row r="575" spans="12:13">
      <c r="L575" s="76"/>
      <c r="M575" s="76"/>
    </row>
    <row r="576" spans="12:13">
      <c r="L576" s="76"/>
      <c r="M576" s="76"/>
    </row>
    <row r="577" spans="12:13">
      <c r="L577" s="76"/>
      <c r="M577" s="76"/>
    </row>
    <row r="578" spans="12:13">
      <c r="L578" s="76"/>
      <c r="M578" s="76"/>
    </row>
    <row r="579" spans="12:13">
      <c r="L579" s="76"/>
      <c r="M579" s="76"/>
    </row>
    <row r="580" spans="12:13">
      <c r="L580" s="76"/>
      <c r="M580" s="76"/>
    </row>
    <row r="581" spans="12:13">
      <c r="L581" s="76"/>
      <c r="M581" s="76"/>
    </row>
    <row r="582" spans="12:13">
      <c r="L582" s="76"/>
      <c r="M582" s="76"/>
    </row>
    <row r="583" spans="12:13">
      <c r="L583" s="76"/>
      <c r="M583" s="76"/>
    </row>
    <row r="584" spans="12:13">
      <c r="L584" s="76"/>
      <c r="M584" s="76"/>
    </row>
    <row r="585" spans="12:13">
      <c r="L585" s="76"/>
      <c r="M585" s="76"/>
    </row>
    <row r="586" spans="12:13">
      <c r="L586" s="76"/>
      <c r="M586" s="76"/>
    </row>
    <row r="587" spans="12:13">
      <c r="L587" s="76"/>
      <c r="M587" s="76"/>
    </row>
    <row r="588" spans="12:13">
      <c r="L588" s="76"/>
      <c r="M588" s="76"/>
    </row>
    <row r="589" spans="12:13">
      <c r="L589" s="76"/>
      <c r="M589" s="76"/>
    </row>
    <row r="590" spans="12:13">
      <c r="L590" s="76"/>
      <c r="M590" s="76"/>
    </row>
    <row r="591" spans="12:13">
      <c r="L591" s="76"/>
      <c r="M591" s="76"/>
    </row>
    <row r="592" spans="12:13">
      <c r="L592" s="76"/>
      <c r="M592" s="76"/>
    </row>
    <row r="593" spans="12:13">
      <c r="L593" s="76"/>
      <c r="M593" s="76"/>
    </row>
    <row r="594" spans="12:13">
      <c r="L594" s="76"/>
      <c r="M594" s="76"/>
    </row>
    <row r="595" spans="12:13">
      <c r="L595" s="76"/>
      <c r="M595" s="76"/>
    </row>
    <row r="596" spans="12:13">
      <c r="L596" s="76"/>
      <c r="M596" s="76"/>
    </row>
    <row r="597" spans="12:13">
      <c r="L597" s="76"/>
      <c r="M597" s="76"/>
    </row>
    <row r="598" spans="12:13">
      <c r="L598" s="76"/>
      <c r="M598" s="76"/>
    </row>
    <row r="599" spans="12:13">
      <c r="L599" s="76"/>
      <c r="M599" s="76"/>
    </row>
    <row r="600" spans="12:13">
      <c r="L600" s="76"/>
      <c r="M600" s="76"/>
    </row>
    <row r="601" spans="12:13">
      <c r="L601" s="76"/>
      <c r="M601" s="76"/>
    </row>
    <row r="602" spans="12:13">
      <c r="L602" s="76"/>
      <c r="M602" s="76"/>
    </row>
    <row r="603" spans="12:13">
      <c r="L603" s="76"/>
      <c r="M603" s="76"/>
    </row>
    <row r="604" spans="12:13">
      <c r="L604" s="76"/>
      <c r="M604" s="76"/>
    </row>
    <row r="605" spans="12:13">
      <c r="L605" s="76"/>
      <c r="M605" s="76"/>
    </row>
    <row r="606" spans="12:13">
      <c r="L606" s="76"/>
      <c r="M606" s="76"/>
    </row>
    <row r="607" spans="12:13">
      <c r="L607" s="76"/>
      <c r="M607" s="76"/>
    </row>
    <row r="608" spans="12:13">
      <c r="L608" s="76"/>
      <c r="M608" s="76"/>
    </row>
    <row r="609" spans="12:13">
      <c r="L609" s="76"/>
      <c r="M609" s="76"/>
    </row>
    <row r="610" spans="12:13">
      <c r="L610" s="76"/>
      <c r="M610" s="76"/>
    </row>
    <row r="611" spans="12:13">
      <c r="L611" s="76"/>
      <c r="M611" s="76"/>
    </row>
    <row r="612" spans="12:13">
      <c r="L612" s="76"/>
      <c r="M612" s="76"/>
    </row>
    <row r="613" spans="12:13">
      <c r="L613" s="76"/>
      <c r="M613" s="76"/>
    </row>
    <row r="614" spans="12:13">
      <c r="L614" s="76"/>
      <c r="M614" s="76"/>
    </row>
    <row r="615" spans="12:13">
      <c r="L615" s="76"/>
      <c r="M615" s="76"/>
    </row>
    <row r="616" spans="12:13">
      <c r="L616" s="76"/>
      <c r="M616" s="76"/>
    </row>
    <row r="617" spans="12:13">
      <c r="L617" s="76"/>
      <c r="M617" s="76"/>
    </row>
    <row r="618" spans="12:13">
      <c r="L618" s="76"/>
      <c r="M618" s="76"/>
    </row>
    <row r="619" spans="12:13">
      <c r="L619" s="76"/>
      <c r="M619" s="76"/>
    </row>
    <row r="620" spans="12:13">
      <c r="L620" s="76"/>
      <c r="M620" s="76"/>
    </row>
    <row r="621" spans="12:13">
      <c r="L621" s="76"/>
      <c r="M621" s="76"/>
    </row>
    <row r="622" spans="12:13">
      <c r="L622" s="76"/>
      <c r="M622" s="76"/>
    </row>
    <row r="623" spans="12:13">
      <c r="L623" s="76"/>
      <c r="M623" s="76"/>
    </row>
    <row r="624" spans="12:13">
      <c r="L624" s="76"/>
      <c r="M624" s="76"/>
    </row>
    <row r="625" spans="12:13">
      <c r="L625" s="76"/>
      <c r="M625" s="76"/>
    </row>
    <row r="626" spans="12:13">
      <c r="L626" s="76"/>
      <c r="M626" s="76"/>
    </row>
    <row r="627" spans="12:13">
      <c r="L627" s="76"/>
      <c r="M627" s="76"/>
    </row>
    <row r="628" spans="12:13">
      <c r="L628" s="76"/>
      <c r="M628" s="76"/>
    </row>
    <row r="629" spans="12:13">
      <c r="L629" s="76"/>
      <c r="M629" s="76"/>
    </row>
    <row r="630" spans="12:13">
      <c r="L630" s="76"/>
      <c r="M630" s="76"/>
    </row>
    <row r="631" spans="12:13">
      <c r="L631" s="76"/>
      <c r="M631" s="76"/>
    </row>
    <row r="632" spans="12:13">
      <c r="L632" s="76"/>
      <c r="M632" s="76"/>
    </row>
    <row r="633" spans="12:13">
      <c r="L633" s="76"/>
      <c r="M633" s="76"/>
    </row>
    <row r="634" spans="12:13">
      <c r="L634" s="76"/>
      <c r="M634" s="76"/>
    </row>
    <row r="635" spans="12:13">
      <c r="L635" s="76"/>
      <c r="M635" s="76"/>
    </row>
    <row r="636" spans="12:13">
      <c r="L636" s="76"/>
      <c r="M636" s="76"/>
    </row>
    <row r="637" spans="12:13">
      <c r="L637" s="76"/>
      <c r="M637" s="76"/>
    </row>
    <row r="638" spans="12:13">
      <c r="L638" s="76"/>
      <c r="M638" s="76"/>
    </row>
    <row r="639" spans="12:13">
      <c r="L639" s="76"/>
      <c r="M639" s="76"/>
    </row>
    <row r="640" spans="12:13">
      <c r="L640" s="76"/>
      <c r="M640" s="76"/>
    </row>
    <row r="641" spans="12:13">
      <c r="L641" s="76"/>
      <c r="M641" s="76"/>
    </row>
    <row r="642" spans="12:13">
      <c r="L642" s="76"/>
      <c r="M642" s="76"/>
    </row>
    <row r="643" spans="12:13">
      <c r="L643" s="76"/>
      <c r="M643" s="76"/>
    </row>
    <row r="644" spans="12:13">
      <c r="L644" s="76"/>
      <c r="M644" s="76"/>
    </row>
    <row r="645" spans="12:13">
      <c r="L645" s="76"/>
      <c r="M645" s="76"/>
    </row>
    <row r="646" spans="12:13">
      <c r="L646" s="76"/>
      <c r="M646" s="76"/>
    </row>
    <row r="647" spans="12:13">
      <c r="L647" s="76"/>
      <c r="M647" s="76"/>
    </row>
    <row r="648" spans="12:13">
      <c r="L648" s="76"/>
      <c r="M648" s="76"/>
    </row>
    <row r="649" spans="12:13">
      <c r="L649" s="76"/>
      <c r="M649" s="76"/>
    </row>
    <row r="650" spans="12:13">
      <c r="L650" s="76"/>
      <c r="M650" s="76"/>
    </row>
    <row r="651" spans="12:13">
      <c r="L651" s="76"/>
      <c r="M651" s="76"/>
    </row>
    <row r="652" spans="12:13">
      <c r="L652" s="76"/>
      <c r="M652" s="76"/>
    </row>
    <row r="653" spans="12:13">
      <c r="L653" s="76"/>
      <c r="M653" s="76"/>
    </row>
    <row r="654" spans="12:13">
      <c r="L654" s="76"/>
      <c r="M654" s="76"/>
    </row>
    <row r="655" spans="12:13">
      <c r="L655" s="76"/>
      <c r="M655" s="76"/>
    </row>
    <row r="656" spans="12:13">
      <c r="L656" s="76"/>
      <c r="M656" s="76"/>
    </row>
    <row r="657" spans="12:13">
      <c r="L657" s="76"/>
      <c r="M657" s="76"/>
    </row>
    <row r="658" spans="12:13">
      <c r="L658" s="76"/>
      <c r="M658" s="76"/>
    </row>
    <row r="659" spans="12:13">
      <c r="L659" s="76"/>
      <c r="M659" s="76"/>
    </row>
    <row r="660" spans="12:13">
      <c r="L660" s="76"/>
      <c r="M660" s="76"/>
    </row>
    <row r="661" spans="12:13">
      <c r="L661" s="76"/>
      <c r="M661" s="76"/>
    </row>
    <row r="662" spans="12:13">
      <c r="L662" s="76"/>
      <c r="M662" s="76"/>
    </row>
    <row r="663" spans="12:13">
      <c r="L663" s="76"/>
      <c r="M663" s="76"/>
    </row>
    <row r="664" spans="12:13">
      <c r="L664" s="76"/>
      <c r="M664" s="76"/>
    </row>
    <row r="665" spans="12:13">
      <c r="L665" s="76"/>
      <c r="M665" s="76"/>
    </row>
    <row r="666" spans="12:13">
      <c r="L666" s="76"/>
      <c r="M666" s="76"/>
    </row>
    <row r="667" spans="12:13">
      <c r="L667" s="76"/>
      <c r="M667" s="76"/>
    </row>
    <row r="668" spans="12:13">
      <c r="L668" s="76"/>
      <c r="M668" s="76"/>
    </row>
    <row r="669" spans="12:13">
      <c r="L669" s="76"/>
      <c r="M669" s="76"/>
    </row>
    <row r="670" spans="12:13">
      <c r="L670" s="76"/>
      <c r="M670" s="76"/>
    </row>
    <row r="671" spans="12:13">
      <c r="L671" s="76"/>
      <c r="M671" s="76"/>
    </row>
    <row r="672" spans="12:13">
      <c r="L672" s="76"/>
      <c r="M672" s="76"/>
    </row>
    <row r="673" spans="12:13">
      <c r="L673" s="76"/>
      <c r="M673" s="76"/>
    </row>
    <row r="674" spans="12:13">
      <c r="L674" s="76"/>
      <c r="M674" s="76"/>
    </row>
    <row r="675" spans="12:13">
      <c r="L675" s="76"/>
      <c r="M675" s="76"/>
    </row>
    <row r="676" spans="12:13">
      <c r="L676" s="76"/>
      <c r="M676" s="76"/>
    </row>
    <row r="677" spans="12:13">
      <c r="L677" s="76"/>
      <c r="M677" s="76"/>
    </row>
    <row r="678" spans="12:13">
      <c r="L678" s="76"/>
      <c r="M678" s="76"/>
    </row>
    <row r="679" spans="12:13">
      <c r="L679" s="76"/>
      <c r="M679" s="76"/>
    </row>
    <row r="680" spans="12:13">
      <c r="L680" s="76"/>
      <c r="M680" s="76"/>
    </row>
    <row r="681" spans="12:13">
      <c r="L681" s="76"/>
      <c r="M681" s="76"/>
    </row>
    <row r="682" spans="12:13">
      <c r="L682" s="76"/>
      <c r="M682" s="76"/>
    </row>
    <row r="683" spans="12:13">
      <c r="L683" s="76"/>
      <c r="M683" s="76"/>
    </row>
    <row r="684" spans="12:13">
      <c r="L684" s="76"/>
      <c r="M684" s="76"/>
    </row>
    <row r="685" spans="12:13">
      <c r="L685" s="76"/>
      <c r="M685" s="76"/>
    </row>
    <row r="686" spans="12:13">
      <c r="L686" s="76"/>
      <c r="M686" s="76"/>
    </row>
    <row r="687" spans="12:13">
      <c r="L687" s="76"/>
      <c r="M687" s="76"/>
    </row>
    <row r="688" spans="12:13">
      <c r="L688" s="76"/>
      <c r="M688" s="76"/>
    </row>
    <row r="689" spans="12:13">
      <c r="L689" s="76"/>
      <c r="M689" s="76"/>
    </row>
    <row r="690" spans="12:13">
      <c r="L690" s="76"/>
      <c r="M690" s="76"/>
    </row>
    <row r="691" spans="12:13">
      <c r="L691" s="76"/>
      <c r="M691" s="76"/>
    </row>
    <row r="692" spans="12:13">
      <c r="L692" s="76"/>
      <c r="M692" s="76"/>
    </row>
    <row r="693" spans="12:13">
      <c r="L693" s="76"/>
      <c r="M693" s="76"/>
    </row>
    <row r="694" spans="12:13">
      <c r="L694" s="76"/>
      <c r="M694" s="76"/>
    </row>
    <row r="695" spans="12:13">
      <c r="L695" s="76"/>
      <c r="M695" s="76"/>
    </row>
    <row r="696" spans="12:13">
      <c r="L696" s="76"/>
      <c r="M696" s="76"/>
    </row>
    <row r="697" spans="12:13">
      <c r="L697" s="76"/>
      <c r="M697" s="76"/>
    </row>
    <row r="698" spans="12:13">
      <c r="L698" s="76"/>
      <c r="M698" s="76"/>
    </row>
    <row r="699" spans="12:13">
      <c r="L699" s="76"/>
      <c r="M699" s="76"/>
    </row>
    <row r="700" spans="12:13">
      <c r="L700" s="76"/>
      <c r="M700" s="76"/>
    </row>
    <row r="701" spans="12:13">
      <c r="L701" s="76"/>
      <c r="M701" s="76"/>
    </row>
    <row r="702" spans="12:13">
      <c r="L702" s="76"/>
      <c r="M702" s="76"/>
    </row>
    <row r="703" spans="12:13">
      <c r="L703" s="76"/>
      <c r="M703" s="76"/>
    </row>
    <row r="704" spans="12:13">
      <c r="L704" s="76"/>
      <c r="M704" s="76"/>
    </row>
    <row r="705" spans="12:13">
      <c r="L705" s="76"/>
      <c r="M705" s="76"/>
    </row>
    <row r="706" spans="12:13">
      <c r="L706" s="76"/>
      <c r="M706" s="76"/>
    </row>
    <row r="707" spans="12:13">
      <c r="L707" s="76"/>
      <c r="M707" s="76"/>
    </row>
    <row r="708" spans="12:13">
      <c r="L708" s="76"/>
      <c r="M708" s="76"/>
    </row>
    <row r="709" spans="12:13">
      <c r="L709" s="76"/>
      <c r="M709" s="76"/>
    </row>
    <row r="710" spans="12:13">
      <c r="L710" s="76"/>
      <c r="M710" s="76"/>
    </row>
    <row r="711" spans="12:13">
      <c r="L711" s="76"/>
      <c r="M711" s="76"/>
    </row>
    <row r="712" spans="12:13">
      <c r="L712" s="76"/>
      <c r="M712" s="76"/>
    </row>
    <row r="713" spans="12:13">
      <c r="L713" s="76"/>
      <c r="M713" s="76"/>
    </row>
    <row r="714" spans="12:13">
      <c r="L714" s="76"/>
      <c r="M714" s="76"/>
    </row>
    <row r="715" spans="12:13">
      <c r="L715" s="76"/>
      <c r="M715" s="76"/>
    </row>
    <row r="716" spans="12:13">
      <c r="L716" s="76"/>
      <c r="M716" s="76"/>
    </row>
    <row r="717" spans="12:13">
      <c r="L717" s="76"/>
      <c r="M717" s="76"/>
    </row>
    <row r="718" spans="12:13">
      <c r="L718" s="76"/>
      <c r="M718" s="76"/>
    </row>
    <row r="719" spans="12:13">
      <c r="L719" s="76"/>
      <c r="M719" s="76"/>
    </row>
    <row r="720" spans="12:13">
      <c r="L720" s="76"/>
      <c r="M720" s="76"/>
    </row>
    <row r="721" spans="12:13">
      <c r="L721" s="76"/>
      <c r="M721" s="76"/>
    </row>
    <row r="722" spans="12:13">
      <c r="L722" s="76"/>
      <c r="M722" s="76"/>
    </row>
    <row r="723" spans="12:13">
      <c r="L723" s="76"/>
      <c r="M723" s="76"/>
    </row>
    <row r="724" spans="12:13">
      <c r="L724" s="76"/>
      <c r="M724" s="76"/>
    </row>
    <row r="725" spans="12:13">
      <c r="L725" s="76"/>
      <c r="M725" s="76"/>
    </row>
    <row r="726" spans="12:13">
      <c r="L726" s="76"/>
      <c r="M726" s="76"/>
    </row>
    <row r="727" spans="12:13">
      <c r="L727" s="76"/>
      <c r="M727" s="76"/>
    </row>
    <row r="728" spans="12:13">
      <c r="L728" s="76"/>
      <c r="M728" s="76"/>
    </row>
    <row r="729" spans="12:13">
      <c r="L729" s="76"/>
      <c r="M729" s="76"/>
    </row>
    <row r="730" spans="12:13">
      <c r="L730" s="76"/>
      <c r="M730" s="76"/>
    </row>
    <row r="731" spans="12:13">
      <c r="L731" s="76"/>
      <c r="M731" s="76"/>
    </row>
    <row r="732" spans="12:13">
      <c r="L732" s="76"/>
      <c r="M732" s="76"/>
    </row>
    <row r="733" spans="12:13">
      <c r="L733" s="76"/>
      <c r="M733" s="76"/>
    </row>
    <row r="734" spans="12:13">
      <c r="L734" s="76"/>
      <c r="M734" s="76"/>
    </row>
    <row r="735" spans="12:13">
      <c r="L735" s="76"/>
      <c r="M735" s="76"/>
    </row>
    <row r="736" spans="12:13">
      <c r="L736" s="76"/>
      <c r="M736" s="76"/>
    </row>
    <row r="737" spans="12:13">
      <c r="L737" s="76"/>
      <c r="M737" s="76"/>
    </row>
    <row r="738" spans="12:13">
      <c r="L738" s="76"/>
      <c r="M738" s="76"/>
    </row>
    <row r="739" spans="12:13">
      <c r="L739" s="76"/>
      <c r="M739" s="76"/>
    </row>
    <row r="740" spans="12:13">
      <c r="L740" s="76"/>
      <c r="M740" s="76"/>
    </row>
    <row r="741" spans="12:13">
      <c r="L741" s="76"/>
      <c r="M741" s="76"/>
    </row>
    <row r="742" spans="12:13">
      <c r="L742" s="76"/>
      <c r="M742" s="76"/>
    </row>
    <row r="743" spans="12:13">
      <c r="L743" s="76"/>
      <c r="M743" s="76"/>
    </row>
    <row r="744" spans="12:13">
      <c r="L744" s="76"/>
      <c r="M744" s="76"/>
    </row>
    <row r="745" spans="12:13">
      <c r="L745" s="76"/>
      <c r="M745" s="76"/>
    </row>
    <row r="746" spans="12:13">
      <c r="L746" s="76"/>
      <c r="M746" s="76"/>
    </row>
    <row r="747" spans="12:13">
      <c r="L747" s="76"/>
      <c r="M747" s="76"/>
    </row>
  </sheetData>
  <mergeCells count="116">
    <mergeCell ref="CK1:CQ1"/>
    <mergeCell ref="CR1:CU1"/>
    <mergeCell ref="CR2:CU2"/>
    <mergeCell ref="CK2:CQ2"/>
    <mergeCell ref="CS3:CT3"/>
    <mergeCell ref="CK4:CM6"/>
    <mergeCell ref="CV1:DB1"/>
    <mergeCell ref="CV4:CX6"/>
    <mergeCell ref="CY4:DB4"/>
    <mergeCell ref="CY5:CZ5"/>
    <mergeCell ref="DA5:DB5"/>
    <mergeCell ref="CV2:DB2"/>
    <mergeCell ref="CN4:CQ4"/>
    <mergeCell ref="CR4:CU4"/>
    <mergeCell ref="CN5:CO5"/>
    <mergeCell ref="CP5:CQ5"/>
    <mergeCell ref="CR5:CS5"/>
    <mergeCell ref="CT5:CU5"/>
    <mergeCell ref="BZ1:CF1"/>
    <mergeCell ref="CG1:CJ1"/>
    <mergeCell ref="CG2:CJ2"/>
    <mergeCell ref="BZ2:CF2"/>
    <mergeCell ref="CH3:CI3"/>
    <mergeCell ref="BZ4:CB6"/>
    <mergeCell ref="CC4:CF4"/>
    <mergeCell ref="CG4:CJ4"/>
    <mergeCell ref="CC5:CD5"/>
    <mergeCell ref="CE5:CF5"/>
    <mergeCell ref="CG5:CH5"/>
    <mergeCell ref="CI5:CJ5"/>
    <mergeCell ref="AZ5:BA5"/>
    <mergeCell ref="BB5:BC5"/>
    <mergeCell ref="BO1:BU1"/>
    <mergeCell ref="BV1:BY1"/>
    <mergeCell ref="BV2:BY2"/>
    <mergeCell ref="BO2:BU2"/>
    <mergeCell ref="BW3:BX3"/>
    <mergeCell ref="BO4:BQ6"/>
    <mergeCell ref="BR4:BU4"/>
    <mergeCell ref="BV4:BY4"/>
    <mergeCell ref="BR5:BS5"/>
    <mergeCell ref="BT5:BU5"/>
    <mergeCell ref="BV5:BW5"/>
    <mergeCell ref="BX5:BY5"/>
    <mergeCell ref="BD1:BJ1"/>
    <mergeCell ref="BK1:BN1"/>
    <mergeCell ref="BK2:BN2"/>
    <mergeCell ref="BD2:BJ2"/>
    <mergeCell ref="BL3:BM3"/>
    <mergeCell ref="BD4:BF6"/>
    <mergeCell ref="BG4:BJ4"/>
    <mergeCell ref="BK4:BN4"/>
    <mergeCell ref="BG5:BH5"/>
    <mergeCell ref="BI5:BJ5"/>
    <mergeCell ref="BK5:BL5"/>
    <mergeCell ref="BM5:BN5"/>
    <mergeCell ref="AV5:AW5"/>
    <mergeCell ref="AX5:AY5"/>
    <mergeCell ref="AH1:AN1"/>
    <mergeCell ref="AO1:AR1"/>
    <mergeCell ref="AO2:AR2"/>
    <mergeCell ref="AH2:AN2"/>
    <mergeCell ref="AP3:AQ3"/>
    <mergeCell ref="AH4:AJ6"/>
    <mergeCell ref="AK4:AN4"/>
    <mergeCell ref="AO4:AR4"/>
    <mergeCell ref="AK5:AL5"/>
    <mergeCell ref="AM5:AN5"/>
    <mergeCell ref="AO5:AP5"/>
    <mergeCell ref="AQ5:AR5"/>
    <mergeCell ref="AS1:AY1"/>
    <mergeCell ref="AZ1:BC1"/>
    <mergeCell ref="AS2:AY2"/>
    <mergeCell ref="AZ2:BC2"/>
    <mergeCell ref="BA3:BB3"/>
    <mergeCell ref="AS4:AU6"/>
    <mergeCell ref="AV4:AY4"/>
    <mergeCell ref="AZ4:BC4"/>
    <mergeCell ref="A30:G30"/>
    <mergeCell ref="H30:K30"/>
    <mergeCell ref="L1:R1"/>
    <mergeCell ref="S1:V1"/>
    <mergeCell ref="S2:V2"/>
    <mergeCell ref="L2:R2"/>
    <mergeCell ref="T3:U3"/>
    <mergeCell ref="L4:N6"/>
    <mergeCell ref="O4:R4"/>
    <mergeCell ref="S4:V4"/>
    <mergeCell ref="H1:K1"/>
    <mergeCell ref="H2:K2"/>
    <mergeCell ref="I3:J3"/>
    <mergeCell ref="H4:K4"/>
    <mergeCell ref="H5:I5"/>
    <mergeCell ref="J5:K5"/>
    <mergeCell ref="A1:G1"/>
    <mergeCell ref="A4:C6"/>
    <mergeCell ref="O5:P5"/>
    <mergeCell ref="Q5:R5"/>
    <mergeCell ref="S5:T5"/>
    <mergeCell ref="U5:V5"/>
    <mergeCell ref="D4:G4"/>
    <mergeCell ref="D5:E5"/>
    <mergeCell ref="F5:G5"/>
    <mergeCell ref="A2:G2"/>
    <mergeCell ref="W1:AC1"/>
    <mergeCell ref="AD1:AG1"/>
    <mergeCell ref="AD2:AG2"/>
    <mergeCell ref="W2:AC2"/>
    <mergeCell ref="AE3:AF3"/>
    <mergeCell ref="W4:Y6"/>
    <mergeCell ref="Z4:AC4"/>
    <mergeCell ref="AD4:AG4"/>
    <mergeCell ref="Z5:AA5"/>
    <mergeCell ref="AB5:AC5"/>
    <mergeCell ref="AD5:AE5"/>
    <mergeCell ref="AF5:AG5"/>
  </mergeCells>
  <phoneticPr fontId="3" type="noConversion"/>
  <printOptions horizontalCentered="1"/>
  <pageMargins left="0.39370078740157483" right="0.39370078740157483" top="0.39370078740157483" bottom="0.39370078740157483" header="0.51181102362204722" footer="0.31496062992125984"/>
  <pageSetup paperSize="13" scale="80" orientation="portrait" horizontalDpi="4294967292" r:id="rId1"/>
  <headerFooter alignWithMargins="0"/>
  <colBreaks count="1" manualBreakCount="1">
    <brk id="7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B29"/>
  <sheetViews>
    <sheetView showGridLines="0" topLeftCell="A2" zoomScale="70" zoomScaleNormal="70" workbookViewId="0">
      <selection activeCell="G7" sqref="G7"/>
    </sheetView>
  </sheetViews>
  <sheetFormatPr defaultRowHeight="16.5"/>
  <cols>
    <col min="1" max="1" width="7.5" customWidth="1"/>
    <col min="2" max="2" width="14.5" bestFit="1" customWidth="1"/>
    <col min="3" max="3" width="21" bestFit="1" customWidth="1"/>
    <col min="4" max="4" width="12.875" customWidth="1"/>
    <col min="5" max="5" width="17" customWidth="1"/>
    <col min="6" max="6" width="12.75" customWidth="1"/>
    <col min="7" max="7" width="17.625" customWidth="1"/>
    <col min="8" max="8" width="22.375" customWidth="1"/>
    <col min="9" max="9" width="22.25" customWidth="1"/>
    <col min="10" max="10" width="22.5" customWidth="1"/>
    <col min="11" max="11" width="22.375" customWidth="1"/>
    <col min="12" max="12" width="6.875" customWidth="1"/>
    <col min="13" max="13" width="14.5" bestFit="1" customWidth="1"/>
    <col min="14" max="14" width="21" bestFit="1" customWidth="1"/>
    <col min="15" max="15" width="12.75" bestFit="1" customWidth="1"/>
    <col min="16" max="16" width="16.375" customWidth="1"/>
    <col min="17" max="17" width="13.375" customWidth="1"/>
    <col min="18" max="18" width="16.125" customWidth="1"/>
    <col min="19" max="19" width="13.25" customWidth="1"/>
    <col min="20" max="20" width="16.25" customWidth="1"/>
    <col min="21" max="21" width="13.25" customWidth="1"/>
    <col min="22" max="22" width="16.25" customWidth="1"/>
    <col min="23" max="23" width="5.75" customWidth="1"/>
    <col min="24" max="24" width="14.5" bestFit="1" customWidth="1"/>
    <col min="25" max="25" width="21" bestFit="1" customWidth="1"/>
    <col min="26" max="26" width="12.375" customWidth="1"/>
    <col min="27" max="27" width="16" customWidth="1"/>
    <col min="28" max="28" width="13.25" customWidth="1"/>
    <col min="29" max="29" width="16.375" customWidth="1"/>
    <col min="30" max="30" width="13.375" customWidth="1"/>
    <col min="31" max="31" width="16" customWidth="1"/>
    <col min="32" max="32" width="13.375" customWidth="1"/>
    <col min="33" max="33" width="16" customWidth="1"/>
    <col min="34" max="34" width="5.375" customWidth="1"/>
    <col min="35" max="35" width="14.5" bestFit="1" customWidth="1"/>
    <col min="36" max="36" width="24" bestFit="1" customWidth="1"/>
    <col min="37" max="37" width="11.125" customWidth="1"/>
    <col min="38" max="38" width="17.5" customWidth="1"/>
    <col min="39" max="39" width="13.125" customWidth="1"/>
    <col min="40" max="40" width="17.875" customWidth="1"/>
    <col min="41" max="41" width="13.375" customWidth="1"/>
    <col min="42" max="42" width="16" customWidth="1"/>
    <col min="43" max="43" width="13.375" customWidth="1"/>
    <col min="44" max="44" width="16" customWidth="1"/>
    <col min="45" max="45" width="5.5" customWidth="1"/>
    <col min="46" max="46" width="14.5" bestFit="1" customWidth="1"/>
    <col min="47" max="47" width="21" bestFit="1" customWidth="1"/>
    <col min="48" max="48" width="12" customWidth="1"/>
    <col min="49" max="49" width="16.625" customWidth="1"/>
    <col min="50" max="50" width="13.25" customWidth="1"/>
    <col min="51" max="51" width="18.125" customWidth="1"/>
    <col min="52" max="52" width="13.375" customWidth="1"/>
    <col min="53" max="53" width="16" customWidth="1"/>
    <col min="54" max="54" width="13.375" customWidth="1"/>
    <col min="55" max="55" width="16" customWidth="1"/>
    <col min="56" max="56" width="5.75" customWidth="1"/>
    <col min="57" max="57" width="14.5" bestFit="1" customWidth="1"/>
    <col min="58" max="58" width="21" bestFit="1" customWidth="1"/>
    <col min="59" max="59" width="12" customWidth="1"/>
    <col min="60" max="60" width="15.625" customWidth="1"/>
    <col min="61" max="61" width="13.375" customWidth="1"/>
    <col min="62" max="62" width="17.875" customWidth="1"/>
    <col min="63" max="63" width="13.375" customWidth="1"/>
    <col min="64" max="64" width="19.75" customWidth="1"/>
    <col min="65" max="65" width="13.375" customWidth="1"/>
    <col min="66" max="66" width="19.75" customWidth="1"/>
    <col min="67" max="67" width="5.125" customWidth="1"/>
    <col min="68" max="68" width="14.5" bestFit="1" customWidth="1"/>
    <col min="69" max="69" width="21" bestFit="1" customWidth="1"/>
    <col min="70" max="70" width="13.5" customWidth="1"/>
    <col min="71" max="71" width="16.625" customWidth="1"/>
    <col min="72" max="72" width="12.5" customWidth="1"/>
    <col min="73" max="73" width="15.875" customWidth="1"/>
    <col min="74" max="74" width="13.25" customWidth="1"/>
    <col min="75" max="75" width="19.375" customWidth="1"/>
    <col min="76" max="76" width="13.25" customWidth="1"/>
    <col min="77" max="77" width="19.375" customWidth="1"/>
    <col min="78" max="78" width="5.625" customWidth="1"/>
    <col min="79" max="79" width="14.5" bestFit="1" customWidth="1"/>
    <col min="80" max="80" width="21" bestFit="1" customWidth="1"/>
    <col min="81" max="81" width="12.125" customWidth="1"/>
    <col min="82" max="82" width="17" customWidth="1"/>
    <col min="83" max="83" width="12.875" customWidth="1"/>
    <col min="84" max="84" width="18" customWidth="1"/>
    <col min="85" max="85" width="13.375" customWidth="1"/>
    <col min="86" max="86" width="19.75" customWidth="1"/>
    <col min="87" max="87" width="13.375" customWidth="1"/>
    <col min="88" max="88" width="19.75" customWidth="1"/>
    <col min="89" max="89" width="5.875" customWidth="1"/>
    <col min="90" max="90" width="14.5" bestFit="1" customWidth="1"/>
    <col min="91" max="91" width="21" bestFit="1" customWidth="1"/>
    <col min="92" max="92" width="12.875" customWidth="1"/>
    <col min="93" max="93" width="16.375" customWidth="1"/>
    <col min="94" max="94" width="13.875" customWidth="1"/>
    <col min="95" max="95" width="17.625" customWidth="1"/>
    <col min="96" max="96" width="13.25" customWidth="1"/>
    <col min="97" max="97" width="19.5" customWidth="1"/>
    <col min="98" max="98" width="13.25" customWidth="1"/>
    <col min="99" max="99" width="19.5" customWidth="1"/>
    <col min="100" max="100" width="5.625" customWidth="1"/>
    <col min="101" max="101" width="14.5" bestFit="1" customWidth="1"/>
    <col min="102" max="102" width="21" bestFit="1" customWidth="1"/>
    <col min="103" max="103" width="11.625" customWidth="1"/>
    <col min="104" max="104" width="17" customWidth="1"/>
    <col min="105" max="105" width="13.375" customWidth="1"/>
    <col min="106" max="106" width="17.875" customWidth="1"/>
  </cols>
  <sheetData>
    <row r="1" spans="1:106" ht="27.75">
      <c r="A1" s="583" t="s">
        <v>165</v>
      </c>
      <c r="B1" s="584"/>
      <c r="C1" s="584"/>
      <c r="D1" s="584"/>
      <c r="E1" s="584"/>
      <c r="F1" s="584"/>
      <c r="G1" s="584"/>
      <c r="H1" s="584" t="s">
        <v>217</v>
      </c>
      <c r="I1" s="586"/>
      <c r="J1" s="586"/>
      <c r="K1" s="586"/>
      <c r="L1" s="583" t="s">
        <v>165</v>
      </c>
      <c r="M1" s="584"/>
      <c r="N1" s="584"/>
      <c r="O1" s="584"/>
      <c r="P1" s="584"/>
      <c r="Q1" s="584"/>
      <c r="R1" s="584"/>
      <c r="S1" s="584" t="s">
        <v>216</v>
      </c>
      <c r="T1" s="585"/>
      <c r="U1" s="585"/>
      <c r="V1" s="585"/>
      <c r="W1" s="583" t="s">
        <v>165</v>
      </c>
      <c r="X1" s="584"/>
      <c r="Y1" s="584"/>
      <c r="Z1" s="584"/>
      <c r="AA1" s="584"/>
      <c r="AB1" s="584"/>
      <c r="AC1" s="584"/>
      <c r="AD1" s="614" t="s">
        <v>216</v>
      </c>
      <c r="AE1" s="614"/>
      <c r="AF1" s="614"/>
      <c r="AG1" s="614"/>
      <c r="AH1" s="583" t="s">
        <v>165</v>
      </c>
      <c r="AI1" s="584"/>
      <c r="AJ1" s="584"/>
      <c r="AK1" s="584"/>
      <c r="AL1" s="584"/>
      <c r="AM1" s="584"/>
      <c r="AN1" s="584"/>
      <c r="AO1" s="584" t="s">
        <v>216</v>
      </c>
      <c r="AP1" s="586"/>
      <c r="AQ1" s="586"/>
      <c r="AR1" s="586"/>
      <c r="AS1" s="583" t="s">
        <v>165</v>
      </c>
      <c r="AT1" s="584"/>
      <c r="AU1" s="584"/>
      <c r="AV1" s="584"/>
      <c r="AW1" s="584"/>
      <c r="AX1" s="584"/>
      <c r="AY1" s="584"/>
      <c r="AZ1" s="584" t="s">
        <v>166</v>
      </c>
      <c r="BA1" s="584"/>
      <c r="BB1" s="584"/>
      <c r="BC1" s="584"/>
      <c r="BD1" s="583" t="s">
        <v>165</v>
      </c>
      <c r="BE1" s="584"/>
      <c r="BF1" s="584"/>
      <c r="BG1" s="584"/>
      <c r="BH1" s="584"/>
      <c r="BI1" s="584"/>
      <c r="BJ1" s="584"/>
      <c r="BK1" s="584" t="s">
        <v>166</v>
      </c>
      <c r="BL1" s="586"/>
      <c r="BM1" s="586"/>
      <c r="BN1" s="586"/>
      <c r="BO1" s="583" t="s">
        <v>165</v>
      </c>
      <c r="BP1" s="584"/>
      <c r="BQ1" s="584"/>
      <c r="BR1" s="584"/>
      <c r="BS1" s="584"/>
      <c r="BT1" s="584"/>
      <c r="BU1" s="584"/>
      <c r="BV1" s="584" t="s">
        <v>216</v>
      </c>
      <c r="BW1" s="584"/>
      <c r="BX1" s="584"/>
      <c r="BY1" s="584"/>
      <c r="BZ1" s="583" t="s">
        <v>165</v>
      </c>
      <c r="CA1" s="584"/>
      <c r="CB1" s="584"/>
      <c r="CC1" s="584"/>
      <c r="CD1" s="584"/>
      <c r="CE1" s="584"/>
      <c r="CF1" s="584"/>
      <c r="CG1" s="584" t="s">
        <v>166</v>
      </c>
      <c r="CH1" s="586"/>
      <c r="CI1" s="586"/>
      <c r="CJ1" s="586"/>
      <c r="CK1" s="583" t="s">
        <v>165</v>
      </c>
      <c r="CL1" s="584"/>
      <c r="CM1" s="584"/>
      <c r="CN1" s="584"/>
      <c r="CO1" s="584"/>
      <c r="CP1" s="584"/>
      <c r="CQ1" s="584"/>
      <c r="CR1" s="584" t="s">
        <v>167</v>
      </c>
      <c r="CS1" s="584"/>
      <c r="CT1" s="584"/>
      <c r="CU1" s="584"/>
      <c r="CV1" s="583" t="s">
        <v>303</v>
      </c>
      <c r="CW1" s="584"/>
      <c r="CX1" s="584"/>
      <c r="CY1" s="584"/>
      <c r="CZ1" s="584"/>
      <c r="DA1" s="584"/>
      <c r="DB1" s="584"/>
    </row>
    <row r="2" spans="1:106" ht="28.5" customHeight="1">
      <c r="A2" s="583" t="s">
        <v>288</v>
      </c>
      <c r="B2" s="584"/>
      <c r="C2" s="584"/>
      <c r="D2" s="584"/>
      <c r="E2" s="584"/>
      <c r="F2" s="584"/>
      <c r="G2" s="584"/>
      <c r="H2" s="632" t="s">
        <v>219</v>
      </c>
      <c r="I2" s="633"/>
      <c r="J2" s="633"/>
      <c r="K2" s="27"/>
      <c r="L2" s="583" t="s">
        <v>298</v>
      </c>
      <c r="M2" s="583"/>
      <c r="N2" s="583"/>
      <c r="O2" s="583"/>
      <c r="P2" s="583"/>
      <c r="Q2" s="583"/>
      <c r="R2" s="583"/>
      <c r="S2" s="584" t="s">
        <v>267</v>
      </c>
      <c r="T2" s="585"/>
      <c r="U2" s="585"/>
      <c r="V2" s="585"/>
      <c r="W2" s="583" t="s">
        <v>339</v>
      </c>
      <c r="X2" s="584"/>
      <c r="Y2" s="584"/>
      <c r="Z2" s="584"/>
      <c r="AA2" s="584"/>
      <c r="AB2" s="584"/>
      <c r="AC2" s="584"/>
      <c r="AD2" s="614" t="s">
        <v>266</v>
      </c>
      <c r="AE2" s="623"/>
      <c r="AF2" s="623"/>
      <c r="AG2" s="623"/>
      <c r="AH2" s="583" t="s">
        <v>340</v>
      </c>
      <c r="AI2" s="584"/>
      <c r="AJ2" s="584"/>
      <c r="AK2" s="584"/>
      <c r="AL2" s="584"/>
      <c r="AM2" s="584"/>
      <c r="AN2" s="584"/>
      <c r="AO2" s="584" t="s">
        <v>261</v>
      </c>
      <c r="AP2" s="622"/>
      <c r="AQ2" s="622"/>
      <c r="AR2" s="622"/>
      <c r="AS2" s="583" t="s">
        <v>341</v>
      </c>
      <c r="AT2" s="584"/>
      <c r="AU2" s="584"/>
      <c r="AV2" s="584"/>
      <c r="AW2" s="584"/>
      <c r="AX2" s="584"/>
      <c r="AY2" s="584"/>
      <c r="AZ2" s="584" t="s">
        <v>268</v>
      </c>
      <c r="BA2" s="584"/>
      <c r="BB2" s="584"/>
      <c r="BC2" s="584"/>
      <c r="BD2" s="583" t="s">
        <v>342</v>
      </c>
      <c r="BE2" s="584"/>
      <c r="BF2" s="584"/>
      <c r="BG2" s="584"/>
      <c r="BH2" s="584"/>
      <c r="BI2" s="584"/>
      <c r="BJ2" s="584"/>
      <c r="BK2" s="584" t="s">
        <v>343</v>
      </c>
      <c r="BL2" s="586"/>
      <c r="BM2" s="586"/>
      <c r="BN2" s="586"/>
      <c r="BO2" s="583" t="s">
        <v>344</v>
      </c>
      <c r="BP2" s="584"/>
      <c r="BQ2" s="584"/>
      <c r="BR2" s="584"/>
      <c r="BS2" s="584"/>
      <c r="BT2" s="584"/>
      <c r="BU2" s="584"/>
      <c r="BV2" s="584" t="s">
        <v>269</v>
      </c>
      <c r="BW2" s="622"/>
      <c r="BX2" s="622"/>
      <c r="BY2" s="622"/>
      <c r="BZ2" s="583" t="s">
        <v>345</v>
      </c>
      <c r="CA2" s="584"/>
      <c r="CB2" s="584"/>
      <c r="CC2" s="584"/>
      <c r="CD2" s="584"/>
      <c r="CE2" s="584"/>
      <c r="CF2" s="584"/>
      <c r="CG2" s="584" t="s">
        <v>263</v>
      </c>
      <c r="CH2" s="586"/>
      <c r="CI2" s="586"/>
      <c r="CJ2" s="586"/>
      <c r="CK2" s="583" t="s">
        <v>346</v>
      </c>
      <c r="CL2" s="584"/>
      <c r="CM2" s="584"/>
      <c r="CN2" s="584"/>
      <c r="CO2" s="584"/>
      <c r="CP2" s="584"/>
      <c r="CQ2" s="584"/>
      <c r="CR2" s="584" t="s">
        <v>265</v>
      </c>
      <c r="CS2" s="622"/>
      <c r="CT2" s="622"/>
      <c r="CU2" s="622"/>
      <c r="CV2" s="583" t="s">
        <v>347</v>
      </c>
      <c r="CW2" s="584"/>
      <c r="CX2" s="584"/>
      <c r="CY2" s="584"/>
      <c r="CZ2" s="584"/>
      <c r="DA2" s="584"/>
      <c r="DB2" s="584"/>
    </row>
    <row r="3" spans="1:106" ht="27" customHeight="1" thickBot="1">
      <c r="A3" s="124" t="s">
        <v>122</v>
      </c>
      <c r="B3" s="124"/>
      <c r="C3" s="124"/>
      <c r="D3" s="124"/>
      <c r="E3" s="124"/>
      <c r="F3" s="124"/>
      <c r="G3" s="126" t="s">
        <v>221</v>
      </c>
      <c r="H3" s="35"/>
      <c r="I3" s="587">
        <v>2002</v>
      </c>
      <c r="J3" s="588"/>
      <c r="K3" s="59" t="s">
        <v>222</v>
      </c>
      <c r="L3" s="124" t="s">
        <v>132</v>
      </c>
      <c r="M3" s="124"/>
      <c r="N3" s="124"/>
      <c r="O3" s="124"/>
      <c r="P3" s="124"/>
      <c r="Q3" s="124"/>
      <c r="R3" s="126" t="s">
        <v>221</v>
      </c>
      <c r="S3" s="31"/>
      <c r="T3" s="587">
        <v>2002</v>
      </c>
      <c r="U3" s="588"/>
      <c r="V3" s="59" t="s">
        <v>222</v>
      </c>
      <c r="W3" s="124" t="s">
        <v>142</v>
      </c>
      <c r="X3" s="124"/>
      <c r="Y3" s="124"/>
      <c r="Z3" s="124"/>
      <c r="AA3" s="124"/>
      <c r="AB3" s="124"/>
      <c r="AC3" s="126" t="s">
        <v>221</v>
      </c>
      <c r="AD3" s="26"/>
      <c r="AE3" s="587">
        <v>2002</v>
      </c>
      <c r="AF3" s="588"/>
      <c r="AG3" s="59" t="s">
        <v>222</v>
      </c>
      <c r="AH3" s="124" t="s">
        <v>142</v>
      </c>
      <c r="AI3" s="124"/>
      <c r="AJ3" s="124"/>
      <c r="AK3" s="124"/>
      <c r="AL3" s="124"/>
      <c r="AM3" s="124"/>
      <c r="AN3" s="126" t="s">
        <v>221</v>
      </c>
      <c r="AO3" s="31"/>
      <c r="AP3" s="587">
        <v>2002</v>
      </c>
      <c r="AQ3" s="588"/>
      <c r="AR3" s="59" t="s">
        <v>222</v>
      </c>
      <c r="AS3" s="124" t="s">
        <v>142</v>
      </c>
      <c r="AT3" s="124"/>
      <c r="AU3" s="124"/>
      <c r="AV3" s="124"/>
      <c r="AW3" s="124"/>
      <c r="AX3" s="124"/>
      <c r="AY3" s="126" t="s">
        <v>221</v>
      </c>
      <c r="AZ3" s="26"/>
      <c r="BA3" s="587">
        <v>2002</v>
      </c>
      <c r="BB3" s="588"/>
      <c r="BC3" s="59" t="s">
        <v>222</v>
      </c>
      <c r="BD3" s="124" t="s">
        <v>142</v>
      </c>
      <c r="BE3" s="124"/>
      <c r="BF3" s="124"/>
      <c r="BG3" s="124"/>
      <c r="BH3" s="124"/>
      <c r="BI3" s="124"/>
      <c r="BJ3" s="126" t="s">
        <v>221</v>
      </c>
      <c r="BK3" s="33"/>
      <c r="BL3" s="587">
        <v>2002</v>
      </c>
      <c r="BM3" s="588"/>
      <c r="BN3" s="59" t="s">
        <v>222</v>
      </c>
      <c r="BO3" s="124" t="s">
        <v>142</v>
      </c>
      <c r="BP3" s="124"/>
      <c r="BQ3" s="124"/>
      <c r="BR3" s="124"/>
      <c r="BS3" s="124"/>
      <c r="BT3" s="124"/>
      <c r="BU3" s="126" t="s">
        <v>221</v>
      </c>
      <c r="BV3" s="26"/>
      <c r="BW3" s="587">
        <v>2002</v>
      </c>
      <c r="BX3" s="588"/>
      <c r="BY3" s="59" t="s">
        <v>222</v>
      </c>
      <c r="BZ3" s="124" t="s">
        <v>142</v>
      </c>
      <c r="CA3" s="124"/>
      <c r="CB3" s="124"/>
      <c r="CC3" s="124"/>
      <c r="CD3" s="124"/>
      <c r="CE3" s="124"/>
      <c r="CF3" s="126" t="s">
        <v>221</v>
      </c>
      <c r="CG3" s="33"/>
      <c r="CH3" s="587">
        <v>2002</v>
      </c>
      <c r="CI3" s="588"/>
      <c r="CJ3" s="59" t="s">
        <v>222</v>
      </c>
      <c r="CK3" s="124" t="s">
        <v>142</v>
      </c>
      <c r="CL3" s="124"/>
      <c r="CM3" s="124"/>
      <c r="CN3" s="124"/>
      <c r="CO3" s="124"/>
      <c r="CP3" s="124"/>
      <c r="CQ3" s="126" t="s">
        <v>221</v>
      </c>
      <c r="CR3" s="26"/>
      <c r="CS3" s="587">
        <v>2002</v>
      </c>
      <c r="CT3" s="588"/>
      <c r="CU3" s="59" t="s">
        <v>222</v>
      </c>
      <c r="CV3" s="124" t="s">
        <v>160</v>
      </c>
      <c r="CW3" s="124"/>
      <c r="CX3" s="124"/>
      <c r="CY3" s="124"/>
      <c r="CZ3" s="124"/>
      <c r="DA3" s="124"/>
      <c r="DB3" s="126" t="s">
        <v>221</v>
      </c>
    </row>
    <row r="4" spans="1:106" ht="56.25" customHeight="1">
      <c r="A4" s="615" t="s">
        <v>66</v>
      </c>
      <c r="B4" s="624"/>
      <c r="C4" s="625"/>
      <c r="D4" s="619" t="s">
        <v>67</v>
      </c>
      <c r="E4" s="630"/>
      <c r="F4" s="630"/>
      <c r="G4" s="631"/>
      <c r="H4" s="545" t="s">
        <v>127</v>
      </c>
      <c r="I4" s="545"/>
      <c r="J4" s="545"/>
      <c r="K4" s="546"/>
      <c r="L4" s="615" t="s">
        <v>133</v>
      </c>
      <c r="M4" s="593"/>
      <c r="N4" s="594"/>
      <c r="O4" s="607" t="s">
        <v>134</v>
      </c>
      <c r="P4" s="608"/>
      <c r="Q4" s="608"/>
      <c r="R4" s="609"/>
      <c r="S4" s="545" t="s">
        <v>141</v>
      </c>
      <c r="T4" s="545"/>
      <c r="U4" s="545"/>
      <c r="V4" s="546"/>
      <c r="W4" s="615" t="s">
        <v>143</v>
      </c>
      <c r="X4" s="593"/>
      <c r="Y4" s="594"/>
      <c r="Z4" s="607" t="s">
        <v>144</v>
      </c>
      <c r="AA4" s="608"/>
      <c r="AB4" s="608"/>
      <c r="AC4" s="609"/>
      <c r="AD4" s="545" t="s">
        <v>145</v>
      </c>
      <c r="AE4" s="545"/>
      <c r="AF4" s="545"/>
      <c r="AG4" s="546"/>
      <c r="AH4" s="615" t="s">
        <v>143</v>
      </c>
      <c r="AI4" s="593"/>
      <c r="AJ4" s="594"/>
      <c r="AK4" s="621" t="s">
        <v>146</v>
      </c>
      <c r="AL4" s="545"/>
      <c r="AM4" s="545"/>
      <c r="AN4" s="546"/>
      <c r="AO4" s="608" t="s">
        <v>147</v>
      </c>
      <c r="AP4" s="608"/>
      <c r="AQ4" s="608"/>
      <c r="AR4" s="609"/>
      <c r="AS4" s="615" t="s">
        <v>143</v>
      </c>
      <c r="AT4" s="593"/>
      <c r="AU4" s="594"/>
      <c r="AV4" s="607" t="s">
        <v>148</v>
      </c>
      <c r="AW4" s="608"/>
      <c r="AX4" s="608"/>
      <c r="AY4" s="609"/>
      <c r="AZ4" s="608" t="s">
        <v>149</v>
      </c>
      <c r="BA4" s="608"/>
      <c r="BB4" s="608"/>
      <c r="BC4" s="609"/>
      <c r="BD4" s="615" t="s">
        <v>143</v>
      </c>
      <c r="BE4" s="593"/>
      <c r="BF4" s="594"/>
      <c r="BG4" s="621" t="s">
        <v>150</v>
      </c>
      <c r="BH4" s="545"/>
      <c r="BI4" s="545"/>
      <c r="BJ4" s="546"/>
      <c r="BK4" s="608" t="s">
        <v>151</v>
      </c>
      <c r="BL4" s="608"/>
      <c r="BM4" s="608"/>
      <c r="BN4" s="609"/>
      <c r="BO4" s="615" t="s">
        <v>143</v>
      </c>
      <c r="BP4" s="593"/>
      <c r="BQ4" s="594"/>
      <c r="BR4" s="621" t="s">
        <v>154</v>
      </c>
      <c r="BS4" s="545"/>
      <c r="BT4" s="545"/>
      <c r="BU4" s="546"/>
      <c r="BV4" s="608" t="s">
        <v>155</v>
      </c>
      <c r="BW4" s="608"/>
      <c r="BX4" s="608"/>
      <c r="BY4" s="609"/>
      <c r="BZ4" s="615" t="s">
        <v>143</v>
      </c>
      <c r="CA4" s="593"/>
      <c r="CB4" s="594"/>
      <c r="CC4" s="621" t="s">
        <v>156</v>
      </c>
      <c r="CD4" s="545"/>
      <c r="CE4" s="545"/>
      <c r="CF4" s="546"/>
      <c r="CG4" s="608" t="s">
        <v>157</v>
      </c>
      <c r="CH4" s="608"/>
      <c r="CI4" s="608"/>
      <c r="CJ4" s="609"/>
      <c r="CK4" s="615" t="s">
        <v>143</v>
      </c>
      <c r="CL4" s="593"/>
      <c r="CM4" s="594"/>
      <c r="CN4" s="607" t="s">
        <v>158</v>
      </c>
      <c r="CO4" s="608"/>
      <c r="CP4" s="608"/>
      <c r="CQ4" s="609"/>
      <c r="CR4" s="545" t="s">
        <v>159</v>
      </c>
      <c r="CS4" s="545"/>
      <c r="CT4" s="545"/>
      <c r="CU4" s="546"/>
      <c r="CV4" s="615" t="s">
        <v>161</v>
      </c>
      <c r="CW4" s="593"/>
      <c r="CX4" s="594"/>
      <c r="CY4" s="607" t="s">
        <v>162</v>
      </c>
      <c r="CZ4" s="608"/>
      <c r="DA4" s="608"/>
      <c r="DB4" s="608"/>
    </row>
    <row r="5" spans="1:106" ht="33.75" customHeight="1">
      <c r="A5" s="626"/>
      <c r="B5" s="626"/>
      <c r="C5" s="627"/>
      <c r="D5" s="613" t="s">
        <v>68</v>
      </c>
      <c r="E5" s="590"/>
      <c r="F5" s="613" t="s">
        <v>69</v>
      </c>
      <c r="G5" s="590"/>
      <c r="H5" s="616" t="s">
        <v>68</v>
      </c>
      <c r="I5" s="590"/>
      <c r="J5" s="613" t="s">
        <v>69</v>
      </c>
      <c r="K5" s="590"/>
      <c r="L5" s="595"/>
      <c r="M5" s="595"/>
      <c r="N5" s="596"/>
      <c r="O5" s="613" t="s">
        <v>68</v>
      </c>
      <c r="P5" s="590"/>
      <c r="Q5" s="613" t="s">
        <v>69</v>
      </c>
      <c r="R5" s="590"/>
      <c r="S5" s="616" t="s">
        <v>68</v>
      </c>
      <c r="T5" s="590"/>
      <c r="U5" s="613" t="s">
        <v>69</v>
      </c>
      <c r="V5" s="590"/>
      <c r="W5" s="595"/>
      <c r="X5" s="595"/>
      <c r="Y5" s="596"/>
      <c r="Z5" s="613" t="s">
        <v>68</v>
      </c>
      <c r="AA5" s="590"/>
      <c r="AB5" s="613" t="s">
        <v>69</v>
      </c>
      <c r="AC5" s="590"/>
      <c r="AD5" s="616" t="s">
        <v>68</v>
      </c>
      <c r="AE5" s="590"/>
      <c r="AF5" s="613" t="s">
        <v>69</v>
      </c>
      <c r="AG5" s="590"/>
      <c r="AH5" s="595"/>
      <c r="AI5" s="595"/>
      <c r="AJ5" s="596"/>
      <c r="AK5" s="616" t="s">
        <v>68</v>
      </c>
      <c r="AL5" s="590"/>
      <c r="AM5" s="613" t="s">
        <v>69</v>
      </c>
      <c r="AN5" s="590"/>
      <c r="AO5" s="616" t="s">
        <v>68</v>
      </c>
      <c r="AP5" s="590"/>
      <c r="AQ5" s="613" t="s">
        <v>69</v>
      </c>
      <c r="AR5" s="590"/>
      <c r="AS5" s="595"/>
      <c r="AT5" s="595"/>
      <c r="AU5" s="596"/>
      <c r="AV5" s="616" t="s">
        <v>68</v>
      </c>
      <c r="AW5" s="590"/>
      <c r="AX5" s="613" t="s">
        <v>69</v>
      </c>
      <c r="AY5" s="590"/>
      <c r="AZ5" s="616" t="s">
        <v>68</v>
      </c>
      <c r="BA5" s="590"/>
      <c r="BB5" s="613" t="s">
        <v>69</v>
      </c>
      <c r="BC5" s="590"/>
      <c r="BD5" s="595"/>
      <c r="BE5" s="595"/>
      <c r="BF5" s="596"/>
      <c r="BG5" s="616" t="s">
        <v>68</v>
      </c>
      <c r="BH5" s="590"/>
      <c r="BI5" s="613" t="s">
        <v>69</v>
      </c>
      <c r="BJ5" s="590"/>
      <c r="BK5" s="616" t="s">
        <v>152</v>
      </c>
      <c r="BL5" s="590"/>
      <c r="BM5" s="613" t="s">
        <v>153</v>
      </c>
      <c r="BN5" s="590"/>
      <c r="BO5" s="595"/>
      <c r="BP5" s="595"/>
      <c r="BQ5" s="596"/>
      <c r="BR5" s="616" t="s">
        <v>152</v>
      </c>
      <c r="BS5" s="590"/>
      <c r="BT5" s="613" t="s">
        <v>153</v>
      </c>
      <c r="BU5" s="590"/>
      <c r="BV5" s="616" t="s">
        <v>68</v>
      </c>
      <c r="BW5" s="590"/>
      <c r="BX5" s="613" t="s">
        <v>69</v>
      </c>
      <c r="BY5" s="590"/>
      <c r="BZ5" s="595"/>
      <c r="CA5" s="595"/>
      <c r="CB5" s="596"/>
      <c r="CC5" s="616" t="s">
        <v>68</v>
      </c>
      <c r="CD5" s="590"/>
      <c r="CE5" s="613" t="s">
        <v>69</v>
      </c>
      <c r="CF5" s="590"/>
      <c r="CG5" s="616" t="s">
        <v>68</v>
      </c>
      <c r="CH5" s="590"/>
      <c r="CI5" s="613" t="s">
        <v>69</v>
      </c>
      <c r="CJ5" s="590"/>
      <c r="CK5" s="595"/>
      <c r="CL5" s="595"/>
      <c r="CM5" s="596"/>
      <c r="CN5" s="616" t="s">
        <v>68</v>
      </c>
      <c r="CO5" s="590"/>
      <c r="CP5" s="613" t="s">
        <v>69</v>
      </c>
      <c r="CQ5" s="590"/>
      <c r="CR5" s="616" t="s">
        <v>68</v>
      </c>
      <c r="CS5" s="590"/>
      <c r="CT5" s="613" t="s">
        <v>69</v>
      </c>
      <c r="CU5" s="590"/>
      <c r="CV5" s="595"/>
      <c r="CW5" s="595"/>
      <c r="CX5" s="596"/>
      <c r="CY5" s="616" t="s">
        <v>68</v>
      </c>
      <c r="CZ5" s="590"/>
      <c r="DA5" s="613" t="s">
        <v>69</v>
      </c>
      <c r="DB5" s="604"/>
    </row>
    <row r="6" spans="1:106" ht="48.75" customHeight="1">
      <c r="A6" s="628"/>
      <c r="B6" s="628"/>
      <c r="C6" s="629"/>
      <c r="D6" s="10" t="s">
        <v>70</v>
      </c>
      <c r="E6" s="47" t="s">
        <v>123</v>
      </c>
      <c r="F6" s="10" t="s">
        <v>72</v>
      </c>
      <c r="G6" s="47" t="s">
        <v>123</v>
      </c>
      <c r="H6" s="11" t="s">
        <v>72</v>
      </c>
      <c r="I6" s="47" t="s">
        <v>123</v>
      </c>
      <c r="J6" s="10" t="s">
        <v>72</v>
      </c>
      <c r="K6" s="47" t="s">
        <v>123</v>
      </c>
      <c r="L6" s="597"/>
      <c r="M6" s="597"/>
      <c r="N6" s="598"/>
      <c r="O6" s="10" t="s">
        <v>72</v>
      </c>
      <c r="P6" s="47" t="s">
        <v>123</v>
      </c>
      <c r="Q6" s="10" t="s">
        <v>72</v>
      </c>
      <c r="R6" s="47" t="s">
        <v>123</v>
      </c>
      <c r="S6" s="41" t="s">
        <v>72</v>
      </c>
      <c r="T6" s="47" t="s">
        <v>123</v>
      </c>
      <c r="U6" s="10" t="s">
        <v>72</v>
      </c>
      <c r="V6" s="47" t="s">
        <v>123</v>
      </c>
      <c r="W6" s="597"/>
      <c r="X6" s="597"/>
      <c r="Y6" s="598"/>
      <c r="Z6" s="10" t="s">
        <v>72</v>
      </c>
      <c r="AA6" s="47" t="s">
        <v>123</v>
      </c>
      <c r="AB6" s="10" t="s">
        <v>72</v>
      </c>
      <c r="AC6" s="47" t="s">
        <v>123</v>
      </c>
      <c r="AD6" s="41" t="s">
        <v>72</v>
      </c>
      <c r="AE6" s="47" t="s">
        <v>123</v>
      </c>
      <c r="AF6" s="10" t="s">
        <v>72</v>
      </c>
      <c r="AG6" s="47" t="s">
        <v>123</v>
      </c>
      <c r="AH6" s="597"/>
      <c r="AI6" s="597"/>
      <c r="AJ6" s="598"/>
      <c r="AK6" s="11" t="s">
        <v>72</v>
      </c>
      <c r="AL6" s="47" t="s">
        <v>123</v>
      </c>
      <c r="AM6" s="10" t="s">
        <v>72</v>
      </c>
      <c r="AN6" s="47" t="s">
        <v>123</v>
      </c>
      <c r="AO6" s="41" t="s">
        <v>72</v>
      </c>
      <c r="AP6" s="47" t="s">
        <v>123</v>
      </c>
      <c r="AQ6" s="10" t="s">
        <v>72</v>
      </c>
      <c r="AR6" s="47" t="s">
        <v>123</v>
      </c>
      <c r="AS6" s="597"/>
      <c r="AT6" s="597"/>
      <c r="AU6" s="598"/>
      <c r="AV6" s="11" t="s">
        <v>72</v>
      </c>
      <c r="AW6" s="47" t="s">
        <v>123</v>
      </c>
      <c r="AX6" s="10" t="s">
        <v>72</v>
      </c>
      <c r="AY6" s="47" t="s">
        <v>123</v>
      </c>
      <c r="AZ6" s="41" t="s">
        <v>72</v>
      </c>
      <c r="BA6" s="47" t="s">
        <v>123</v>
      </c>
      <c r="BB6" s="10" t="s">
        <v>72</v>
      </c>
      <c r="BC6" s="47" t="s">
        <v>123</v>
      </c>
      <c r="BD6" s="597"/>
      <c r="BE6" s="597"/>
      <c r="BF6" s="598"/>
      <c r="BG6" s="11" t="s">
        <v>72</v>
      </c>
      <c r="BH6" s="47" t="s">
        <v>123</v>
      </c>
      <c r="BI6" s="10" t="s">
        <v>72</v>
      </c>
      <c r="BJ6" s="47" t="s">
        <v>123</v>
      </c>
      <c r="BK6" s="41" t="s">
        <v>72</v>
      </c>
      <c r="BL6" s="47" t="s">
        <v>123</v>
      </c>
      <c r="BM6" s="10" t="s">
        <v>72</v>
      </c>
      <c r="BN6" s="47" t="s">
        <v>123</v>
      </c>
      <c r="BO6" s="597"/>
      <c r="BP6" s="597"/>
      <c r="BQ6" s="598"/>
      <c r="BR6" s="41" t="s">
        <v>72</v>
      </c>
      <c r="BS6" s="47" t="s">
        <v>123</v>
      </c>
      <c r="BT6" s="10" t="s">
        <v>72</v>
      </c>
      <c r="BU6" s="47" t="s">
        <v>123</v>
      </c>
      <c r="BV6" s="41" t="s">
        <v>72</v>
      </c>
      <c r="BW6" s="47" t="s">
        <v>123</v>
      </c>
      <c r="BX6" s="10" t="s">
        <v>72</v>
      </c>
      <c r="BY6" s="47" t="s">
        <v>123</v>
      </c>
      <c r="BZ6" s="597"/>
      <c r="CA6" s="597"/>
      <c r="CB6" s="598"/>
      <c r="CC6" s="11" t="s">
        <v>72</v>
      </c>
      <c r="CD6" s="47" t="s">
        <v>123</v>
      </c>
      <c r="CE6" s="10" t="s">
        <v>72</v>
      </c>
      <c r="CF6" s="47" t="s">
        <v>123</v>
      </c>
      <c r="CG6" s="41" t="s">
        <v>72</v>
      </c>
      <c r="CH6" s="47" t="s">
        <v>123</v>
      </c>
      <c r="CI6" s="10" t="s">
        <v>72</v>
      </c>
      <c r="CJ6" s="47" t="s">
        <v>123</v>
      </c>
      <c r="CK6" s="597"/>
      <c r="CL6" s="597"/>
      <c r="CM6" s="598"/>
      <c r="CN6" s="41" t="s">
        <v>72</v>
      </c>
      <c r="CO6" s="47" t="s">
        <v>123</v>
      </c>
      <c r="CP6" s="10" t="s">
        <v>72</v>
      </c>
      <c r="CQ6" s="47" t="s">
        <v>123</v>
      </c>
      <c r="CR6" s="41" t="s">
        <v>72</v>
      </c>
      <c r="CS6" s="47" t="s">
        <v>123</v>
      </c>
      <c r="CT6" s="10" t="s">
        <v>72</v>
      </c>
      <c r="CU6" s="47" t="s">
        <v>123</v>
      </c>
      <c r="CV6" s="597"/>
      <c r="CW6" s="597"/>
      <c r="CX6" s="598"/>
      <c r="CY6" s="11" t="s">
        <v>72</v>
      </c>
      <c r="CZ6" s="47" t="s">
        <v>123</v>
      </c>
      <c r="DA6" s="10" t="s">
        <v>72</v>
      </c>
      <c r="DB6" s="52" t="s">
        <v>123</v>
      </c>
    </row>
    <row r="7" spans="1:106" ht="39" customHeight="1">
      <c r="A7" s="42" t="s">
        <v>0</v>
      </c>
      <c r="B7" s="36"/>
      <c r="C7" s="12" t="s">
        <v>1</v>
      </c>
      <c r="D7" s="13">
        <v>145356630</v>
      </c>
      <c r="E7" s="13">
        <v>118587386980</v>
      </c>
      <c r="F7" s="13">
        <v>172144556</v>
      </c>
      <c r="G7" s="13">
        <v>130525396375</v>
      </c>
      <c r="H7" s="13">
        <f>SUM(H8,H14,H20)</f>
        <v>16005339</v>
      </c>
      <c r="I7" s="13">
        <f>SUM(I8,I14,I20)</f>
        <v>6654881344</v>
      </c>
      <c r="J7" s="13">
        <f>SUM(J8,J14,J20)</f>
        <v>13373330</v>
      </c>
      <c r="K7" s="13">
        <f>SUM(K8,K14,K20)</f>
        <v>5367424502</v>
      </c>
      <c r="L7" s="42" t="s">
        <v>135</v>
      </c>
      <c r="M7" s="36"/>
      <c r="N7" s="12" t="s">
        <v>1</v>
      </c>
      <c r="O7" s="13">
        <f>SUM(O8,O14,O20)</f>
        <v>15072022</v>
      </c>
      <c r="P7" s="13">
        <f>P8+P14+P20</f>
        <v>7282327537</v>
      </c>
      <c r="Q7" s="13">
        <f>SUM(Q8,Q14,Q20)</f>
        <v>13102594</v>
      </c>
      <c r="R7" s="13">
        <f>R8+R14+R20</f>
        <v>6168707704</v>
      </c>
      <c r="S7" s="13">
        <f>SUM(S8,S14,S20)</f>
        <v>8136744</v>
      </c>
      <c r="T7" s="13">
        <f>T8+T14+T20</f>
        <v>4152254083</v>
      </c>
      <c r="U7" s="13">
        <f>SUM(U8,U14,U20)</f>
        <v>7303296</v>
      </c>
      <c r="V7" s="13">
        <f>V8+V14+V20</f>
        <v>3721768415</v>
      </c>
      <c r="W7" s="42" t="s">
        <v>0</v>
      </c>
      <c r="X7" s="36"/>
      <c r="Y7" s="12" t="s">
        <v>1</v>
      </c>
      <c r="Z7" s="13">
        <f>SUM(Z8,Z14,Z20)</f>
        <v>6703048</v>
      </c>
      <c r="AA7" s="13">
        <f>AA8+AA14+AA20</f>
        <v>4189216124</v>
      </c>
      <c r="AB7" s="13">
        <f>SUM(AB8,AB14,AB20)</f>
        <v>7787594</v>
      </c>
      <c r="AC7" s="13">
        <f>AC8+AC14+AC20</f>
        <v>4624110076</v>
      </c>
      <c r="AD7" s="13">
        <f>SUM(AD8,AD14,AD20)</f>
        <v>7856070</v>
      </c>
      <c r="AE7" s="13">
        <f>AE8+AE14+AE20</f>
        <v>5572636502</v>
      </c>
      <c r="AF7" s="13">
        <f>SUM(AF8,AF14,AF20)</f>
        <v>11397280</v>
      </c>
      <c r="AG7" s="13">
        <f>AG8+AG14+AG20</f>
        <v>6993508005</v>
      </c>
      <c r="AH7" s="42" t="s">
        <v>0</v>
      </c>
      <c r="AI7" s="36"/>
      <c r="AJ7" s="12" t="s">
        <v>1</v>
      </c>
      <c r="AK7" s="13">
        <f>SUM(AK8,AK14,AK20)</f>
        <v>6969765</v>
      </c>
      <c r="AL7" s="13">
        <f>AL8+AL14+AL20</f>
        <v>5128499411</v>
      </c>
      <c r="AM7" s="13">
        <f>SUM(AM8,AM14,AM20)</f>
        <v>11923238</v>
      </c>
      <c r="AN7" s="13">
        <f>AN8+AN14+AN20</f>
        <v>7324667150</v>
      </c>
      <c r="AO7" s="13">
        <f>SUM(AO8,AO14,AO20)</f>
        <v>7622116</v>
      </c>
      <c r="AP7" s="13">
        <f>AP8+AP14+AP20</f>
        <v>5475101735</v>
      </c>
      <c r="AQ7" s="13">
        <f>SUM(AQ8,AQ14,AQ20)</f>
        <v>12303194</v>
      </c>
      <c r="AR7" s="13">
        <f>AR8+AR14+AR20</f>
        <v>7789168179</v>
      </c>
      <c r="AS7" s="42" t="s">
        <v>0</v>
      </c>
      <c r="AT7" s="36"/>
      <c r="AU7" s="12" t="s">
        <v>1</v>
      </c>
      <c r="AV7" s="13">
        <f>SUM(AV8,AV14,AV20)</f>
        <v>8791221</v>
      </c>
      <c r="AW7" s="13">
        <f>AW8+AW14+AW20</f>
        <v>6876535541</v>
      </c>
      <c r="AX7" s="13">
        <f>SUM(AX8,AX14,AX20)</f>
        <v>12463149</v>
      </c>
      <c r="AY7" s="13">
        <f>AY8+AY14+AY20</f>
        <v>8352652093</v>
      </c>
      <c r="AZ7" s="13">
        <f>SUM(AZ8,AZ14,AZ20)</f>
        <v>9380355</v>
      </c>
      <c r="BA7" s="13">
        <f>BA8+BA14+BA20</f>
        <v>7955977304</v>
      </c>
      <c r="BB7" s="13">
        <f>SUM(BB8,BB14,BB20)</f>
        <v>12698210</v>
      </c>
      <c r="BC7" s="13">
        <f>BC8+BC14+BC20</f>
        <v>9438016903</v>
      </c>
      <c r="BD7" s="42" t="s">
        <v>0</v>
      </c>
      <c r="BE7" s="36"/>
      <c r="BF7" s="12" t="s">
        <v>1</v>
      </c>
      <c r="BG7" s="13">
        <f>SUM(BG8,BG14,BG20)</f>
        <v>9245626</v>
      </c>
      <c r="BH7" s="13">
        <f>BH8+BH14+BH20</f>
        <v>8725155012</v>
      </c>
      <c r="BI7" s="13">
        <f>SUM(BI8,BI14,BI20)</f>
        <v>12729675</v>
      </c>
      <c r="BJ7" s="13">
        <f>BJ8+BJ14+BJ20</f>
        <v>10492580820</v>
      </c>
      <c r="BK7" s="13">
        <f>SUM(BK8,BK14,BK20)</f>
        <v>8560672</v>
      </c>
      <c r="BL7" s="13">
        <f>BL8+BL14+BL20</f>
        <v>8941029532</v>
      </c>
      <c r="BM7" s="13">
        <f>SUM(BM8,BM14,BM20)</f>
        <v>12061166</v>
      </c>
      <c r="BN7" s="13">
        <f>BN8+BN14+BN20</f>
        <v>10957860470</v>
      </c>
      <c r="BO7" s="42" t="s">
        <v>0</v>
      </c>
      <c r="BP7" s="36"/>
      <c r="BQ7" s="12" t="s">
        <v>1</v>
      </c>
      <c r="BR7" s="13">
        <f>SUM(BR8,BR14,BR20)</f>
        <v>6052522</v>
      </c>
      <c r="BS7" s="13">
        <f>BS8+BS14+BS20</f>
        <v>6837845899</v>
      </c>
      <c r="BT7" s="13">
        <f>SUM(BT8,BT14,BT20)</f>
        <v>8317967</v>
      </c>
      <c r="BU7" s="13">
        <f>BU8+BU14+BU20</f>
        <v>8329989588</v>
      </c>
      <c r="BV7" s="13">
        <f>SUM(BV8,BV14,BV20)</f>
        <v>6831850</v>
      </c>
      <c r="BW7" s="13">
        <f>BW8+BW14+BW20</f>
        <v>8047642208</v>
      </c>
      <c r="BX7" s="13">
        <f>SUM(BX8,BX14,BX20)</f>
        <v>9107056</v>
      </c>
      <c r="BY7" s="13">
        <f>BY8+BY14+BY20</f>
        <v>9796488686</v>
      </c>
      <c r="BZ7" s="42" t="s">
        <v>0</v>
      </c>
      <c r="CA7" s="36"/>
      <c r="CB7" s="12" t="s">
        <v>1</v>
      </c>
      <c r="CC7" s="13">
        <f>SUM(CC8,CC14,CC20)</f>
        <v>7397765</v>
      </c>
      <c r="CD7" s="13">
        <f>CD8+CD14+CD20</f>
        <v>8572471147</v>
      </c>
      <c r="CE7" s="13">
        <f>SUM(CE8,CE14,CE20)</f>
        <v>9025474</v>
      </c>
      <c r="CF7" s="13">
        <f>CF8+CF14+CF20</f>
        <v>10113936415</v>
      </c>
      <c r="CG7" s="13">
        <f>SUM(CG8,CG14,CG20)</f>
        <v>8927916</v>
      </c>
      <c r="CH7" s="13">
        <f>CH8+CH14+CH20</f>
        <v>10387591463</v>
      </c>
      <c r="CI7" s="13">
        <f>SUM(CI8,CI14,CI20)</f>
        <v>7967350</v>
      </c>
      <c r="CJ7" s="13">
        <f>CJ8+CJ14+CJ20</f>
        <v>9185521019</v>
      </c>
      <c r="CK7" s="42" t="s">
        <v>0</v>
      </c>
      <c r="CL7" s="36"/>
      <c r="CM7" s="12" t="s">
        <v>1</v>
      </c>
      <c r="CN7" s="13">
        <f>SUM(CN8,CN14,CN20)</f>
        <v>6932502</v>
      </c>
      <c r="CO7" s="13">
        <f>CO8+CO14+CO20</f>
        <v>8159590596</v>
      </c>
      <c r="CP7" s="13">
        <f>SUM(CP8,CP14,CP20)</f>
        <v>5674684</v>
      </c>
      <c r="CQ7" s="13">
        <f>CQ8+CQ14+CQ20</f>
        <v>6503418905</v>
      </c>
      <c r="CR7" s="13">
        <f>SUM(CR8,CR14,CR20)</f>
        <v>3379991</v>
      </c>
      <c r="CS7" s="13">
        <f>CS8+CS14+CS20</f>
        <v>3952046969</v>
      </c>
      <c r="CT7" s="13">
        <f>SUM(CT8,CT14,CT20)</f>
        <v>3175718</v>
      </c>
      <c r="CU7" s="13">
        <f>CU8+CU14+CU20</f>
        <v>3536825277</v>
      </c>
      <c r="CV7" s="42" t="s">
        <v>0</v>
      </c>
      <c r="CW7" s="36"/>
      <c r="CX7" s="12" t="s">
        <v>1</v>
      </c>
      <c r="CY7" s="13">
        <f>SUM(CY8,CY14,CY20)</f>
        <v>1511409</v>
      </c>
      <c r="CZ7" s="13">
        <f>CZ8+CZ14+CZ20</f>
        <v>1676584573</v>
      </c>
      <c r="DA7" s="13">
        <f>SUM(DA8,DA14,DA20)</f>
        <v>1769110</v>
      </c>
      <c r="DB7" s="13">
        <f>DB8+DB14+DB20</f>
        <v>1828752168</v>
      </c>
    </row>
    <row r="8" spans="1:106" ht="29.25" customHeight="1">
      <c r="A8" s="38" t="s">
        <v>2</v>
      </c>
      <c r="B8" s="36"/>
      <c r="C8" s="12" t="s">
        <v>3</v>
      </c>
      <c r="D8" s="13">
        <v>121703747</v>
      </c>
      <c r="E8" s="13">
        <v>99139437330</v>
      </c>
      <c r="F8" s="13">
        <v>141707632</v>
      </c>
      <c r="G8" s="13">
        <v>105859331653</v>
      </c>
      <c r="H8" s="13">
        <f>MAX(H9:H12)</f>
        <v>15267502</v>
      </c>
      <c r="I8" s="13">
        <f>SUM(I9:I12)</f>
        <v>6132237887</v>
      </c>
      <c r="J8" s="13">
        <f>MAX(J9:J12)</f>
        <v>12739955</v>
      </c>
      <c r="K8" s="13">
        <f>SUM(K9:K12)</f>
        <v>4897091231</v>
      </c>
      <c r="L8" s="38" t="s">
        <v>2</v>
      </c>
      <c r="M8" s="36"/>
      <c r="N8" s="12" t="s">
        <v>3</v>
      </c>
      <c r="O8" s="13">
        <f>MAX(O9:O12)</f>
        <v>12411049</v>
      </c>
      <c r="P8" s="13">
        <f>SUM(P9:P12)</f>
        <v>5156181634</v>
      </c>
      <c r="Q8" s="13">
        <f>MAX(Q9:Q12)</f>
        <v>10644567</v>
      </c>
      <c r="R8" s="13">
        <f>SUM(R9:R12)</f>
        <v>4145288313</v>
      </c>
      <c r="S8" s="13">
        <f>MAX(S9:S12)</f>
        <v>6615672</v>
      </c>
      <c r="T8" s="13">
        <f>SUM(T9:T12)</f>
        <v>2982074976</v>
      </c>
      <c r="U8" s="13">
        <f>MAX(U9:U12)</f>
        <v>5787135</v>
      </c>
      <c r="V8" s="13">
        <f>SUM(V9:V12)</f>
        <v>2462417391</v>
      </c>
      <c r="W8" s="38" t="s">
        <v>2</v>
      </c>
      <c r="X8" s="36"/>
      <c r="Y8" s="12" t="s">
        <v>3</v>
      </c>
      <c r="Z8" s="13">
        <f>MAX(Z9:Z12)</f>
        <v>5227329</v>
      </c>
      <c r="AA8" s="13">
        <f>SUM(AA9:AA12)</f>
        <v>2817442885</v>
      </c>
      <c r="AB8" s="13">
        <f>MAX(AB9:AB12)</f>
        <v>5841418</v>
      </c>
      <c r="AC8" s="13">
        <f>SUM(AC9:AC12)</f>
        <v>2790852200</v>
      </c>
      <c r="AD8" s="13">
        <f>MAX(AD9:AD12)</f>
        <v>5944113</v>
      </c>
      <c r="AE8" s="13">
        <f>SUM(AE9:AE12)</f>
        <v>3752804574</v>
      </c>
      <c r="AF8" s="13">
        <f>MAX(AF9:AF12)</f>
        <v>8508537</v>
      </c>
      <c r="AG8" s="13">
        <f>SUM(AG9:AG12)</f>
        <v>4407443677</v>
      </c>
      <c r="AH8" s="38" t="s">
        <v>2</v>
      </c>
      <c r="AI8" s="36"/>
      <c r="AJ8" s="12" t="s">
        <v>3</v>
      </c>
      <c r="AK8" s="13">
        <f>MAX(AK9:AK12)</f>
        <v>5176805</v>
      </c>
      <c r="AL8" s="13">
        <f>SUM(AL9:AL12)</f>
        <v>3488662637</v>
      </c>
      <c r="AM8" s="13">
        <f>MAX(AM9:AM12)</f>
        <v>9172458</v>
      </c>
      <c r="AN8" s="13">
        <f>SUM(AN9:AN12)</f>
        <v>5033361432</v>
      </c>
      <c r="AO8" s="13">
        <f>MAX(AO9:AO12)</f>
        <v>5819015</v>
      </c>
      <c r="AP8" s="13">
        <f>SUM(AP9:AP12)</f>
        <v>4144239728</v>
      </c>
      <c r="AQ8" s="13">
        <f>MAX(AQ9:AQ12)</f>
        <v>9511615</v>
      </c>
      <c r="AR8" s="13">
        <f>SUM(AR9:AR12)</f>
        <v>5612149262</v>
      </c>
      <c r="AS8" s="38" t="s">
        <v>2</v>
      </c>
      <c r="AT8" s="36"/>
      <c r="AU8" s="12" t="s">
        <v>3</v>
      </c>
      <c r="AV8" s="13">
        <f>MAX(AV9:AV12)</f>
        <v>6818312</v>
      </c>
      <c r="AW8" s="13">
        <f>SUM(AW9:AW12)</f>
        <v>5276476024</v>
      </c>
      <c r="AX8" s="13">
        <f>MAX(AX9:AX12)</f>
        <v>9527896</v>
      </c>
      <c r="AY8" s="13">
        <f>SUM(AY9:AY12)</f>
        <v>6108972526</v>
      </c>
      <c r="AZ8" s="13">
        <f>MAX(AZ9:AZ12)</f>
        <v>7359853</v>
      </c>
      <c r="BA8" s="13">
        <f>SUM(BA9:BA12)</f>
        <v>6328584070</v>
      </c>
      <c r="BB8" s="13">
        <f>MAX(BB9:BB12)</f>
        <v>9822983</v>
      </c>
      <c r="BC8" s="13">
        <f>SUM(BC9:BC12)</f>
        <v>7210846631</v>
      </c>
      <c r="BD8" s="38" t="s">
        <v>2</v>
      </c>
      <c r="BE8" s="36"/>
      <c r="BF8" s="12" t="s">
        <v>3</v>
      </c>
      <c r="BG8" s="13">
        <f>MAX(BG9:BG12)</f>
        <v>7364262</v>
      </c>
      <c r="BH8" s="13">
        <f>SUM(BH9:BH12)</f>
        <v>7209944902</v>
      </c>
      <c r="BI8" s="13">
        <f>MAX(BI9:BI12)</f>
        <v>10137115</v>
      </c>
      <c r="BJ8" s="13">
        <f>SUM(BJ9:BJ12)</f>
        <v>8455822064</v>
      </c>
      <c r="BK8" s="13">
        <f>MAX(BK9:BK12)</f>
        <v>7006878</v>
      </c>
      <c r="BL8" s="13">
        <f>SUM(BL9:BL12)</f>
        <v>7684221150</v>
      </c>
      <c r="BM8" s="13">
        <f>MAX(BM9:BM12)</f>
        <v>9971672</v>
      </c>
      <c r="BN8" s="13">
        <f>SUM(BN9:BN12)</f>
        <v>9299290061</v>
      </c>
      <c r="BO8" s="38" t="s">
        <v>2</v>
      </c>
      <c r="BP8" s="36"/>
      <c r="BQ8" s="12" t="s">
        <v>3</v>
      </c>
      <c r="BR8" s="13">
        <f>MAX(BR9:BR12)</f>
        <v>5116229</v>
      </c>
      <c r="BS8" s="13">
        <f>SUM(BS9:BS12)</f>
        <v>6072081616</v>
      </c>
      <c r="BT8" s="13">
        <f>MAX(BT9:BT12)</f>
        <v>7082657</v>
      </c>
      <c r="BU8" s="13">
        <f>SUM(BU9:BU12)</f>
        <v>7340581156</v>
      </c>
      <c r="BV8" s="13">
        <f>MAX(BV9:BV12)</f>
        <v>5936401</v>
      </c>
      <c r="BW8" s="13">
        <f>SUM(BW9:BW12)</f>
        <v>7325246015</v>
      </c>
      <c r="BX8" s="13">
        <f>MAX(BX9:BX12)</f>
        <v>7903092</v>
      </c>
      <c r="BY8" s="13">
        <f>SUM(BY9:BY12)</f>
        <v>8842877666</v>
      </c>
      <c r="BZ8" s="38" t="s">
        <v>2</v>
      </c>
      <c r="CA8" s="36"/>
      <c r="CB8" s="12" t="s">
        <v>3</v>
      </c>
      <c r="CC8" s="13">
        <f>MAX(CC9:CC12)</f>
        <v>6595188</v>
      </c>
      <c r="CD8" s="13">
        <f>SUM(CD9:CD12)</f>
        <v>7940894303</v>
      </c>
      <c r="CE8" s="13">
        <f>MAX(CE9:CE12)</f>
        <v>8008511</v>
      </c>
      <c r="CF8" s="13">
        <f>SUM(CF9:CF12)</f>
        <v>9325843500</v>
      </c>
      <c r="CG8" s="13">
        <f>MAX(CG9:CG12)</f>
        <v>8100182</v>
      </c>
      <c r="CH8" s="13">
        <f>SUM(CH9:CH12)</f>
        <v>9724129370</v>
      </c>
      <c r="CI8" s="13">
        <f>MAX(CI9:CI12)</f>
        <v>7200941</v>
      </c>
      <c r="CJ8" s="13">
        <f>SUM(CJ9:CJ12)</f>
        <v>8605814750</v>
      </c>
      <c r="CK8" s="38" t="s">
        <v>2</v>
      </c>
      <c r="CL8" s="36"/>
      <c r="CM8" s="12" t="s">
        <v>3</v>
      </c>
      <c r="CN8" s="13">
        <f>MAX(CN9:CN12)</f>
        <v>6375038</v>
      </c>
      <c r="CO8" s="13">
        <f>SUM(CO9:CO12)</f>
        <v>7716071857</v>
      </c>
      <c r="CP8" s="13">
        <f>MAX(CP9:CP12)</f>
        <v>5211407</v>
      </c>
      <c r="CQ8" s="13">
        <f>SUM(CQ9:CQ12)</f>
        <v>6164018388</v>
      </c>
      <c r="CR8" s="13">
        <f>MAX(CR9:CR12)</f>
        <v>3145226</v>
      </c>
      <c r="CS8" s="13">
        <f>SUM(CS9:CS12)</f>
        <v>3772749943</v>
      </c>
      <c r="CT8" s="13">
        <f>MAX(CT9:CT12)</f>
        <v>2959845</v>
      </c>
      <c r="CU8" s="13">
        <f>SUM(CU9:CU12)</f>
        <v>3387035576</v>
      </c>
      <c r="CV8" s="38" t="s">
        <v>2</v>
      </c>
      <c r="CW8" s="36"/>
      <c r="CX8" s="12" t="s">
        <v>3</v>
      </c>
      <c r="CY8" s="13">
        <f>MAX(CY9:CY12)</f>
        <v>1424693</v>
      </c>
      <c r="CZ8" s="13">
        <f>SUM(CZ9:CZ12)</f>
        <v>1615393759</v>
      </c>
      <c r="DA8" s="13">
        <f>MAX(DA9:DA12)</f>
        <v>1675828</v>
      </c>
      <c r="DB8" s="13">
        <f>SUM(DB9:DB12)</f>
        <v>1769625829</v>
      </c>
    </row>
    <row r="9" spans="1:106" ht="27" customHeight="1">
      <c r="A9" s="43"/>
      <c r="B9" s="37" t="s">
        <v>4</v>
      </c>
      <c r="C9" s="29" t="s">
        <v>73</v>
      </c>
      <c r="D9" s="15">
        <v>95306144</v>
      </c>
      <c r="E9" s="15">
        <v>34818338976</v>
      </c>
      <c r="F9" s="15">
        <v>110394190</v>
      </c>
      <c r="G9" s="15">
        <v>33885060367</v>
      </c>
      <c r="H9" s="15">
        <v>11590619</v>
      </c>
      <c r="I9" s="15">
        <v>1315748051</v>
      </c>
      <c r="J9" s="16">
        <v>9669614</v>
      </c>
      <c r="K9" s="15">
        <v>1064244982</v>
      </c>
      <c r="L9" s="43"/>
      <c r="M9" s="37" t="s">
        <v>4</v>
      </c>
      <c r="N9" s="29" t="s">
        <v>136</v>
      </c>
      <c r="O9" s="15">
        <v>9368550</v>
      </c>
      <c r="P9" s="15">
        <v>1223622232</v>
      </c>
      <c r="Q9" s="16">
        <v>8086938</v>
      </c>
      <c r="R9" s="15">
        <v>976792294</v>
      </c>
      <c r="S9" s="15">
        <v>5028321</v>
      </c>
      <c r="T9" s="15">
        <v>839526381</v>
      </c>
      <c r="U9" s="16">
        <v>4430717</v>
      </c>
      <c r="V9" s="15">
        <v>680954845</v>
      </c>
      <c r="W9" s="43"/>
      <c r="X9" s="37" t="s">
        <v>4</v>
      </c>
      <c r="Y9" s="29" t="s">
        <v>136</v>
      </c>
      <c r="Z9" s="15">
        <v>3954994</v>
      </c>
      <c r="AA9" s="15">
        <v>840827907</v>
      </c>
      <c r="AB9" s="16">
        <v>4447695</v>
      </c>
      <c r="AC9" s="15">
        <v>713643976</v>
      </c>
      <c r="AD9" s="15">
        <v>4508412</v>
      </c>
      <c r="AE9" s="15">
        <v>1077208446</v>
      </c>
      <c r="AF9" s="16">
        <v>6395479</v>
      </c>
      <c r="AG9" s="15">
        <v>1009298682</v>
      </c>
      <c r="AH9" s="43"/>
      <c r="AI9" s="37" t="s">
        <v>4</v>
      </c>
      <c r="AJ9" s="29" t="s">
        <v>136</v>
      </c>
      <c r="AK9" s="15">
        <v>3885831</v>
      </c>
      <c r="AL9" s="15">
        <v>1027588470</v>
      </c>
      <c r="AM9" s="16">
        <v>6802532</v>
      </c>
      <c r="AN9" s="15">
        <v>1166835582</v>
      </c>
      <c r="AO9" s="15">
        <v>4419733</v>
      </c>
      <c r="AP9" s="15">
        <v>1262116003</v>
      </c>
      <c r="AQ9" s="16">
        <v>7086416</v>
      </c>
      <c r="AR9" s="15">
        <v>1407367439</v>
      </c>
      <c r="AS9" s="43"/>
      <c r="AT9" s="37" t="s">
        <v>4</v>
      </c>
      <c r="AU9" s="29" t="s">
        <v>136</v>
      </c>
      <c r="AV9" s="15">
        <v>5247299</v>
      </c>
      <c r="AW9" s="15">
        <v>1663202197</v>
      </c>
      <c r="AX9" s="16">
        <v>7210615</v>
      </c>
      <c r="AY9" s="15">
        <v>1642418884</v>
      </c>
      <c r="AZ9" s="15">
        <v>5741831</v>
      </c>
      <c r="BA9" s="15">
        <v>2056095587</v>
      </c>
      <c r="BB9" s="16">
        <v>7541274</v>
      </c>
      <c r="BC9" s="15">
        <v>1997408527</v>
      </c>
      <c r="BD9" s="43"/>
      <c r="BE9" s="37" t="s">
        <v>4</v>
      </c>
      <c r="BF9" s="29" t="s">
        <v>136</v>
      </c>
      <c r="BG9" s="15">
        <v>5834195</v>
      </c>
      <c r="BH9" s="15">
        <v>2435161195</v>
      </c>
      <c r="BI9" s="16">
        <v>7945102</v>
      </c>
      <c r="BJ9" s="15">
        <v>2544424084</v>
      </c>
      <c r="BK9" s="15">
        <v>5650662</v>
      </c>
      <c r="BL9" s="15">
        <v>2791664332</v>
      </c>
      <c r="BM9" s="16">
        <v>8035257</v>
      </c>
      <c r="BN9" s="15">
        <v>3105218157</v>
      </c>
      <c r="BO9" s="43"/>
      <c r="BP9" s="37" t="s">
        <v>4</v>
      </c>
      <c r="BQ9" s="29"/>
      <c r="BR9" s="15">
        <v>4184031</v>
      </c>
      <c r="BS9" s="15">
        <v>2272854563</v>
      </c>
      <c r="BT9" s="16">
        <v>5806503</v>
      </c>
      <c r="BU9" s="15">
        <v>2643093555</v>
      </c>
      <c r="BV9" s="15">
        <v>4895602</v>
      </c>
      <c r="BW9" s="15">
        <v>2850614924</v>
      </c>
      <c r="BX9" s="16">
        <v>6517847</v>
      </c>
      <c r="BY9" s="15">
        <v>3313783527</v>
      </c>
      <c r="BZ9" s="43"/>
      <c r="CA9" s="37" t="s">
        <v>4</v>
      </c>
      <c r="CB9" s="29" t="s">
        <v>136</v>
      </c>
      <c r="CC9" s="15">
        <v>5347776</v>
      </c>
      <c r="CD9" s="15">
        <v>3209920617</v>
      </c>
      <c r="CE9" s="16">
        <v>6499414</v>
      </c>
      <c r="CF9" s="15">
        <v>3574074343</v>
      </c>
      <c r="CG9" s="15">
        <v>6623202</v>
      </c>
      <c r="CH9" s="15">
        <v>4188644947</v>
      </c>
      <c r="CI9" s="16">
        <v>5874728</v>
      </c>
      <c r="CJ9" s="15">
        <v>3418555383</v>
      </c>
      <c r="CK9" s="43"/>
      <c r="CL9" s="37" t="s">
        <v>4</v>
      </c>
      <c r="CM9" s="29" t="s">
        <v>136</v>
      </c>
      <c r="CN9" s="15">
        <v>5256316</v>
      </c>
      <c r="CO9" s="15">
        <v>3397361451</v>
      </c>
      <c r="CP9" s="15">
        <v>4262161</v>
      </c>
      <c r="CQ9" s="15">
        <v>2529697828</v>
      </c>
      <c r="CR9" s="15">
        <v>2596111</v>
      </c>
      <c r="CS9" s="15">
        <v>1667335579</v>
      </c>
      <c r="CT9" s="16">
        <v>2419663</v>
      </c>
      <c r="CU9" s="15">
        <v>1384392690</v>
      </c>
      <c r="CV9" s="43"/>
      <c r="CW9" s="37" t="s">
        <v>4</v>
      </c>
      <c r="CX9" s="29" t="s">
        <v>136</v>
      </c>
      <c r="CY9" s="15">
        <v>1172659</v>
      </c>
      <c r="CZ9" s="15">
        <v>698846094</v>
      </c>
      <c r="DA9" s="16">
        <v>1362235</v>
      </c>
      <c r="DB9" s="15">
        <v>712855589</v>
      </c>
    </row>
    <row r="10" spans="1:106" ht="42" customHeight="1">
      <c r="A10" s="43"/>
      <c r="B10" s="37" t="s">
        <v>5</v>
      </c>
      <c r="C10" s="28" t="s">
        <v>40</v>
      </c>
      <c r="D10" s="15">
        <v>34642001</v>
      </c>
      <c r="E10" s="15">
        <v>33846362218</v>
      </c>
      <c r="F10" s="15">
        <v>46148011</v>
      </c>
      <c r="G10" s="15">
        <v>36475240125</v>
      </c>
      <c r="H10" s="15">
        <v>1803912</v>
      </c>
      <c r="I10" s="15">
        <v>1083975228</v>
      </c>
      <c r="J10" s="16">
        <v>1405019</v>
      </c>
      <c r="K10" s="15">
        <v>721524032</v>
      </c>
      <c r="L10" s="43"/>
      <c r="M10" s="37" t="s">
        <v>5</v>
      </c>
      <c r="N10" s="28" t="s">
        <v>137</v>
      </c>
      <c r="O10" s="15">
        <v>1353131</v>
      </c>
      <c r="P10" s="15">
        <v>876096873</v>
      </c>
      <c r="Q10" s="16">
        <v>951027</v>
      </c>
      <c r="R10" s="15">
        <v>550906816</v>
      </c>
      <c r="S10" s="15">
        <v>1111800</v>
      </c>
      <c r="T10" s="15">
        <v>495453723</v>
      </c>
      <c r="U10" s="16">
        <v>821175</v>
      </c>
      <c r="V10" s="15">
        <v>342763108</v>
      </c>
      <c r="W10" s="43"/>
      <c r="X10" s="37" t="s">
        <v>5</v>
      </c>
      <c r="Y10" s="28" t="s">
        <v>137</v>
      </c>
      <c r="Z10" s="15">
        <v>1433692</v>
      </c>
      <c r="AA10" s="15">
        <v>673756529</v>
      </c>
      <c r="AB10" s="16">
        <v>1503839</v>
      </c>
      <c r="AC10" s="15">
        <v>617688047</v>
      </c>
      <c r="AD10" s="15">
        <v>2136855</v>
      </c>
      <c r="AE10" s="15">
        <v>1190845145</v>
      </c>
      <c r="AF10" s="16">
        <v>3167866</v>
      </c>
      <c r="AG10" s="15">
        <v>1264410059</v>
      </c>
      <c r="AH10" s="43"/>
      <c r="AI10" s="37" t="s">
        <v>5</v>
      </c>
      <c r="AJ10" s="28" t="s">
        <v>137</v>
      </c>
      <c r="AK10" s="15">
        <v>1830937</v>
      </c>
      <c r="AL10" s="15">
        <v>1164661581</v>
      </c>
      <c r="AM10" s="16">
        <v>3875823</v>
      </c>
      <c r="AN10" s="15">
        <v>1580350637</v>
      </c>
      <c r="AO10" s="15">
        <v>1974205</v>
      </c>
      <c r="AP10" s="15">
        <v>1429577908</v>
      </c>
      <c r="AQ10" s="16">
        <v>4121429</v>
      </c>
      <c r="AR10" s="15">
        <v>1843748232</v>
      </c>
      <c r="AS10" s="43"/>
      <c r="AT10" s="37" t="s">
        <v>5</v>
      </c>
      <c r="AU10" s="28" t="s">
        <v>137</v>
      </c>
      <c r="AV10" s="15">
        <v>2262155</v>
      </c>
      <c r="AW10" s="15">
        <v>1906274919</v>
      </c>
      <c r="AX10" s="16">
        <v>3766466</v>
      </c>
      <c r="AY10" s="15">
        <v>2087987696</v>
      </c>
      <c r="AZ10" s="15">
        <v>2548531</v>
      </c>
      <c r="BA10" s="15">
        <v>2416341320</v>
      </c>
      <c r="BB10" s="16">
        <v>3936692</v>
      </c>
      <c r="BC10" s="15">
        <v>2742392758</v>
      </c>
      <c r="BD10" s="43"/>
      <c r="BE10" s="37" t="s">
        <v>5</v>
      </c>
      <c r="BF10" s="28" t="s">
        <v>137</v>
      </c>
      <c r="BG10" s="15">
        <v>2592784</v>
      </c>
      <c r="BH10" s="15">
        <v>2904291052</v>
      </c>
      <c r="BI10" s="16">
        <v>4019231</v>
      </c>
      <c r="BJ10" s="15">
        <v>3341939622</v>
      </c>
      <c r="BK10" s="15">
        <v>2528112</v>
      </c>
      <c r="BL10" s="15">
        <v>3106099817</v>
      </c>
      <c r="BM10" s="16">
        <v>3827031</v>
      </c>
      <c r="BN10" s="15">
        <v>3653910657</v>
      </c>
      <c r="BO10" s="43"/>
      <c r="BP10" s="37" t="s">
        <v>5</v>
      </c>
      <c r="BQ10" s="28" t="s">
        <v>137</v>
      </c>
      <c r="BR10" s="15">
        <v>1881868</v>
      </c>
      <c r="BS10" s="15">
        <v>2493362848</v>
      </c>
      <c r="BT10" s="16">
        <v>2707179</v>
      </c>
      <c r="BU10" s="15">
        <v>2892938421</v>
      </c>
      <c r="BV10" s="15">
        <v>2160280</v>
      </c>
      <c r="BW10" s="15">
        <v>2960508004</v>
      </c>
      <c r="BX10" s="16">
        <v>2984917</v>
      </c>
      <c r="BY10" s="15">
        <v>3517958033</v>
      </c>
      <c r="BZ10" s="43"/>
      <c r="CA10" s="37" t="s">
        <v>5</v>
      </c>
      <c r="CB10" s="28" t="s">
        <v>137</v>
      </c>
      <c r="CC10" s="15">
        <v>2345432</v>
      </c>
      <c r="CD10" s="15">
        <v>3072950435</v>
      </c>
      <c r="CE10" s="16">
        <v>3007471</v>
      </c>
      <c r="CF10" s="15">
        <v>3740136118</v>
      </c>
      <c r="CG10" s="15">
        <v>2876281</v>
      </c>
      <c r="CH10" s="15">
        <v>3497946832</v>
      </c>
      <c r="CI10" s="16">
        <v>2663883</v>
      </c>
      <c r="CJ10" s="15">
        <v>3376066306</v>
      </c>
      <c r="CK10" s="43"/>
      <c r="CL10" s="37" t="s">
        <v>5</v>
      </c>
      <c r="CM10" s="28" t="s">
        <v>137</v>
      </c>
      <c r="CN10" s="15">
        <v>2239139</v>
      </c>
      <c r="CO10" s="15">
        <v>2711452639</v>
      </c>
      <c r="CP10" s="15">
        <v>1855340</v>
      </c>
      <c r="CQ10" s="15">
        <v>2319506038</v>
      </c>
      <c r="CR10" s="15">
        <v>1084580</v>
      </c>
      <c r="CS10" s="15">
        <v>1309273747</v>
      </c>
      <c r="CT10" s="16">
        <v>993828</v>
      </c>
      <c r="CU10" s="15">
        <v>1251980674</v>
      </c>
      <c r="CV10" s="43"/>
      <c r="CW10" s="37" t="s">
        <v>5</v>
      </c>
      <c r="CX10" s="28" t="s">
        <v>137</v>
      </c>
      <c r="CY10" s="15">
        <v>478307</v>
      </c>
      <c r="CZ10" s="15">
        <v>553493618</v>
      </c>
      <c r="DA10" s="16">
        <v>539795</v>
      </c>
      <c r="DB10" s="15">
        <v>629032871</v>
      </c>
    </row>
    <row r="11" spans="1:106" ht="27" customHeight="1">
      <c r="A11" s="43"/>
      <c r="B11" s="37" t="s">
        <v>6</v>
      </c>
      <c r="C11" s="29" t="s">
        <v>74</v>
      </c>
      <c r="D11" s="15">
        <v>121703747</v>
      </c>
      <c r="E11" s="15">
        <v>27065325307</v>
      </c>
      <c r="F11" s="15">
        <v>141707632</v>
      </c>
      <c r="G11" s="15">
        <v>31638238645</v>
      </c>
      <c r="H11" s="15">
        <f>15345208-77706</f>
        <v>15267502</v>
      </c>
      <c r="I11" s="15">
        <v>3374215124</v>
      </c>
      <c r="J11" s="16">
        <f>12799955-60000</f>
        <v>12739955</v>
      </c>
      <c r="K11" s="15">
        <v>2813845512</v>
      </c>
      <c r="L11" s="43"/>
      <c r="M11" s="37" t="s">
        <v>6</v>
      </c>
      <c r="N11" s="29" t="s">
        <v>138</v>
      </c>
      <c r="O11" s="15">
        <v>12411049</v>
      </c>
      <c r="P11" s="15">
        <v>2773642165</v>
      </c>
      <c r="Q11" s="16">
        <v>10644567</v>
      </c>
      <c r="R11" s="15">
        <v>2376703461</v>
      </c>
      <c r="S11" s="15">
        <v>6615672</v>
      </c>
      <c r="T11" s="15">
        <v>1497879525</v>
      </c>
      <c r="U11" s="16">
        <v>5787135</v>
      </c>
      <c r="V11" s="15">
        <v>1309062598</v>
      </c>
      <c r="W11" s="43"/>
      <c r="X11" s="37" t="s">
        <v>6</v>
      </c>
      <c r="Y11" s="29" t="s">
        <v>138</v>
      </c>
      <c r="Z11" s="15">
        <v>5227329</v>
      </c>
      <c r="AA11" s="15">
        <v>1181257136</v>
      </c>
      <c r="AB11" s="16">
        <v>5841418</v>
      </c>
      <c r="AC11" s="15">
        <v>1323311172</v>
      </c>
      <c r="AD11" s="15">
        <v>5944113</v>
      </c>
      <c r="AE11" s="15">
        <v>1333884067</v>
      </c>
      <c r="AF11" s="16">
        <v>8508537</v>
      </c>
      <c r="AG11" s="15">
        <v>1931341913</v>
      </c>
      <c r="AH11" s="43"/>
      <c r="AI11" s="37" t="s">
        <v>6</v>
      </c>
      <c r="AJ11" s="29" t="s">
        <v>138</v>
      </c>
      <c r="AK11" s="15">
        <v>5176805</v>
      </c>
      <c r="AL11" s="15">
        <v>1164599467</v>
      </c>
      <c r="AM11" s="16">
        <v>9172458</v>
      </c>
      <c r="AN11" s="15">
        <v>2068547696</v>
      </c>
      <c r="AO11" s="15">
        <v>5819015</v>
      </c>
      <c r="AP11" s="15">
        <v>1302391170</v>
      </c>
      <c r="AQ11" s="16">
        <v>9511615</v>
      </c>
      <c r="AR11" s="15">
        <v>2133510180</v>
      </c>
      <c r="AS11" s="43"/>
      <c r="AT11" s="37" t="s">
        <v>6</v>
      </c>
      <c r="AU11" s="29" t="s">
        <v>138</v>
      </c>
      <c r="AV11" s="15">
        <v>6818312</v>
      </c>
      <c r="AW11" s="15">
        <v>1526060672</v>
      </c>
      <c r="AX11" s="16">
        <v>9527896</v>
      </c>
      <c r="AY11" s="15">
        <v>2142678695</v>
      </c>
      <c r="AZ11" s="15">
        <v>7359853</v>
      </c>
      <c r="BA11" s="15">
        <v>1651245635</v>
      </c>
      <c r="BB11" s="16">
        <v>9822983</v>
      </c>
      <c r="BC11" s="15">
        <v>2214729868</v>
      </c>
      <c r="BD11" s="43"/>
      <c r="BE11" s="37" t="s">
        <v>6</v>
      </c>
      <c r="BF11" s="29" t="s">
        <v>138</v>
      </c>
      <c r="BG11" s="15">
        <v>7364262</v>
      </c>
      <c r="BH11" s="15">
        <v>1653798291</v>
      </c>
      <c r="BI11" s="16">
        <v>10137115</v>
      </c>
      <c r="BJ11" s="15">
        <v>2280695499</v>
      </c>
      <c r="BK11" s="15">
        <v>7006878</v>
      </c>
      <c r="BL11" s="15">
        <v>1567777778</v>
      </c>
      <c r="BM11" s="16">
        <v>9971672</v>
      </c>
      <c r="BN11" s="15">
        <v>2227609659</v>
      </c>
      <c r="BO11" s="43"/>
      <c r="BP11" s="37" t="s">
        <v>6</v>
      </c>
      <c r="BQ11" s="29" t="s">
        <v>138</v>
      </c>
      <c r="BR11" s="15">
        <v>5116229</v>
      </c>
      <c r="BS11" s="15">
        <v>1139861935</v>
      </c>
      <c r="BT11" s="16">
        <v>7082657</v>
      </c>
      <c r="BU11" s="15">
        <v>1571613350</v>
      </c>
      <c r="BV11" s="15">
        <v>5936401</v>
      </c>
      <c r="BW11" s="15">
        <v>1317799251</v>
      </c>
      <c r="BX11" s="16">
        <v>7903092</v>
      </c>
      <c r="BY11" s="15">
        <v>1749094399</v>
      </c>
      <c r="BZ11" s="43"/>
      <c r="CA11" s="37" t="s">
        <v>6</v>
      </c>
      <c r="CB11" s="29" t="s">
        <v>138</v>
      </c>
      <c r="CC11" s="15">
        <v>6595188</v>
      </c>
      <c r="CD11" s="15">
        <v>1442285839</v>
      </c>
      <c r="CE11" s="16">
        <v>8008511</v>
      </c>
      <c r="CF11" s="15">
        <v>1750795740</v>
      </c>
      <c r="CG11" s="15">
        <v>8100182</v>
      </c>
      <c r="CH11" s="15">
        <v>1757507156</v>
      </c>
      <c r="CI11" s="16">
        <v>7200941</v>
      </c>
      <c r="CJ11" s="15">
        <v>1574350413</v>
      </c>
      <c r="CK11" s="43"/>
      <c r="CL11" s="37" t="s">
        <v>6</v>
      </c>
      <c r="CM11" s="29" t="s">
        <v>138</v>
      </c>
      <c r="CN11" s="15">
        <v>6375038</v>
      </c>
      <c r="CO11" s="15">
        <v>1381522247</v>
      </c>
      <c r="CP11" s="15">
        <v>5211407</v>
      </c>
      <c r="CQ11" s="15">
        <v>1142284621</v>
      </c>
      <c r="CR11" s="15">
        <v>3145226</v>
      </c>
      <c r="CS11" s="15">
        <v>685306503</v>
      </c>
      <c r="CT11" s="16">
        <v>2959845</v>
      </c>
      <c r="CU11" s="15">
        <v>653965433</v>
      </c>
      <c r="CV11" s="43"/>
      <c r="CW11" s="37" t="s">
        <v>6</v>
      </c>
      <c r="CX11" s="29" t="s">
        <v>138</v>
      </c>
      <c r="CY11" s="15">
        <v>1424693</v>
      </c>
      <c r="CZ11" s="15">
        <v>314291346</v>
      </c>
      <c r="DA11" s="16">
        <v>1675828</v>
      </c>
      <c r="DB11" s="15">
        <v>374098436</v>
      </c>
    </row>
    <row r="12" spans="1:106" ht="26.25" customHeight="1">
      <c r="A12" s="43"/>
      <c r="B12" s="37" t="s">
        <v>7</v>
      </c>
      <c r="C12" s="29" t="s">
        <v>75</v>
      </c>
      <c r="D12" s="15">
        <v>95306144</v>
      </c>
      <c r="E12" s="15">
        <v>3409410829</v>
      </c>
      <c r="F12" s="15">
        <v>110394190</v>
      </c>
      <c r="G12" s="15">
        <v>3860792516</v>
      </c>
      <c r="H12" s="15">
        <v>11590619</v>
      </c>
      <c r="I12" s="15">
        <v>358299484</v>
      </c>
      <c r="J12" s="16">
        <v>9669614</v>
      </c>
      <c r="K12" s="15">
        <v>297476705</v>
      </c>
      <c r="L12" s="43"/>
      <c r="M12" s="37" t="s">
        <v>7</v>
      </c>
      <c r="N12" s="29" t="s">
        <v>139</v>
      </c>
      <c r="O12" s="15">
        <v>9368550</v>
      </c>
      <c r="P12" s="15">
        <v>282820364</v>
      </c>
      <c r="Q12" s="16">
        <v>8086938</v>
      </c>
      <c r="R12" s="15">
        <v>240885742</v>
      </c>
      <c r="S12" s="15">
        <v>5028321</v>
      </c>
      <c r="T12" s="15">
        <v>149215347</v>
      </c>
      <c r="U12" s="16">
        <v>4430717</v>
      </c>
      <c r="V12" s="15">
        <v>129636840</v>
      </c>
      <c r="W12" s="43"/>
      <c r="X12" s="37" t="s">
        <v>7</v>
      </c>
      <c r="Y12" s="29" t="s">
        <v>139</v>
      </c>
      <c r="Z12" s="15">
        <v>3954994</v>
      </c>
      <c r="AA12" s="15">
        <v>121601313</v>
      </c>
      <c r="AB12" s="16">
        <v>4447695</v>
      </c>
      <c r="AC12" s="15">
        <v>136209005</v>
      </c>
      <c r="AD12" s="15">
        <v>4508412</v>
      </c>
      <c r="AE12" s="15">
        <v>150866916</v>
      </c>
      <c r="AF12" s="16">
        <v>6395479</v>
      </c>
      <c r="AG12" s="15">
        <v>202393023</v>
      </c>
      <c r="AH12" s="43"/>
      <c r="AI12" s="37" t="s">
        <v>7</v>
      </c>
      <c r="AJ12" s="29" t="s">
        <v>139</v>
      </c>
      <c r="AK12" s="15">
        <v>3885831</v>
      </c>
      <c r="AL12" s="15">
        <v>131813119</v>
      </c>
      <c r="AM12" s="16">
        <v>6802532</v>
      </c>
      <c r="AN12" s="15">
        <v>217627517</v>
      </c>
      <c r="AO12" s="15">
        <v>4419733</v>
      </c>
      <c r="AP12" s="15">
        <v>150154647</v>
      </c>
      <c r="AQ12" s="16">
        <v>7086416</v>
      </c>
      <c r="AR12" s="15">
        <v>227523411</v>
      </c>
      <c r="AS12" s="43"/>
      <c r="AT12" s="37" t="s">
        <v>7</v>
      </c>
      <c r="AU12" s="29" t="s">
        <v>139</v>
      </c>
      <c r="AV12" s="15">
        <v>5247299</v>
      </c>
      <c r="AW12" s="15">
        <v>180938236</v>
      </c>
      <c r="AX12" s="16">
        <v>7210615</v>
      </c>
      <c r="AY12" s="15">
        <v>235887251</v>
      </c>
      <c r="AZ12" s="15">
        <v>5741831</v>
      </c>
      <c r="BA12" s="15">
        <v>204901528</v>
      </c>
      <c r="BB12" s="16">
        <v>7541274</v>
      </c>
      <c r="BC12" s="15">
        <v>256315478</v>
      </c>
      <c r="BD12" s="43"/>
      <c r="BE12" s="37" t="s">
        <v>7</v>
      </c>
      <c r="BF12" s="29" t="s">
        <v>139</v>
      </c>
      <c r="BG12" s="15">
        <v>5834195</v>
      </c>
      <c r="BH12" s="15">
        <v>216694364</v>
      </c>
      <c r="BI12" s="16">
        <v>7945102</v>
      </c>
      <c r="BJ12" s="15">
        <v>288762859</v>
      </c>
      <c r="BK12" s="15">
        <v>5650662</v>
      </c>
      <c r="BL12" s="15">
        <v>218679223</v>
      </c>
      <c r="BM12" s="16">
        <v>8035257</v>
      </c>
      <c r="BN12" s="15">
        <v>312551588</v>
      </c>
      <c r="BO12" s="43"/>
      <c r="BP12" s="37" t="s">
        <v>7</v>
      </c>
      <c r="BQ12" s="29" t="s">
        <v>139</v>
      </c>
      <c r="BR12" s="15">
        <v>4184031</v>
      </c>
      <c r="BS12" s="15">
        <v>166002270</v>
      </c>
      <c r="BT12" s="16">
        <v>5806503</v>
      </c>
      <c r="BU12" s="15">
        <v>232935830</v>
      </c>
      <c r="BV12" s="15">
        <v>4895602</v>
      </c>
      <c r="BW12" s="15">
        <v>196323836</v>
      </c>
      <c r="BX12" s="16">
        <v>6517847</v>
      </c>
      <c r="BY12" s="15">
        <v>262041707</v>
      </c>
      <c r="BZ12" s="43"/>
      <c r="CA12" s="37" t="s">
        <v>7</v>
      </c>
      <c r="CB12" s="29" t="s">
        <v>139</v>
      </c>
      <c r="CC12" s="15">
        <v>5347776</v>
      </c>
      <c r="CD12" s="15">
        <v>215737412</v>
      </c>
      <c r="CE12" s="16">
        <v>6499414</v>
      </c>
      <c r="CF12" s="15">
        <v>260837299</v>
      </c>
      <c r="CG12" s="15">
        <v>6623202</v>
      </c>
      <c r="CH12" s="15">
        <v>280030435</v>
      </c>
      <c r="CI12" s="16">
        <v>5874728</v>
      </c>
      <c r="CJ12" s="15">
        <v>236842648</v>
      </c>
      <c r="CK12" s="43"/>
      <c r="CL12" s="37" t="s">
        <v>7</v>
      </c>
      <c r="CM12" s="29" t="s">
        <v>139</v>
      </c>
      <c r="CN12" s="15">
        <v>5256316</v>
      </c>
      <c r="CO12" s="15">
        <v>225735520</v>
      </c>
      <c r="CP12" s="15">
        <v>4262161</v>
      </c>
      <c r="CQ12" s="15">
        <v>172529901</v>
      </c>
      <c r="CR12" s="15">
        <v>2596111</v>
      </c>
      <c r="CS12" s="15">
        <v>110834114</v>
      </c>
      <c r="CT12" s="16">
        <v>2419663</v>
      </c>
      <c r="CU12" s="15">
        <v>96696779</v>
      </c>
      <c r="CV12" s="43"/>
      <c r="CW12" s="37" t="s">
        <v>7</v>
      </c>
      <c r="CX12" s="29" t="s">
        <v>139</v>
      </c>
      <c r="CY12" s="15">
        <v>1172659</v>
      </c>
      <c r="CZ12" s="15">
        <v>48762701</v>
      </c>
      <c r="DA12" s="16">
        <v>1362235</v>
      </c>
      <c r="DB12" s="15">
        <v>53638933</v>
      </c>
    </row>
    <row r="13" spans="1:106" ht="27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44"/>
      <c r="M13" s="37"/>
      <c r="N13" s="14"/>
      <c r="O13" s="15"/>
      <c r="P13" s="15"/>
      <c r="Q13" s="15"/>
      <c r="R13" s="15"/>
      <c r="S13" s="15"/>
      <c r="T13" s="15"/>
      <c r="U13" s="15"/>
      <c r="V13" s="15"/>
      <c r="W13" s="44"/>
      <c r="X13" s="37"/>
      <c r="Y13" s="14"/>
      <c r="Z13" s="15"/>
      <c r="AA13" s="15"/>
      <c r="AB13" s="15"/>
      <c r="AC13" s="15"/>
      <c r="AD13" s="15"/>
      <c r="AE13" s="15"/>
      <c r="AF13" s="15"/>
      <c r="AG13" s="15"/>
      <c r="AH13" s="44"/>
      <c r="AI13" s="37"/>
      <c r="AJ13" s="14"/>
      <c r="AK13" s="15"/>
      <c r="AL13" s="15"/>
      <c r="AM13" s="15"/>
      <c r="AN13" s="15"/>
      <c r="AO13" s="15"/>
      <c r="AP13" s="15"/>
      <c r="AQ13" s="15"/>
      <c r="AR13" s="15"/>
      <c r="AS13" s="44"/>
      <c r="AT13" s="37"/>
      <c r="AU13" s="14"/>
      <c r="AV13" s="15"/>
      <c r="AW13" s="15"/>
      <c r="AX13" s="15"/>
      <c r="AY13" s="15"/>
      <c r="AZ13" s="15"/>
      <c r="BA13" s="15"/>
      <c r="BB13" s="15"/>
      <c r="BC13" s="15"/>
      <c r="BD13" s="44"/>
      <c r="BE13" s="37"/>
      <c r="BF13" s="14"/>
      <c r="BG13" s="15"/>
      <c r="BH13" s="15"/>
      <c r="BI13" s="15"/>
      <c r="BJ13" s="15"/>
      <c r="BK13" s="15"/>
      <c r="BL13" s="15"/>
      <c r="BM13" s="15"/>
      <c r="BN13" s="15"/>
      <c r="BO13" s="44"/>
      <c r="BP13" s="37"/>
      <c r="BQ13" s="14"/>
      <c r="BR13" s="15"/>
      <c r="BS13" s="15"/>
      <c r="BT13" s="15"/>
      <c r="BU13" s="15"/>
      <c r="BV13" s="15"/>
      <c r="BW13" s="15"/>
      <c r="BX13" s="15"/>
      <c r="BY13" s="15"/>
      <c r="BZ13" s="44"/>
      <c r="CA13" s="37"/>
      <c r="CB13" s="14"/>
      <c r="CC13" s="15"/>
      <c r="CD13" s="15"/>
      <c r="CE13" s="15"/>
      <c r="CF13" s="15"/>
      <c r="CG13" s="15"/>
      <c r="CH13" s="15"/>
      <c r="CI13" s="15"/>
      <c r="CJ13" s="15"/>
      <c r="CK13" s="44"/>
      <c r="CL13" s="37"/>
      <c r="CM13" s="14"/>
      <c r="CN13" s="15"/>
      <c r="CO13" s="15"/>
      <c r="CP13" s="15"/>
      <c r="CQ13" s="15"/>
      <c r="CR13" s="15"/>
      <c r="CS13" s="15"/>
      <c r="CT13" s="15"/>
      <c r="CU13" s="15"/>
      <c r="CV13" s="44"/>
      <c r="CW13" s="37"/>
      <c r="CX13" s="14"/>
      <c r="CY13" s="15"/>
      <c r="CZ13" s="15"/>
      <c r="DA13" s="15"/>
      <c r="DB13" s="15"/>
    </row>
    <row r="14" spans="1:106" ht="30" customHeight="1">
      <c r="A14" s="38" t="s">
        <v>9</v>
      </c>
      <c r="B14" s="38"/>
      <c r="C14" s="12" t="s">
        <v>10</v>
      </c>
      <c r="D14" s="13">
        <v>11722889</v>
      </c>
      <c r="E14" s="13">
        <v>12916785427</v>
      </c>
      <c r="F14" s="13">
        <v>13555215</v>
      </c>
      <c r="G14" s="13">
        <v>15415412375</v>
      </c>
      <c r="H14" s="13">
        <f>MAX(H15:H18)</f>
        <v>294712</v>
      </c>
      <c r="I14" s="13">
        <f>SUM(I15:I19)</f>
        <v>333236525</v>
      </c>
      <c r="J14" s="13">
        <f>MAX(J15:J18)</f>
        <v>287003</v>
      </c>
      <c r="K14" s="13">
        <f>SUM(K15:K19)</f>
        <v>323317130</v>
      </c>
      <c r="L14" s="38" t="s">
        <v>9</v>
      </c>
      <c r="M14" s="38"/>
      <c r="N14" s="12" t="s">
        <v>10</v>
      </c>
      <c r="O14" s="13">
        <f>MAX(O15:O18)</f>
        <v>1739595</v>
      </c>
      <c r="P14" s="13">
        <f>SUM(P15:P19)</f>
        <v>1708472302</v>
      </c>
      <c r="Q14" s="13">
        <f>MAX(Q15:Q18)</f>
        <v>1723794</v>
      </c>
      <c r="R14" s="13">
        <f>SUM(R15:R19)</f>
        <v>1693743122</v>
      </c>
      <c r="S14" s="13">
        <f>MAX(S15:S18)</f>
        <v>756367</v>
      </c>
      <c r="T14" s="13">
        <f>SUM(T15:T19)</f>
        <v>766323045</v>
      </c>
      <c r="U14" s="13">
        <f>MAX(U15:U18)</f>
        <v>846840</v>
      </c>
      <c r="V14" s="13">
        <f>SUM(V15:V19)</f>
        <v>924968722</v>
      </c>
      <c r="W14" s="38" t="s">
        <v>9</v>
      </c>
      <c r="X14" s="38"/>
      <c r="Y14" s="12" t="s">
        <v>10</v>
      </c>
      <c r="Z14" s="13">
        <f>MAX(Z15:Z18)</f>
        <v>738333</v>
      </c>
      <c r="AA14" s="13">
        <f>SUM(AA15:AA19)</f>
        <v>941614274</v>
      </c>
      <c r="AB14" s="13">
        <f>MAX(AB15:AB18)</f>
        <v>1063621</v>
      </c>
      <c r="AC14" s="13">
        <f>SUM(AC15:AC19)</f>
        <v>1369999880</v>
      </c>
      <c r="AD14" s="13">
        <f>MAX(AD15:AD18)</f>
        <v>1041625</v>
      </c>
      <c r="AE14" s="13">
        <f>SUM(AE15:AE19)</f>
        <v>1300400687</v>
      </c>
      <c r="AF14" s="13">
        <f>MAX(AF15:AF18)</f>
        <v>1463571</v>
      </c>
      <c r="AG14" s="13">
        <f>SUM(AG15:AG19)</f>
        <v>1822996767</v>
      </c>
      <c r="AH14" s="38" t="s">
        <v>9</v>
      </c>
      <c r="AI14" s="38"/>
      <c r="AJ14" s="12" t="s">
        <v>10</v>
      </c>
      <c r="AK14" s="13">
        <f>MAX(AK15:AK18)</f>
        <v>954948</v>
      </c>
      <c r="AL14" s="13">
        <f>SUM(AL15:AL19)</f>
        <v>1143011681</v>
      </c>
      <c r="AM14" s="13">
        <f>MAX(AM15:AM18)</f>
        <v>1242013</v>
      </c>
      <c r="AN14" s="13">
        <f>SUM(AN15:AN19)</f>
        <v>1491266484</v>
      </c>
      <c r="AO14" s="13">
        <f>MAX(AO15:AO18)</f>
        <v>857482</v>
      </c>
      <c r="AP14" s="13">
        <f>SUM(AP15:AP19)</f>
        <v>984728298</v>
      </c>
      <c r="AQ14" s="13">
        <f>MAX(AQ15:AQ18)</f>
        <v>1086729</v>
      </c>
      <c r="AR14" s="13">
        <f>SUM(AR15:AR19)</f>
        <v>1283546257</v>
      </c>
      <c r="AS14" s="38" t="s">
        <v>9</v>
      </c>
      <c r="AT14" s="38"/>
      <c r="AU14" s="12" t="s">
        <v>10</v>
      </c>
      <c r="AV14" s="13">
        <f>MAX(AV15:AV18)</f>
        <v>877316</v>
      </c>
      <c r="AW14" s="13">
        <f>SUM(AW15:AW19)</f>
        <v>976315656</v>
      </c>
      <c r="AX14" s="13">
        <f>MAX(AX15:AX18)</f>
        <v>1068535</v>
      </c>
      <c r="AY14" s="13">
        <f>SUM(AY15:AY19)</f>
        <v>1247155153</v>
      </c>
      <c r="AZ14" s="13">
        <f>MAX(AZ15:AZ18)</f>
        <v>912679</v>
      </c>
      <c r="BA14" s="13">
        <f>SUM(BA15:BA19)</f>
        <v>989791189</v>
      </c>
      <c r="BB14" s="13">
        <f>MAX(BB15:BB18)</f>
        <v>1063581</v>
      </c>
      <c r="BC14" s="13">
        <f>SUM(BC15:BC19)</f>
        <v>1227370687</v>
      </c>
      <c r="BD14" s="38" t="s">
        <v>9</v>
      </c>
      <c r="BE14" s="38"/>
      <c r="BF14" s="12" t="s">
        <v>10</v>
      </c>
      <c r="BG14" s="13">
        <f>MAX(BG15:BG18)</f>
        <v>871612</v>
      </c>
      <c r="BH14" s="13">
        <f>SUM(BH15:BH19)</f>
        <v>934594685</v>
      </c>
      <c r="BI14" s="13">
        <f>MAX(BI15:BI18)</f>
        <v>993203</v>
      </c>
      <c r="BJ14" s="13">
        <f>SUM(BJ15:BJ19)</f>
        <v>1127484993</v>
      </c>
      <c r="BK14" s="13">
        <f>MAX(BK15:BK18)</f>
        <v>738559</v>
      </c>
      <c r="BL14" s="13">
        <f>SUM(BL15:BL19)</f>
        <v>787782140</v>
      </c>
      <c r="BM14" s="13">
        <f>MAX(BM15:BM18)</f>
        <v>826342</v>
      </c>
      <c r="BN14" s="13">
        <f>SUM(BN15:BN19)</f>
        <v>912744337</v>
      </c>
      <c r="BO14" s="38" t="s">
        <v>9</v>
      </c>
      <c r="BP14" s="38"/>
      <c r="BQ14" s="12" t="s">
        <v>10</v>
      </c>
      <c r="BR14" s="13">
        <f>MAX(BR15:BR18)</f>
        <v>441897</v>
      </c>
      <c r="BS14" s="13">
        <f>SUM(BS15:BS19)</f>
        <v>479457381</v>
      </c>
      <c r="BT14" s="13">
        <f>MAX(BT15:BT18)</f>
        <v>501344</v>
      </c>
      <c r="BU14" s="13">
        <f>SUM(BU15:BU19)</f>
        <v>548602245</v>
      </c>
      <c r="BV14" s="13">
        <f>MAX(BV15:BV18)</f>
        <v>416346</v>
      </c>
      <c r="BW14" s="13">
        <f>SUM(BW15:BW19)</f>
        <v>449379039</v>
      </c>
      <c r="BX14" s="13">
        <f>MAX(BX15:BX18)</f>
        <v>491703</v>
      </c>
      <c r="BY14" s="13">
        <f>SUM(BY15:BY19)</f>
        <v>527162009</v>
      </c>
      <c r="BZ14" s="38" t="s">
        <v>9</v>
      </c>
      <c r="CA14" s="38"/>
      <c r="CB14" s="12" t="s">
        <v>10</v>
      </c>
      <c r="CC14" s="13">
        <f>MAX(CC15:CC18)</f>
        <v>349739</v>
      </c>
      <c r="CD14" s="13">
        <f>SUM(CD15:CD19)</f>
        <v>368243954</v>
      </c>
      <c r="CE14" s="13">
        <f>MAX(CE15:CE18)</f>
        <v>392340</v>
      </c>
      <c r="CF14" s="13">
        <f>SUM(CF15:CF19)</f>
        <v>403995483</v>
      </c>
      <c r="CG14" s="13">
        <f>MAX(CG15:CG18)</f>
        <v>369857</v>
      </c>
      <c r="CH14" s="13">
        <f>SUM(CH15:CH19)</f>
        <v>380291045</v>
      </c>
      <c r="CI14" s="13">
        <f>MAX(CI15:CI18)</f>
        <v>279520</v>
      </c>
      <c r="CJ14" s="13">
        <f>SUM(CJ15:CJ19)</f>
        <v>274077168</v>
      </c>
      <c r="CK14" s="38" t="s">
        <v>9</v>
      </c>
      <c r="CL14" s="38"/>
      <c r="CM14" s="12" t="s">
        <v>10</v>
      </c>
      <c r="CN14" s="13">
        <f>MAX(CN15:CN18)</f>
        <v>247382</v>
      </c>
      <c r="CO14" s="13">
        <f>SUM(CO15:CO19)</f>
        <v>246711255</v>
      </c>
      <c r="CP14" s="13">
        <f>MAX(CP15:CP18)</f>
        <v>162275</v>
      </c>
      <c r="CQ14" s="13">
        <f>SUM(CQ15:CQ19)</f>
        <v>151666959</v>
      </c>
      <c r="CR14" s="13">
        <f>MAX(CR15:CR18)</f>
        <v>101067</v>
      </c>
      <c r="CS14" s="13">
        <f>SUM(CS15:CS19)</f>
        <v>96309517</v>
      </c>
      <c r="CT14" s="13">
        <f>MAX(CT15:CT18)</f>
        <v>71565</v>
      </c>
      <c r="CU14" s="13">
        <f>SUM(CU15:CU19)</f>
        <v>63437791</v>
      </c>
      <c r="CV14" s="38" t="s">
        <v>9</v>
      </c>
      <c r="CW14" s="38"/>
      <c r="CX14" s="12" t="s">
        <v>10</v>
      </c>
      <c r="CY14" s="13">
        <f>MAX(CY15:CY18)</f>
        <v>33676</v>
      </c>
      <c r="CZ14" s="13">
        <f>SUM(CZ15:CZ19)</f>
        <v>30122754</v>
      </c>
      <c r="DA14" s="13">
        <f>MAX(DA15:DA18)</f>
        <v>26765</v>
      </c>
      <c r="DB14" s="13">
        <f>SUM(DB15:DB19)</f>
        <v>21877188</v>
      </c>
    </row>
    <row r="15" spans="1:106" ht="27" customHeight="1">
      <c r="A15" s="43"/>
      <c r="B15" s="37" t="s">
        <v>4</v>
      </c>
      <c r="C15" s="29" t="s">
        <v>73</v>
      </c>
      <c r="D15" s="15">
        <v>618217</v>
      </c>
      <c r="E15" s="15">
        <v>51099509</v>
      </c>
      <c r="F15" s="15">
        <v>525917</v>
      </c>
      <c r="G15" s="15">
        <v>39617153</v>
      </c>
      <c r="H15" s="15">
        <v>8043</v>
      </c>
      <c r="I15" s="15">
        <v>461883</v>
      </c>
      <c r="J15" s="54">
        <v>6689</v>
      </c>
      <c r="K15" s="54">
        <v>360531</v>
      </c>
      <c r="L15" s="43"/>
      <c r="M15" s="37" t="s">
        <v>4</v>
      </c>
      <c r="N15" s="29" t="s">
        <v>136</v>
      </c>
      <c r="O15" s="15">
        <v>31167</v>
      </c>
      <c r="P15" s="15">
        <v>1069079</v>
      </c>
      <c r="Q15" s="15">
        <v>28870</v>
      </c>
      <c r="R15" s="15">
        <v>909189</v>
      </c>
      <c r="S15" s="15">
        <v>14202</v>
      </c>
      <c r="T15" s="15">
        <v>665851</v>
      </c>
      <c r="U15" s="15">
        <v>15409</v>
      </c>
      <c r="V15" s="15">
        <v>680786</v>
      </c>
      <c r="W15" s="43"/>
      <c r="X15" s="37" t="s">
        <v>4</v>
      </c>
      <c r="Y15" s="29" t="s">
        <v>136</v>
      </c>
      <c r="Z15" s="15">
        <v>21483</v>
      </c>
      <c r="AA15" s="15">
        <v>1488622</v>
      </c>
      <c r="AB15" s="48">
        <v>27658</v>
      </c>
      <c r="AC15" s="51">
        <v>1875817</v>
      </c>
      <c r="AD15" s="15">
        <v>55927</v>
      </c>
      <c r="AE15" s="15">
        <v>4115720</v>
      </c>
      <c r="AF15" s="15">
        <v>51880</v>
      </c>
      <c r="AG15" s="15">
        <v>3926830</v>
      </c>
      <c r="AH15" s="43"/>
      <c r="AI15" s="37" t="s">
        <v>4</v>
      </c>
      <c r="AJ15" s="29" t="s">
        <v>136</v>
      </c>
      <c r="AK15" s="15">
        <v>36965</v>
      </c>
      <c r="AL15" s="15">
        <v>2874878</v>
      </c>
      <c r="AM15" s="15">
        <v>43226</v>
      </c>
      <c r="AN15" s="15">
        <v>3355426</v>
      </c>
      <c r="AO15" s="15">
        <v>34892</v>
      </c>
      <c r="AP15" s="15">
        <v>2875978</v>
      </c>
      <c r="AQ15" s="15">
        <v>35985</v>
      </c>
      <c r="AR15" s="15">
        <v>2729338</v>
      </c>
      <c r="AS15" s="43"/>
      <c r="AT15" s="37" t="s">
        <v>4</v>
      </c>
      <c r="AU15" s="29" t="s">
        <v>136</v>
      </c>
      <c r="AV15" s="15">
        <v>41801</v>
      </c>
      <c r="AW15" s="15">
        <v>3632525</v>
      </c>
      <c r="AX15" s="15">
        <v>36278</v>
      </c>
      <c r="AY15" s="15">
        <v>2713881</v>
      </c>
      <c r="AZ15" s="15">
        <v>50480</v>
      </c>
      <c r="BA15" s="15">
        <v>4576336</v>
      </c>
      <c r="BB15" s="15">
        <v>41237</v>
      </c>
      <c r="BC15" s="15">
        <v>3123608</v>
      </c>
      <c r="BD15" s="43"/>
      <c r="BE15" s="37" t="s">
        <v>4</v>
      </c>
      <c r="BF15" s="29" t="s">
        <v>136</v>
      </c>
      <c r="BG15" s="15">
        <v>54347</v>
      </c>
      <c r="BH15" s="15">
        <v>5032752</v>
      </c>
      <c r="BI15" s="15">
        <v>44141</v>
      </c>
      <c r="BJ15" s="15">
        <v>3562952</v>
      </c>
      <c r="BK15" s="15">
        <v>49671</v>
      </c>
      <c r="BL15" s="15">
        <v>4766402</v>
      </c>
      <c r="BM15" s="15">
        <v>44193</v>
      </c>
      <c r="BN15" s="15">
        <v>3650627</v>
      </c>
      <c r="BO15" s="43"/>
      <c r="BP15" s="37" t="s">
        <v>4</v>
      </c>
      <c r="BQ15" s="29" t="s">
        <v>136</v>
      </c>
      <c r="BR15" s="15">
        <v>34153</v>
      </c>
      <c r="BS15" s="15">
        <v>3479165</v>
      </c>
      <c r="BT15" s="15">
        <v>31072</v>
      </c>
      <c r="BU15" s="15">
        <v>2590934</v>
      </c>
      <c r="BV15" s="15">
        <v>34037</v>
      </c>
      <c r="BW15" s="15">
        <v>3276255</v>
      </c>
      <c r="BX15" s="15">
        <v>33166</v>
      </c>
      <c r="BY15" s="15">
        <v>2720323</v>
      </c>
      <c r="BZ15" s="43"/>
      <c r="CA15" s="37" t="s">
        <v>4</v>
      </c>
      <c r="CB15" s="29" t="s">
        <v>136</v>
      </c>
      <c r="CC15" s="15">
        <v>34470</v>
      </c>
      <c r="CD15" s="15">
        <v>3051636</v>
      </c>
      <c r="CE15" s="15">
        <v>30962</v>
      </c>
      <c r="CF15" s="15">
        <v>2548640</v>
      </c>
      <c r="CG15" s="15">
        <v>51632</v>
      </c>
      <c r="CH15" s="15">
        <v>4310755</v>
      </c>
      <c r="CI15" s="15">
        <v>25841</v>
      </c>
      <c r="CJ15" s="15">
        <v>2219714</v>
      </c>
      <c r="CK15" s="43"/>
      <c r="CL15" s="37" t="s">
        <v>4</v>
      </c>
      <c r="CM15" s="29" t="s">
        <v>136</v>
      </c>
      <c r="CN15" s="15">
        <v>41256</v>
      </c>
      <c r="CO15" s="15">
        <v>3455680</v>
      </c>
      <c r="CP15" s="15">
        <v>17574</v>
      </c>
      <c r="CQ15" s="15">
        <v>1592337</v>
      </c>
      <c r="CR15" s="15">
        <v>17629</v>
      </c>
      <c r="CS15" s="15">
        <v>1474693</v>
      </c>
      <c r="CT15" s="15">
        <v>8199</v>
      </c>
      <c r="CU15" s="15">
        <v>713064</v>
      </c>
      <c r="CV15" s="43"/>
      <c r="CW15" s="37" t="s">
        <v>4</v>
      </c>
      <c r="CX15" s="29" t="s">
        <v>136</v>
      </c>
      <c r="CY15" s="15">
        <v>6062</v>
      </c>
      <c r="CZ15" s="15">
        <v>491299</v>
      </c>
      <c r="DA15" s="15">
        <v>3537</v>
      </c>
      <c r="DB15" s="15">
        <v>343156</v>
      </c>
    </row>
    <row r="16" spans="1:106" ht="42" customHeight="1">
      <c r="A16" s="43"/>
      <c r="B16" s="37" t="s">
        <v>5</v>
      </c>
      <c r="C16" s="28" t="s">
        <v>40</v>
      </c>
      <c r="D16" s="15">
        <v>11277915</v>
      </c>
      <c r="E16" s="15">
        <v>10233871355</v>
      </c>
      <c r="F16" s="15">
        <v>13245067</v>
      </c>
      <c r="G16" s="15">
        <v>12323962950</v>
      </c>
      <c r="H16" s="15">
        <v>293692</v>
      </c>
      <c r="I16" s="15">
        <v>265218363</v>
      </c>
      <c r="J16" s="54">
        <v>286462</v>
      </c>
      <c r="K16" s="54">
        <v>257257182</v>
      </c>
      <c r="L16" s="43"/>
      <c r="M16" s="37" t="s">
        <v>5</v>
      </c>
      <c r="N16" s="28" t="s">
        <v>137</v>
      </c>
      <c r="O16" s="15">
        <f>1722626-47416</f>
        <v>1675210</v>
      </c>
      <c r="P16" s="15">
        <v>1319671458</v>
      </c>
      <c r="Q16" s="15">
        <f>1722914-30000</f>
        <v>1692914</v>
      </c>
      <c r="R16" s="15">
        <v>1304992602</v>
      </c>
      <c r="S16" s="15">
        <f>735613-30000</f>
        <v>705613</v>
      </c>
      <c r="T16" s="15">
        <v>599034387</v>
      </c>
      <c r="U16" s="15">
        <f>829503-30000</f>
        <v>799503</v>
      </c>
      <c r="V16" s="15">
        <v>736944377</v>
      </c>
      <c r="W16" s="43"/>
      <c r="X16" s="37" t="s">
        <v>5</v>
      </c>
      <c r="Y16" s="28" t="s">
        <v>137</v>
      </c>
      <c r="Z16" s="15">
        <f>724576-30000</f>
        <v>694576</v>
      </c>
      <c r="AA16" s="15">
        <v>777185666</v>
      </c>
      <c r="AB16" s="51">
        <f>1058151-30000</f>
        <v>1028151</v>
      </c>
      <c r="AC16" s="51">
        <v>1130620242</v>
      </c>
      <c r="AD16" s="15">
        <f>1032055-30000</f>
        <v>1002055</v>
      </c>
      <c r="AE16" s="15">
        <v>1062483239</v>
      </c>
      <c r="AF16" s="15">
        <f>1465428-30000</f>
        <v>1435428</v>
      </c>
      <c r="AG16" s="15">
        <v>1488767712</v>
      </c>
      <c r="AH16" s="43"/>
      <c r="AI16" s="37" t="s">
        <v>5</v>
      </c>
      <c r="AJ16" s="28" t="s">
        <v>137</v>
      </c>
      <c r="AK16" s="15">
        <f>944779-30000</f>
        <v>914779</v>
      </c>
      <c r="AL16" s="15">
        <v>926746145</v>
      </c>
      <c r="AM16" s="15">
        <f>1239588-30000</f>
        <v>1209588</v>
      </c>
      <c r="AN16" s="15">
        <v>1208652644</v>
      </c>
      <c r="AO16" s="15">
        <f>845252-30000</f>
        <v>815252</v>
      </c>
      <c r="AP16" s="15">
        <v>790945410</v>
      </c>
      <c r="AQ16" s="15">
        <f>1083596-30000</f>
        <v>1053596</v>
      </c>
      <c r="AR16" s="15">
        <v>1037501955</v>
      </c>
      <c r="AS16" s="43"/>
      <c r="AT16" s="37" t="s">
        <v>5</v>
      </c>
      <c r="AU16" s="28" t="s">
        <v>137</v>
      </c>
      <c r="AV16" s="15">
        <f>864782-30000</f>
        <v>834782</v>
      </c>
      <c r="AW16" s="15">
        <v>777082323</v>
      </c>
      <c r="AX16" s="15">
        <f>1066819-30000</f>
        <v>1036819</v>
      </c>
      <c r="AY16" s="15">
        <v>1005349049</v>
      </c>
      <c r="AZ16" s="15">
        <f>899046-30000</f>
        <v>869046</v>
      </c>
      <c r="BA16" s="15">
        <v>781235910</v>
      </c>
      <c r="BB16" s="15">
        <f>1062072-30000</f>
        <v>1032072</v>
      </c>
      <c r="BC16" s="15">
        <v>986167817</v>
      </c>
      <c r="BD16" s="43"/>
      <c r="BE16" s="37" t="s">
        <v>5</v>
      </c>
      <c r="BF16" s="28" t="s">
        <v>137</v>
      </c>
      <c r="BG16" s="15">
        <f>856337-30000</f>
        <v>826337</v>
      </c>
      <c r="BH16" s="15">
        <v>734868916</v>
      </c>
      <c r="BI16" s="15">
        <f>988877-30000</f>
        <v>958877</v>
      </c>
      <c r="BJ16" s="15">
        <v>901805576</v>
      </c>
      <c r="BK16" s="15">
        <f>719995-30000</f>
        <v>689995</v>
      </c>
      <c r="BL16" s="15">
        <v>619001771</v>
      </c>
      <c r="BM16" s="15">
        <f>816558-30000</f>
        <v>786558</v>
      </c>
      <c r="BN16" s="15">
        <v>725258405</v>
      </c>
      <c r="BO16" s="43"/>
      <c r="BP16" s="37" t="s">
        <v>5</v>
      </c>
      <c r="BQ16" s="28" t="s">
        <v>137</v>
      </c>
      <c r="BR16" s="15">
        <v>441897</v>
      </c>
      <c r="BS16" s="15">
        <v>375138645</v>
      </c>
      <c r="BT16" s="15">
        <v>501344</v>
      </c>
      <c r="BU16" s="15">
        <v>432866171</v>
      </c>
      <c r="BV16" s="15">
        <v>416346</v>
      </c>
      <c r="BW16" s="15">
        <v>351260462</v>
      </c>
      <c r="BX16" s="15">
        <v>491703</v>
      </c>
      <c r="BY16" s="15">
        <v>413421317</v>
      </c>
      <c r="BZ16" s="43"/>
      <c r="CA16" s="37" t="s">
        <v>5</v>
      </c>
      <c r="CB16" s="28" t="s">
        <v>137</v>
      </c>
      <c r="CC16" s="15">
        <v>349739</v>
      </c>
      <c r="CD16" s="15">
        <v>285239756</v>
      </c>
      <c r="CE16" s="15">
        <v>392340</v>
      </c>
      <c r="CF16" s="15">
        <v>312474915</v>
      </c>
      <c r="CG16" s="15">
        <v>369857</v>
      </c>
      <c r="CH16" s="15">
        <v>290252790</v>
      </c>
      <c r="CI16" s="15">
        <v>279520</v>
      </c>
      <c r="CJ16" s="15">
        <v>207970585</v>
      </c>
      <c r="CK16" s="43"/>
      <c r="CL16" s="37" t="s">
        <v>5</v>
      </c>
      <c r="CM16" s="28" t="s">
        <v>137</v>
      </c>
      <c r="CN16" s="15">
        <v>245961</v>
      </c>
      <c r="CO16" s="15">
        <v>185515185</v>
      </c>
      <c r="CP16" s="15">
        <v>162275</v>
      </c>
      <c r="CQ16" s="15">
        <v>112535814</v>
      </c>
      <c r="CR16" s="15">
        <v>99767</v>
      </c>
      <c r="CS16" s="15">
        <v>71223442</v>
      </c>
      <c r="CT16" s="15">
        <v>71447</v>
      </c>
      <c r="CU16" s="15">
        <v>46082084</v>
      </c>
      <c r="CV16" s="43"/>
      <c r="CW16" s="37" t="s">
        <v>5</v>
      </c>
      <c r="CX16" s="28" t="s">
        <v>137</v>
      </c>
      <c r="CY16" s="15">
        <v>33011</v>
      </c>
      <c r="CZ16" s="15">
        <v>21767487</v>
      </c>
      <c r="DA16" s="15">
        <v>26470</v>
      </c>
      <c r="DB16" s="15">
        <v>15294503</v>
      </c>
    </row>
    <row r="17" spans="1:106" ht="27" customHeight="1">
      <c r="A17" s="43"/>
      <c r="B17" s="37" t="s">
        <v>6</v>
      </c>
      <c r="C17" s="29" t="s">
        <v>74</v>
      </c>
      <c r="D17" s="15">
        <v>11722889</v>
      </c>
      <c r="E17" s="15">
        <v>2620500276</v>
      </c>
      <c r="F17" s="15">
        <v>13555215</v>
      </c>
      <c r="G17" s="15">
        <v>3042495224</v>
      </c>
      <c r="H17" s="15">
        <v>294712</v>
      </c>
      <c r="I17" s="15">
        <v>67401780</v>
      </c>
      <c r="J17" s="54">
        <v>287003</v>
      </c>
      <c r="K17" s="54">
        <v>65572530</v>
      </c>
      <c r="L17" s="43"/>
      <c r="M17" s="37" t="s">
        <v>6</v>
      </c>
      <c r="N17" s="29" t="s">
        <v>138</v>
      </c>
      <c r="O17" s="15">
        <f>1692179+47416</f>
        <v>1739595</v>
      </c>
      <c r="P17" s="15">
        <v>387219803</v>
      </c>
      <c r="Q17" s="15">
        <f>1693794+30000</f>
        <v>1723794</v>
      </c>
      <c r="R17" s="15">
        <v>387376338</v>
      </c>
      <c r="S17" s="15">
        <f>726367+30000</f>
        <v>756367</v>
      </c>
      <c r="T17" s="15">
        <v>166392319</v>
      </c>
      <c r="U17" s="15">
        <f>816840+30000</f>
        <v>846840</v>
      </c>
      <c r="V17" s="15">
        <v>187096413</v>
      </c>
      <c r="W17" s="43"/>
      <c r="X17" s="37" t="s">
        <v>6</v>
      </c>
      <c r="Y17" s="29" t="s">
        <v>138</v>
      </c>
      <c r="Z17" s="15">
        <f>708333+30000</f>
        <v>738333</v>
      </c>
      <c r="AA17" s="15">
        <v>162574787</v>
      </c>
      <c r="AB17" s="51">
        <f>1033621+30000</f>
        <v>1063621</v>
      </c>
      <c r="AC17" s="51">
        <v>237043775</v>
      </c>
      <c r="AD17" s="15">
        <f>1011625+30000</f>
        <v>1041625</v>
      </c>
      <c r="AE17" s="15">
        <v>232774739</v>
      </c>
      <c r="AF17" s="15">
        <f>1433571+30000</f>
        <v>1463571</v>
      </c>
      <c r="AG17" s="15">
        <v>329404753</v>
      </c>
      <c r="AH17" s="43"/>
      <c r="AI17" s="37" t="s">
        <v>6</v>
      </c>
      <c r="AJ17" s="29" t="s">
        <v>138</v>
      </c>
      <c r="AK17" s="15">
        <f>924948+30000</f>
        <v>954948</v>
      </c>
      <c r="AL17" s="15">
        <v>212736347</v>
      </c>
      <c r="AM17" s="15">
        <f>1212013+30000</f>
        <v>1242013</v>
      </c>
      <c r="AN17" s="15">
        <v>278500073</v>
      </c>
      <c r="AO17" s="15">
        <f>827482+30000</f>
        <v>857482</v>
      </c>
      <c r="AP17" s="15">
        <v>190288492</v>
      </c>
      <c r="AQ17" s="15">
        <f>1056729+30000</f>
        <v>1086729</v>
      </c>
      <c r="AR17" s="15">
        <v>242687641</v>
      </c>
      <c r="AS17" s="43"/>
      <c r="AT17" s="37" t="s">
        <v>6</v>
      </c>
      <c r="AU17" s="29" t="s">
        <v>138</v>
      </c>
      <c r="AV17" s="15">
        <f>847316+30000</f>
        <v>877316</v>
      </c>
      <c r="AW17" s="15">
        <v>194863410</v>
      </c>
      <c r="AX17" s="15">
        <f>1038535+30000</f>
        <v>1068535</v>
      </c>
      <c r="AY17" s="15">
        <v>238459818</v>
      </c>
      <c r="AZ17" s="15">
        <f>882679+30000</f>
        <v>912679</v>
      </c>
      <c r="BA17" s="15">
        <v>203080658</v>
      </c>
      <c r="BB17" s="15">
        <f>1033581+30000</f>
        <v>1063581</v>
      </c>
      <c r="BC17" s="15">
        <v>237352160</v>
      </c>
      <c r="BD17" s="43"/>
      <c r="BE17" s="37" t="s">
        <v>6</v>
      </c>
      <c r="BF17" s="29" t="s">
        <v>138</v>
      </c>
      <c r="BG17" s="15">
        <f>841612+30000</f>
        <v>871612</v>
      </c>
      <c r="BH17" s="15">
        <v>193714440</v>
      </c>
      <c r="BI17" s="15">
        <f>963203+30000</f>
        <v>993203</v>
      </c>
      <c r="BJ17" s="15">
        <v>221323642</v>
      </c>
      <c r="BK17" s="15">
        <f>708559+30000</f>
        <v>738559</v>
      </c>
      <c r="BL17" s="15">
        <v>163103269</v>
      </c>
      <c r="BM17" s="15">
        <f>796342+30000</f>
        <v>826342</v>
      </c>
      <c r="BN17" s="15">
        <v>183027419</v>
      </c>
      <c r="BO17" s="43"/>
      <c r="BP17" s="37" t="s">
        <v>6</v>
      </c>
      <c r="BQ17" s="29" t="s">
        <v>138</v>
      </c>
      <c r="BR17" s="15">
        <v>435267</v>
      </c>
      <c r="BS17" s="15">
        <v>100206886</v>
      </c>
      <c r="BT17" s="15">
        <v>489582</v>
      </c>
      <c r="BU17" s="15">
        <v>112576835</v>
      </c>
      <c r="BV17" s="15">
        <v>409308</v>
      </c>
      <c r="BW17" s="15">
        <v>94220545</v>
      </c>
      <c r="BX17" s="15">
        <v>480210</v>
      </c>
      <c r="BY17" s="15">
        <v>110416046</v>
      </c>
      <c r="BZ17" s="43"/>
      <c r="CA17" s="37" t="s">
        <v>6</v>
      </c>
      <c r="CB17" s="29" t="s">
        <v>138</v>
      </c>
      <c r="CC17" s="15">
        <v>344765</v>
      </c>
      <c r="CD17" s="15">
        <v>79308962</v>
      </c>
      <c r="CE17" s="15">
        <v>384544</v>
      </c>
      <c r="CF17" s="15">
        <v>88403609</v>
      </c>
      <c r="CG17" s="15">
        <v>368196</v>
      </c>
      <c r="CH17" s="15">
        <v>84709357</v>
      </c>
      <c r="CI17" s="15">
        <v>275662</v>
      </c>
      <c r="CJ17" s="15">
        <v>63405476</v>
      </c>
      <c r="CK17" s="43"/>
      <c r="CL17" s="37" t="s">
        <v>6</v>
      </c>
      <c r="CM17" s="29" t="s">
        <v>138</v>
      </c>
      <c r="CN17" s="15">
        <v>247382</v>
      </c>
      <c r="CO17" s="15">
        <v>56910705</v>
      </c>
      <c r="CP17" s="15">
        <v>161655</v>
      </c>
      <c r="CQ17" s="15">
        <v>37196047</v>
      </c>
      <c r="CR17" s="15">
        <v>101067</v>
      </c>
      <c r="CS17" s="15">
        <v>23252686</v>
      </c>
      <c r="CT17" s="15">
        <v>71565</v>
      </c>
      <c r="CU17" s="15">
        <v>16481984</v>
      </c>
      <c r="CV17" s="43"/>
      <c r="CW17" s="37" t="s">
        <v>6</v>
      </c>
      <c r="CX17" s="29" t="s">
        <v>138</v>
      </c>
      <c r="CY17" s="15">
        <v>33676</v>
      </c>
      <c r="CZ17" s="15">
        <v>7741091</v>
      </c>
      <c r="DA17" s="15">
        <v>26765</v>
      </c>
      <c r="DB17" s="15">
        <v>6170665</v>
      </c>
    </row>
    <row r="18" spans="1:106" ht="26.25" customHeight="1">
      <c r="A18" s="43"/>
      <c r="B18" s="37" t="s">
        <v>7</v>
      </c>
      <c r="C18" s="29" t="s">
        <v>75</v>
      </c>
      <c r="D18" s="15">
        <v>618217</v>
      </c>
      <c r="E18" s="15">
        <v>11314287</v>
      </c>
      <c r="F18" s="15">
        <v>525917</v>
      </c>
      <c r="G18" s="15">
        <v>9337048</v>
      </c>
      <c r="H18" s="15">
        <v>8043</v>
      </c>
      <c r="I18" s="15">
        <v>154499</v>
      </c>
      <c r="J18" s="54">
        <v>6689</v>
      </c>
      <c r="K18" s="54">
        <v>126887</v>
      </c>
      <c r="L18" s="43"/>
      <c r="M18" s="37" t="s">
        <v>7</v>
      </c>
      <c r="N18" s="29" t="s">
        <v>139</v>
      </c>
      <c r="O18" s="15">
        <v>31167</v>
      </c>
      <c r="P18" s="15">
        <v>511962</v>
      </c>
      <c r="Q18" s="15">
        <v>28870</v>
      </c>
      <c r="R18" s="15">
        <v>464993</v>
      </c>
      <c r="S18" s="15">
        <v>14202</v>
      </c>
      <c r="T18" s="15">
        <v>230488</v>
      </c>
      <c r="U18" s="15">
        <v>15409</v>
      </c>
      <c r="V18" s="15">
        <v>247146</v>
      </c>
      <c r="W18" s="43"/>
      <c r="X18" s="37" t="s">
        <v>7</v>
      </c>
      <c r="Y18" s="29" t="s">
        <v>139</v>
      </c>
      <c r="Z18" s="15">
        <v>21483</v>
      </c>
      <c r="AA18" s="15">
        <v>365199</v>
      </c>
      <c r="AB18" s="51">
        <v>27658</v>
      </c>
      <c r="AC18" s="51">
        <v>460046</v>
      </c>
      <c r="AD18" s="15">
        <v>55927</v>
      </c>
      <c r="AE18" s="15">
        <v>1026989</v>
      </c>
      <c r="AF18" s="15">
        <v>51880</v>
      </c>
      <c r="AG18" s="15">
        <v>897472</v>
      </c>
      <c r="AH18" s="43"/>
      <c r="AI18" s="37" t="s">
        <v>7</v>
      </c>
      <c r="AJ18" s="29" t="s">
        <v>139</v>
      </c>
      <c r="AK18" s="15">
        <v>36965</v>
      </c>
      <c r="AL18" s="15">
        <v>654311</v>
      </c>
      <c r="AM18" s="15">
        <v>43226</v>
      </c>
      <c r="AN18" s="15">
        <v>758341</v>
      </c>
      <c r="AO18" s="15">
        <v>34892</v>
      </c>
      <c r="AP18" s="15">
        <v>618418</v>
      </c>
      <c r="AQ18" s="15">
        <v>35985</v>
      </c>
      <c r="AR18" s="15">
        <v>627323</v>
      </c>
      <c r="AS18" s="43"/>
      <c r="AT18" s="37" t="s">
        <v>7</v>
      </c>
      <c r="AU18" s="29" t="s">
        <v>139</v>
      </c>
      <c r="AV18" s="15">
        <v>41801</v>
      </c>
      <c r="AW18" s="15">
        <v>737398</v>
      </c>
      <c r="AX18" s="15">
        <v>36278</v>
      </c>
      <c r="AY18" s="15">
        <v>632405</v>
      </c>
      <c r="AZ18" s="15">
        <v>50480</v>
      </c>
      <c r="BA18" s="15">
        <v>898285</v>
      </c>
      <c r="BB18" s="15">
        <v>41237</v>
      </c>
      <c r="BC18" s="15">
        <v>727102</v>
      </c>
      <c r="BD18" s="43"/>
      <c r="BE18" s="37" t="s">
        <v>7</v>
      </c>
      <c r="BF18" s="29" t="s">
        <v>139</v>
      </c>
      <c r="BG18" s="15">
        <v>54347</v>
      </c>
      <c r="BH18" s="15">
        <v>978577</v>
      </c>
      <c r="BI18" s="15">
        <v>44141</v>
      </c>
      <c r="BJ18" s="15">
        <v>792823</v>
      </c>
      <c r="BK18" s="15">
        <v>49671</v>
      </c>
      <c r="BL18" s="15">
        <v>910698</v>
      </c>
      <c r="BM18" s="15">
        <v>44193</v>
      </c>
      <c r="BN18" s="15">
        <v>807886</v>
      </c>
      <c r="BO18" s="43"/>
      <c r="BP18" s="37" t="s">
        <v>7</v>
      </c>
      <c r="BQ18" s="29" t="s">
        <v>139</v>
      </c>
      <c r="BR18" s="15">
        <v>34153</v>
      </c>
      <c r="BS18" s="15">
        <v>632685</v>
      </c>
      <c r="BT18" s="15">
        <v>31072</v>
      </c>
      <c r="BU18" s="15">
        <v>568305</v>
      </c>
      <c r="BV18" s="15">
        <v>34037</v>
      </c>
      <c r="BW18" s="15">
        <v>621777</v>
      </c>
      <c r="BX18" s="15">
        <v>33166</v>
      </c>
      <c r="BY18" s="15">
        <v>604323</v>
      </c>
      <c r="BZ18" s="43"/>
      <c r="CA18" s="37" t="s">
        <v>7</v>
      </c>
      <c r="CB18" s="29" t="s">
        <v>139</v>
      </c>
      <c r="CC18" s="15">
        <v>34470</v>
      </c>
      <c r="CD18" s="15">
        <v>643600</v>
      </c>
      <c r="CE18" s="15">
        <v>30962</v>
      </c>
      <c r="CF18" s="15">
        <v>568319</v>
      </c>
      <c r="CG18" s="15">
        <v>51632</v>
      </c>
      <c r="CH18" s="15">
        <v>1018143</v>
      </c>
      <c r="CI18" s="15">
        <v>25841</v>
      </c>
      <c r="CJ18" s="15">
        <v>481393</v>
      </c>
      <c r="CK18" s="43"/>
      <c r="CL18" s="37" t="s">
        <v>7</v>
      </c>
      <c r="CM18" s="29" t="s">
        <v>139</v>
      </c>
      <c r="CN18" s="15">
        <v>41256</v>
      </c>
      <c r="CO18" s="15">
        <v>829685</v>
      </c>
      <c r="CP18" s="15">
        <v>17574</v>
      </c>
      <c r="CQ18" s="15">
        <v>342761</v>
      </c>
      <c r="CR18" s="15">
        <v>17629</v>
      </c>
      <c r="CS18" s="15">
        <v>358696</v>
      </c>
      <c r="CT18" s="15">
        <v>8199</v>
      </c>
      <c r="CU18" s="15">
        <v>160659</v>
      </c>
      <c r="CV18" s="43"/>
      <c r="CW18" s="37" t="s">
        <v>7</v>
      </c>
      <c r="CX18" s="29" t="s">
        <v>139</v>
      </c>
      <c r="CY18" s="15">
        <v>6062</v>
      </c>
      <c r="CZ18" s="15">
        <v>122877</v>
      </c>
      <c r="DA18" s="15">
        <v>3537</v>
      </c>
      <c r="DB18" s="15">
        <v>68864</v>
      </c>
    </row>
    <row r="19" spans="1:106" ht="27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43"/>
      <c r="M19" s="39"/>
      <c r="N19" s="17"/>
      <c r="O19" s="18"/>
      <c r="P19" s="18"/>
      <c r="Q19" s="18"/>
      <c r="R19" s="18"/>
      <c r="S19" s="18"/>
      <c r="T19" s="18"/>
      <c r="U19" s="18"/>
      <c r="V19" s="18"/>
      <c r="W19" s="43"/>
      <c r="X19" s="39"/>
      <c r="Y19" s="17"/>
      <c r="Z19" s="18"/>
      <c r="AA19" s="18"/>
      <c r="AB19" s="18"/>
      <c r="AC19" s="18"/>
      <c r="AD19" s="18"/>
      <c r="AE19" s="18"/>
      <c r="AF19" s="18"/>
      <c r="AG19" s="18"/>
      <c r="AH19" s="43"/>
      <c r="AI19" s="39"/>
      <c r="AJ19" s="17"/>
      <c r="AK19" s="18"/>
      <c r="AL19" s="18"/>
      <c r="AM19" s="18"/>
      <c r="AN19" s="18"/>
      <c r="AO19" s="18"/>
      <c r="AP19" s="18"/>
      <c r="AQ19" s="18"/>
      <c r="AR19" s="18"/>
      <c r="AS19" s="43"/>
      <c r="AT19" s="39"/>
      <c r="AU19" s="17"/>
      <c r="AV19" s="18"/>
      <c r="AW19" s="18"/>
      <c r="AX19" s="18"/>
      <c r="AY19" s="18"/>
      <c r="AZ19" s="18"/>
      <c r="BA19" s="18"/>
      <c r="BB19" s="18"/>
      <c r="BC19" s="18"/>
      <c r="BD19" s="43"/>
      <c r="BE19" s="39"/>
      <c r="BF19" s="17"/>
      <c r="BG19" s="18"/>
      <c r="BH19" s="18"/>
      <c r="BI19" s="18"/>
      <c r="BJ19" s="18"/>
      <c r="BK19" s="18"/>
      <c r="BL19" s="18"/>
      <c r="BM19" s="18"/>
      <c r="BN19" s="18"/>
      <c r="BO19" s="43"/>
      <c r="BP19" s="39"/>
      <c r="BQ19" s="17"/>
      <c r="BR19" s="18"/>
      <c r="BS19" s="18"/>
      <c r="BT19" s="18"/>
      <c r="BU19" s="18"/>
      <c r="BV19" s="18"/>
      <c r="BW19" s="18"/>
      <c r="BX19" s="18"/>
      <c r="BY19" s="18"/>
      <c r="BZ19" s="43"/>
      <c r="CA19" s="39"/>
      <c r="CB19" s="17"/>
      <c r="CC19" s="18"/>
      <c r="CD19" s="18"/>
      <c r="CE19" s="18"/>
      <c r="CF19" s="18"/>
      <c r="CG19" s="18"/>
      <c r="CH19" s="18"/>
      <c r="CI19" s="18"/>
      <c r="CJ19" s="18"/>
      <c r="CK19" s="43"/>
      <c r="CL19" s="39"/>
      <c r="CM19" s="17"/>
      <c r="CN19" s="18"/>
      <c r="CO19" s="18"/>
      <c r="CP19" s="18"/>
      <c r="CQ19" s="18"/>
      <c r="CR19" s="18"/>
      <c r="CS19" s="18"/>
      <c r="CT19" s="18"/>
      <c r="CU19" s="18"/>
      <c r="CV19" s="43"/>
      <c r="CW19" s="39"/>
      <c r="CX19" s="17"/>
      <c r="CY19" s="15"/>
      <c r="CZ19" s="15"/>
      <c r="DA19" s="15"/>
      <c r="DB19" s="15"/>
    </row>
    <row r="20" spans="1:106" ht="30" customHeight="1">
      <c r="A20" s="38" t="s">
        <v>11</v>
      </c>
      <c r="B20" s="38"/>
      <c r="C20" s="12" t="s">
        <v>76</v>
      </c>
      <c r="D20" s="13">
        <v>11929994</v>
      </c>
      <c r="E20" s="13">
        <v>6531164223</v>
      </c>
      <c r="F20" s="13">
        <v>16881709</v>
      </c>
      <c r="G20" s="13">
        <v>9250652347</v>
      </c>
      <c r="H20" s="13">
        <f>MAX(H21:H24)</f>
        <v>443125</v>
      </c>
      <c r="I20" s="13">
        <f>SUM(I21:I24)</f>
        <v>189406932</v>
      </c>
      <c r="J20" s="19">
        <f>MAX(J21:J24)</f>
        <v>346372</v>
      </c>
      <c r="K20" s="19">
        <f>SUM(K21:K24)</f>
        <v>147016141</v>
      </c>
      <c r="L20" s="38" t="s">
        <v>11</v>
      </c>
      <c r="M20" s="38"/>
      <c r="N20" s="12" t="s">
        <v>140</v>
      </c>
      <c r="O20" s="13">
        <f>MAX(O21:O24)</f>
        <v>921378</v>
      </c>
      <c r="P20" s="13">
        <f>SUM(P21:P24)</f>
        <v>417673601</v>
      </c>
      <c r="Q20" s="19">
        <f>MAX(Q21:Q24)</f>
        <v>734233</v>
      </c>
      <c r="R20" s="19">
        <f>SUM(R21:R24)</f>
        <v>329676269</v>
      </c>
      <c r="S20" s="13">
        <f>MAX(S21:S24)</f>
        <v>764705</v>
      </c>
      <c r="T20" s="13">
        <f>SUM(T21:T24)</f>
        <v>403856062</v>
      </c>
      <c r="U20" s="19">
        <f>MAX(U21:U24)</f>
        <v>669321</v>
      </c>
      <c r="V20" s="19">
        <f>SUM(V21:V24)</f>
        <v>334382302</v>
      </c>
      <c r="W20" s="38" t="s">
        <v>11</v>
      </c>
      <c r="X20" s="38"/>
      <c r="Y20" s="12" t="s">
        <v>140</v>
      </c>
      <c r="Z20" s="13">
        <f>MAX(Z21:Z24)</f>
        <v>737386</v>
      </c>
      <c r="AA20" s="13">
        <f>SUM(AA21:AA24)</f>
        <v>430158965</v>
      </c>
      <c r="AB20" s="19">
        <f>MAX(AB21:AB24)</f>
        <v>882555</v>
      </c>
      <c r="AC20" s="19">
        <f>SUM(AC21:AC24)</f>
        <v>463257996</v>
      </c>
      <c r="AD20" s="13">
        <f>MAX(AD21:AD24)</f>
        <v>870332</v>
      </c>
      <c r="AE20" s="13">
        <f>SUM(AE21:AE24)</f>
        <v>519431241</v>
      </c>
      <c r="AF20" s="19">
        <f>MAX(AF21:AF24)</f>
        <v>1425172</v>
      </c>
      <c r="AG20" s="19">
        <f>SUM(AG21:AG24)</f>
        <v>763067561</v>
      </c>
      <c r="AH20" s="38" t="s">
        <v>11</v>
      </c>
      <c r="AI20" s="38"/>
      <c r="AJ20" s="12" t="s">
        <v>140</v>
      </c>
      <c r="AK20" s="13">
        <f>MAX(AK21:AK24)</f>
        <v>838012</v>
      </c>
      <c r="AL20" s="13">
        <f>SUM(AL21:AL24)</f>
        <v>496825093</v>
      </c>
      <c r="AM20" s="19">
        <f>MAX(AM21:AM24)</f>
        <v>1508767</v>
      </c>
      <c r="AN20" s="19">
        <f>SUM(AN21:AN24)</f>
        <v>800039234</v>
      </c>
      <c r="AO20" s="13">
        <f>MAX(AO21:AO24)</f>
        <v>945619</v>
      </c>
      <c r="AP20" s="13">
        <f>SUM(AP21:AP24)</f>
        <v>346133709</v>
      </c>
      <c r="AQ20" s="19">
        <f>MAX(AQ21:AQ24)</f>
        <v>1704850</v>
      </c>
      <c r="AR20" s="19">
        <f>SUM(AR21:AR24)</f>
        <v>893472660</v>
      </c>
      <c r="AS20" s="38" t="s">
        <v>11</v>
      </c>
      <c r="AT20" s="38"/>
      <c r="AU20" s="12" t="s">
        <v>140</v>
      </c>
      <c r="AV20" s="13">
        <f>MAX(AV21:AV24)</f>
        <v>1095593</v>
      </c>
      <c r="AW20" s="13">
        <f>SUM(AW21:AW24)</f>
        <v>623743861</v>
      </c>
      <c r="AX20" s="19">
        <f>MAX(AX21:AX24)</f>
        <v>1866718</v>
      </c>
      <c r="AY20" s="19">
        <f>SUM(AY21:AY24)</f>
        <v>996524414</v>
      </c>
      <c r="AZ20" s="13">
        <f>MAX(AZ21:AZ24)</f>
        <v>1107823</v>
      </c>
      <c r="BA20" s="13">
        <f>SUM(BA21:BA24)</f>
        <v>637602045</v>
      </c>
      <c r="BB20" s="19">
        <f>MAX(BB21:BB24)</f>
        <v>1811646</v>
      </c>
      <c r="BC20" s="19">
        <f>SUM(BC21:BC24)</f>
        <v>999799585</v>
      </c>
      <c r="BD20" s="38" t="s">
        <v>11</v>
      </c>
      <c r="BE20" s="38"/>
      <c r="BF20" s="12" t="s">
        <v>140</v>
      </c>
      <c r="BG20" s="13">
        <f>MAX(BG21:BG24)</f>
        <v>1009752</v>
      </c>
      <c r="BH20" s="13">
        <f>SUM(BH21:BH24)</f>
        <v>580615425</v>
      </c>
      <c r="BI20" s="19">
        <f>MAX(BI21:BI24)</f>
        <v>1599357</v>
      </c>
      <c r="BJ20" s="19">
        <f>SUM(BJ21:BJ24)</f>
        <v>909273763</v>
      </c>
      <c r="BK20" s="13">
        <f>MAX(BK21:BK24)</f>
        <v>815235</v>
      </c>
      <c r="BL20" s="13">
        <f>SUM(BL21:BL24)</f>
        <v>469026242</v>
      </c>
      <c r="BM20" s="19">
        <f>MAX(BM21:BM24)</f>
        <v>1263152</v>
      </c>
      <c r="BN20" s="19">
        <f>SUM(BN21:BN24)</f>
        <v>745826072</v>
      </c>
      <c r="BO20" s="38" t="s">
        <v>11</v>
      </c>
      <c r="BP20" s="38"/>
      <c r="BQ20" s="12" t="s">
        <v>140</v>
      </c>
      <c r="BR20" s="13">
        <f>MAX(BR21:BR24)</f>
        <v>494396</v>
      </c>
      <c r="BS20" s="13">
        <f>SUM(BS21:BS24)</f>
        <v>286306902</v>
      </c>
      <c r="BT20" s="19">
        <f>MAX(BT21:BT24)</f>
        <v>733966</v>
      </c>
      <c r="BU20" s="19">
        <f>SUM(BU21:BU24)</f>
        <v>440806187</v>
      </c>
      <c r="BV20" s="13">
        <f>MAX(BV21:BV24)</f>
        <v>479103</v>
      </c>
      <c r="BW20" s="13">
        <f>SUM(BW21:BW24)</f>
        <v>273017154</v>
      </c>
      <c r="BX20" s="19">
        <f>MAX(BX21:BX24)</f>
        <v>712261</v>
      </c>
      <c r="BY20" s="19">
        <f>SUM(BY21:BY24)</f>
        <v>426449011</v>
      </c>
      <c r="BZ20" s="38" t="s">
        <v>11</v>
      </c>
      <c r="CA20" s="38"/>
      <c r="CB20" s="12" t="s">
        <v>140</v>
      </c>
      <c r="CC20" s="13">
        <f>MAX(CC21:CC24)</f>
        <v>452838</v>
      </c>
      <c r="CD20" s="13">
        <f>SUM(CD21:CD24)</f>
        <v>263332890</v>
      </c>
      <c r="CE20" s="19">
        <f>MAX(CE21:CE24)</f>
        <v>624623</v>
      </c>
      <c r="CF20" s="19">
        <f>SUM(CF21:CF24)</f>
        <v>384097432</v>
      </c>
      <c r="CG20" s="13">
        <f>MAX(CG21:CG24)</f>
        <v>457877</v>
      </c>
      <c r="CH20" s="13">
        <f>SUM(CH21:CH24)</f>
        <v>283171048</v>
      </c>
      <c r="CI20" s="19">
        <f>MAX(CI21:CI24)</f>
        <v>486889</v>
      </c>
      <c r="CJ20" s="19">
        <f>SUM(CJ21:CJ24)</f>
        <v>305629101</v>
      </c>
      <c r="CK20" s="38" t="s">
        <v>11</v>
      </c>
      <c r="CL20" s="38"/>
      <c r="CM20" s="12" t="s">
        <v>140</v>
      </c>
      <c r="CN20" s="13">
        <f>MAX(CN21:CN24)</f>
        <v>310082</v>
      </c>
      <c r="CO20" s="13">
        <f>SUM(CO21:CO24)</f>
        <v>196807484</v>
      </c>
      <c r="CP20" s="19">
        <f>MAX(CP21:CP24)</f>
        <v>301002</v>
      </c>
      <c r="CQ20" s="19">
        <f>SUM(CQ21:CQ24)</f>
        <v>187733558</v>
      </c>
      <c r="CR20" s="13">
        <f>MAX(CR21:CR24)</f>
        <v>133698</v>
      </c>
      <c r="CS20" s="13">
        <f>SUM(CS21:CS24)</f>
        <v>82987509</v>
      </c>
      <c r="CT20" s="19">
        <f>MAX(CT21:CT24)</f>
        <v>144308</v>
      </c>
      <c r="CU20" s="19">
        <f>SUM(CU21:CU24)</f>
        <v>86351910</v>
      </c>
      <c r="CV20" s="38" t="s">
        <v>11</v>
      </c>
      <c r="CW20" s="38"/>
      <c r="CX20" s="12" t="s">
        <v>140</v>
      </c>
      <c r="CY20" s="13">
        <f>MAX(CY21:CY24)</f>
        <v>53040</v>
      </c>
      <c r="CZ20" s="13">
        <f>SUM(CZ21:CZ24)</f>
        <v>31068060</v>
      </c>
      <c r="DA20" s="13">
        <f>MAX(DA21:DA24)</f>
        <v>66517</v>
      </c>
      <c r="DB20" s="13">
        <f>SUM(DB21:DB24)</f>
        <v>37249151</v>
      </c>
    </row>
    <row r="21" spans="1:106" ht="27" customHeight="1">
      <c r="A21" s="43"/>
      <c r="B21" s="37" t="s">
        <v>4</v>
      </c>
      <c r="C21" s="29" t="s">
        <v>73</v>
      </c>
      <c r="D21" s="15">
        <v>8913845</v>
      </c>
      <c r="E21" s="15">
        <v>1719712778</v>
      </c>
      <c r="F21" s="15">
        <v>12917884</v>
      </c>
      <c r="G21" s="15">
        <v>2422438270</v>
      </c>
      <c r="H21" s="15">
        <v>397585</v>
      </c>
      <c r="I21" s="15">
        <v>68649848</v>
      </c>
      <c r="J21" s="18">
        <v>310666</v>
      </c>
      <c r="K21" s="18">
        <v>52998642</v>
      </c>
      <c r="L21" s="43"/>
      <c r="M21" s="37" t="s">
        <v>4</v>
      </c>
      <c r="N21" s="29" t="s">
        <v>136</v>
      </c>
      <c r="O21" s="15">
        <v>802712</v>
      </c>
      <c r="P21" s="15">
        <v>145144180</v>
      </c>
      <c r="Q21" s="18">
        <v>638887</v>
      </c>
      <c r="R21" s="18">
        <v>112702450</v>
      </c>
      <c r="S21" s="15">
        <v>568550</v>
      </c>
      <c r="T21" s="15">
        <v>102358624</v>
      </c>
      <c r="U21" s="18">
        <v>523622</v>
      </c>
      <c r="V21" s="18">
        <v>92065392</v>
      </c>
      <c r="W21" s="43"/>
      <c r="X21" s="37" t="s">
        <v>4</v>
      </c>
      <c r="Y21" s="29" t="s">
        <v>136</v>
      </c>
      <c r="Z21" s="15">
        <v>481360</v>
      </c>
      <c r="AA21" s="15">
        <v>87094309</v>
      </c>
      <c r="AB21" s="18">
        <v>644521</v>
      </c>
      <c r="AC21" s="18">
        <v>116229621</v>
      </c>
      <c r="AD21" s="15">
        <v>526076</v>
      </c>
      <c r="AE21" s="15">
        <v>97524083</v>
      </c>
      <c r="AF21" s="18">
        <v>1028590</v>
      </c>
      <c r="AG21" s="18">
        <v>189344268</v>
      </c>
      <c r="AH21" s="43"/>
      <c r="AI21" s="37" t="s">
        <v>4</v>
      </c>
      <c r="AJ21" s="29" t="s">
        <v>136</v>
      </c>
      <c r="AK21" s="15">
        <v>547928</v>
      </c>
      <c r="AL21" s="15">
        <v>102732955</v>
      </c>
      <c r="AM21" s="18">
        <v>1130511</v>
      </c>
      <c r="AN21" s="18">
        <v>209280446</v>
      </c>
      <c r="AO21" s="15">
        <v>670248</v>
      </c>
      <c r="AP21" s="15">
        <v>127311585</v>
      </c>
      <c r="AQ21" s="18">
        <v>1324964</v>
      </c>
      <c r="AR21" s="18">
        <v>244845815</v>
      </c>
      <c r="AS21" s="43"/>
      <c r="AT21" s="37" t="s">
        <v>4</v>
      </c>
      <c r="AU21" s="29" t="s">
        <v>136</v>
      </c>
      <c r="AV21" s="15">
        <v>813215</v>
      </c>
      <c r="AW21" s="15">
        <v>156443665</v>
      </c>
      <c r="AX21" s="18">
        <v>1456878</v>
      </c>
      <c r="AY21" s="18">
        <v>269731793</v>
      </c>
      <c r="AZ21" s="15">
        <v>832703</v>
      </c>
      <c r="BA21" s="15">
        <v>162622108</v>
      </c>
      <c r="BB21" s="18">
        <v>1393250</v>
      </c>
      <c r="BC21" s="18">
        <v>260901676</v>
      </c>
      <c r="BD21" s="43"/>
      <c r="BE21" s="37" t="s">
        <v>4</v>
      </c>
      <c r="BF21" s="29" t="s">
        <v>136</v>
      </c>
      <c r="BG21" s="15">
        <v>773993</v>
      </c>
      <c r="BH21" s="15">
        <v>153636308</v>
      </c>
      <c r="BI21" s="18">
        <v>1218908</v>
      </c>
      <c r="BJ21" s="18">
        <v>233315247</v>
      </c>
      <c r="BK21" s="15">
        <v>635397</v>
      </c>
      <c r="BL21" s="15">
        <v>128458750</v>
      </c>
      <c r="BM21" s="18">
        <v>945020</v>
      </c>
      <c r="BN21" s="18">
        <v>184761998</v>
      </c>
      <c r="BO21" s="43"/>
      <c r="BP21" s="37" t="s">
        <v>4</v>
      </c>
      <c r="BQ21" s="29" t="s">
        <v>136</v>
      </c>
      <c r="BR21" s="15">
        <v>388747</v>
      </c>
      <c r="BS21" s="15">
        <v>79712518</v>
      </c>
      <c r="BT21" s="18">
        <v>547778</v>
      </c>
      <c r="BU21" s="18">
        <v>108043655</v>
      </c>
      <c r="BV21" s="15">
        <v>385591</v>
      </c>
      <c r="BW21" s="15">
        <v>79612193</v>
      </c>
      <c r="BX21" s="18">
        <v>539410</v>
      </c>
      <c r="BY21" s="18">
        <v>107237696</v>
      </c>
      <c r="BZ21" s="43"/>
      <c r="CA21" s="37" t="s">
        <v>4</v>
      </c>
      <c r="CB21" s="29" t="s">
        <v>136</v>
      </c>
      <c r="CC21" s="15">
        <v>361642</v>
      </c>
      <c r="CD21" s="15">
        <v>74681262</v>
      </c>
      <c r="CE21" s="18">
        <v>467801</v>
      </c>
      <c r="CF21" s="18">
        <v>93108011</v>
      </c>
      <c r="CG21" s="15">
        <v>351484</v>
      </c>
      <c r="CH21" s="15">
        <v>74067685</v>
      </c>
      <c r="CI21" s="18">
        <v>360555</v>
      </c>
      <c r="CJ21" s="18">
        <v>71964258</v>
      </c>
      <c r="CK21" s="43"/>
      <c r="CL21" s="37" t="s">
        <v>4</v>
      </c>
      <c r="CM21" s="29" t="s">
        <v>136</v>
      </c>
      <c r="CN21" s="15">
        <v>233293</v>
      </c>
      <c r="CO21" s="15">
        <v>49663521</v>
      </c>
      <c r="CP21" s="18">
        <v>223187</v>
      </c>
      <c r="CQ21" s="18">
        <v>44236165</v>
      </c>
      <c r="CR21" s="15">
        <v>101718</v>
      </c>
      <c r="CS21" s="15">
        <v>21505501</v>
      </c>
      <c r="CT21" s="18">
        <v>110271</v>
      </c>
      <c r="CU21" s="18">
        <v>21552410</v>
      </c>
      <c r="CV21" s="43"/>
      <c r="CW21" s="37" t="s">
        <v>4</v>
      </c>
      <c r="CX21" s="29" t="s">
        <v>136</v>
      </c>
      <c r="CY21" s="15">
        <v>41603</v>
      </c>
      <c r="CZ21" s="15">
        <v>8493683</v>
      </c>
      <c r="DA21" s="15">
        <v>53065</v>
      </c>
      <c r="DB21" s="15">
        <v>10118727</v>
      </c>
    </row>
    <row r="22" spans="1:106" ht="42" customHeight="1">
      <c r="A22" s="43"/>
      <c r="B22" s="37" t="s">
        <v>5</v>
      </c>
      <c r="C22" s="28" t="s">
        <v>40</v>
      </c>
      <c r="D22" s="15">
        <v>3841240</v>
      </c>
      <c r="E22" s="15">
        <v>2071825949</v>
      </c>
      <c r="F22" s="15">
        <v>4838633</v>
      </c>
      <c r="G22" s="15">
        <v>2675590212</v>
      </c>
      <c r="H22" s="15">
        <v>22610</v>
      </c>
      <c r="I22" s="15">
        <v>11491002</v>
      </c>
      <c r="J22" s="18">
        <v>17459</v>
      </c>
      <c r="K22" s="18">
        <v>8601505</v>
      </c>
      <c r="L22" s="43"/>
      <c r="M22" s="37" t="s">
        <v>5</v>
      </c>
      <c r="N22" s="28" t="s">
        <v>137</v>
      </c>
      <c r="O22" s="15">
        <v>82710</v>
      </c>
      <c r="P22" s="15">
        <v>43433676</v>
      </c>
      <c r="Q22" s="18">
        <v>65945</v>
      </c>
      <c r="R22" s="18">
        <v>34151229</v>
      </c>
      <c r="S22" s="15">
        <v>211477</v>
      </c>
      <c r="T22" s="15">
        <v>113528110</v>
      </c>
      <c r="U22" s="18">
        <v>146477</v>
      </c>
      <c r="V22" s="18">
        <v>76868802</v>
      </c>
      <c r="W22" s="43"/>
      <c r="X22" s="37" t="s">
        <v>5</v>
      </c>
      <c r="Y22" s="28" t="s">
        <v>137</v>
      </c>
      <c r="Z22" s="15">
        <v>319118</v>
      </c>
      <c r="AA22" s="15">
        <v>164042484</v>
      </c>
      <c r="AB22" s="18">
        <v>273424</v>
      </c>
      <c r="AC22" s="18">
        <v>131842649</v>
      </c>
      <c r="AD22" s="15">
        <v>463806</v>
      </c>
      <c r="AE22" s="15">
        <v>213388162</v>
      </c>
      <c r="AF22" s="18">
        <v>478308</v>
      </c>
      <c r="AG22" s="18">
        <v>228557996</v>
      </c>
      <c r="AH22" s="43"/>
      <c r="AI22" s="37" t="s">
        <v>5</v>
      </c>
      <c r="AJ22" s="28" t="s">
        <v>137</v>
      </c>
      <c r="AK22" s="15">
        <v>397608</v>
      </c>
      <c r="AL22" s="15">
        <v>192374183</v>
      </c>
      <c r="AM22" s="18">
        <v>451447</v>
      </c>
      <c r="AN22" s="18">
        <v>223930645</v>
      </c>
      <c r="AO22" s="15">
        <v>373386</v>
      </c>
      <c r="AP22" s="15">
        <v>188382460</v>
      </c>
      <c r="AQ22" s="18">
        <v>445415</v>
      </c>
      <c r="AR22" s="18">
        <v>230405252</v>
      </c>
      <c r="AS22" s="43"/>
      <c r="AT22" s="37" t="s">
        <v>5</v>
      </c>
      <c r="AU22" s="28" t="s">
        <v>137</v>
      </c>
      <c r="AV22" s="15">
        <v>377334</v>
      </c>
      <c r="AW22" s="15">
        <v>197985308</v>
      </c>
      <c r="AX22" s="18">
        <v>492771</v>
      </c>
      <c r="AY22" s="18">
        <v>266415460</v>
      </c>
      <c r="AZ22" s="15">
        <v>368753</v>
      </c>
      <c r="BA22" s="15">
        <v>201077775</v>
      </c>
      <c r="BB22" s="18">
        <v>523920</v>
      </c>
      <c r="BC22" s="18">
        <v>290961436</v>
      </c>
      <c r="BD22" s="43"/>
      <c r="BE22" s="37" t="s">
        <v>5</v>
      </c>
      <c r="BF22" s="28" t="s">
        <v>137</v>
      </c>
      <c r="BG22" s="15">
        <v>314710</v>
      </c>
      <c r="BH22" s="15">
        <v>175911901</v>
      </c>
      <c r="BI22" s="18">
        <v>492354</v>
      </c>
      <c r="BJ22" s="18">
        <v>280305325</v>
      </c>
      <c r="BK22" s="15">
        <v>238420</v>
      </c>
      <c r="BL22" s="15">
        <v>137085656</v>
      </c>
      <c r="BM22" s="18">
        <v>426436</v>
      </c>
      <c r="BN22" s="18">
        <v>249474632</v>
      </c>
      <c r="BO22" s="43"/>
      <c r="BP22" s="37" t="s">
        <v>5</v>
      </c>
      <c r="BQ22" s="28" t="s">
        <v>137</v>
      </c>
      <c r="BR22" s="15">
        <v>140477</v>
      </c>
      <c r="BS22" s="15">
        <v>83110802</v>
      </c>
      <c r="BT22" s="18">
        <v>251772</v>
      </c>
      <c r="BU22" s="18">
        <v>151896553</v>
      </c>
      <c r="BV22" s="15">
        <v>120172</v>
      </c>
      <c r="BW22" s="15">
        <v>73547002</v>
      </c>
      <c r="BX22" s="18">
        <v>229962</v>
      </c>
      <c r="BY22" s="18">
        <v>143542227</v>
      </c>
      <c r="BZ22" s="43"/>
      <c r="CA22" s="37" t="s">
        <v>5</v>
      </c>
      <c r="CB22" s="28" t="s">
        <v>137</v>
      </c>
      <c r="CC22" s="15">
        <v>116009</v>
      </c>
      <c r="CD22" s="15">
        <v>75232079</v>
      </c>
      <c r="CE22" s="18">
        <v>210575</v>
      </c>
      <c r="CF22" s="18">
        <v>136985607</v>
      </c>
      <c r="CG22" s="15">
        <v>138684</v>
      </c>
      <c r="CH22" s="15">
        <v>94510343</v>
      </c>
      <c r="CI22" s="18">
        <v>169656</v>
      </c>
      <c r="CJ22" s="18">
        <v>113417233</v>
      </c>
      <c r="CK22" s="43"/>
      <c r="CL22" s="37" t="s">
        <v>5</v>
      </c>
      <c r="CM22" s="28" t="s">
        <v>137</v>
      </c>
      <c r="CN22" s="15">
        <v>100879</v>
      </c>
      <c r="CO22" s="15">
        <v>69561520</v>
      </c>
      <c r="CP22" s="18">
        <v>102883</v>
      </c>
      <c r="CQ22" s="18">
        <v>69083593</v>
      </c>
      <c r="CR22" s="15">
        <v>41163</v>
      </c>
      <c r="CS22" s="15">
        <v>27959250</v>
      </c>
      <c r="CT22" s="18">
        <v>43713</v>
      </c>
      <c r="CU22" s="18">
        <v>28785874</v>
      </c>
      <c r="CV22" s="43"/>
      <c r="CW22" s="37" t="s">
        <v>5</v>
      </c>
      <c r="CX22" s="28" t="s">
        <v>137</v>
      </c>
      <c r="CY22" s="15">
        <v>13924</v>
      </c>
      <c r="CZ22" s="15">
        <v>9204236</v>
      </c>
      <c r="DA22" s="15">
        <v>16116</v>
      </c>
      <c r="DB22" s="15">
        <v>10364194</v>
      </c>
    </row>
    <row r="23" spans="1:106" ht="27" customHeight="1">
      <c r="A23" s="43"/>
      <c r="B23" s="37" t="s">
        <v>6</v>
      </c>
      <c r="C23" s="29" t="s">
        <v>74</v>
      </c>
      <c r="D23" s="15">
        <v>11929994</v>
      </c>
      <c r="E23" s="15">
        <v>2635595063</v>
      </c>
      <c r="F23" s="15">
        <v>16881709</v>
      </c>
      <c r="G23" s="15">
        <v>4000998577</v>
      </c>
      <c r="H23" s="15">
        <v>443125</v>
      </c>
      <c r="I23" s="15">
        <v>104703439</v>
      </c>
      <c r="J23" s="18">
        <v>346372</v>
      </c>
      <c r="K23" s="18">
        <v>81884701</v>
      </c>
      <c r="L23" s="43"/>
      <c r="M23" s="37" t="s">
        <v>6</v>
      </c>
      <c r="N23" s="29" t="s">
        <v>138</v>
      </c>
      <c r="O23" s="15">
        <v>921378</v>
      </c>
      <c r="P23" s="15">
        <v>219793795</v>
      </c>
      <c r="Q23" s="18">
        <v>734233</v>
      </c>
      <c r="R23" s="18">
        <v>175484425</v>
      </c>
      <c r="S23" s="15">
        <v>764705</v>
      </c>
      <c r="T23" s="15">
        <v>181481403</v>
      </c>
      <c r="U23" s="18">
        <v>669321</v>
      </c>
      <c r="V23" s="18">
        <v>159501807</v>
      </c>
      <c r="W23" s="43"/>
      <c r="X23" s="37" t="s">
        <v>6</v>
      </c>
      <c r="Y23" s="29" t="s">
        <v>138</v>
      </c>
      <c r="Z23" s="15">
        <v>737386</v>
      </c>
      <c r="AA23" s="15">
        <v>173563349</v>
      </c>
      <c r="AB23" s="18">
        <v>882555</v>
      </c>
      <c r="AC23" s="18">
        <v>207757591</v>
      </c>
      <c r="AD23" s="15">
        <v>870332</v>
      </c>
      <c r="AE23" s="15">
        <v>202467687</v>
      </c>
      <c r="AF23" s="18">
        <v>1425172</v>
      </c>
      <c r="AG23" s="18">
        <v>333041129</v>
      </c>
      <c r="AH23" s="43"/>
      <c r="AI23" s="37" t="s">
        <v>6</v>
      </c>
      <c r="AJ23" s="29" t="s">
        <v>138</v>
      </c>
      <c r="AK23" s="15">
        <v>838012</v>
      </c>
      <c r="AL23" s="15">
        <v>195384558</v>
      </c>
      <c r="AM23" s="18">
        <v>1508767</v>
      </c>
      <c r="AN23" s="18">
        <v>353364692</v>
      </c>
      <c r="AO23" s="15">
        <v>945619</v>
      </c>
      <c r="AP23" s="15">
        <v>22638658</v>
      </c>
      <c r="AQ23" s="18">
        <v>1704850</v>
      </c>
      <c r="AR23" s="18">
        <v>402565852</v>
      </c>
      <c r="AS23" s="43"/>
      <c r="AT23" s="37" t="s">
        <v>6</v>
      </c>
      <c r="AU23" s="29" t="s">
        <v>138</v>
      </c>
      <c r="AV23" s="15">
        <v>1095593</v>
      </c>
      <c r="AW23" s="15">
        <v>259884923</v>
      </c>
      <c r="AX23" s="18">
        <v>1866718</v>
      </c>
      <c r="AY23" s="18">
        <v>443328507</v>
      </c>
      <c r="AZ23" s="15">
        <v>1107823</v>
      </c>
      <c r="BA23" s="15">
        <v>264249576</v>
      </c>
      <c r="BB23" s="18">
        <v>1811646</v>
      </c>
      <c r="BC23" s="18">
        <v>431639394</v>
      </c>
      <c r="BD23" s="43"/>
      <c r="BE23" s="37" t="s">
        <v>6</v>
      </c>
      <c r="BF23" s="29" t="s">
        <v>138</v>
      </c>
      <c r="BG23" s="15">
        <v>1009752</v>
      </c>
      <c r="BH23" s="15">
        <v>242063281</v>
      </c>
      <c r="BI23" s="18">
        <v>1599357</v>
      </c>
      <c r="BJ23" s="18">
        <v>381297125</v>
      </c>
      <c r="BK23" s="15">
        <v>815235</v>
      </c>
      <c r="BL23" s="15">
        <v>195991450</v>
      </c>
      <c r="BM23" s="18">
        <v>1263152</v>
      </c>
      <c r="BN23" s="18">
        <v>300369118</v>
      </c>
      <c r="BO23" s="43"/>
      <c r="BP23" s="37" t="s">
        <v>6</v>
      </c>
      <c r="BQ23" s="29" t="s">
        <v>138</v>
      </c>
      <c r="BR23" s="15">
        <v>494396</v>
      </c>
      <c r="BS23" s="15">
        <v>118866004</v>
      </c>
      <c r="BT23" s="18">
        <v>733966</v>
      </c>
      <c r="BU23" s="18">
        <v>174356686</v>
      </c>
      <c r="BV23" s="15">
        <v>479103</v>
      </c>
      <c r="BW23" s="15">
        <v>115239852</v>
      </c>
      <c r="BX23" s="18">
        <v>712261</v>
      </c>
      <c r="BY23" s="18">
        <v>169252648</v>
      </c>
      <c r="BZ23" s="43"/>
      <c r="CA23" s="37" t="s">
        <v>6</v>
      </c>
      <c r="CB23" s="29" t="s">
        <v>138</v>
      </c>
      <c r="CC23" s="15">
        <v>452838</v>
      </c>
      <c r="CD23" s="15">
        <v>109084132</v>
      </c>
      <c r="CE23" s="18">
        <v>624623</v>
      </c>
      <c r="CF23" s="18">
        <v>148482598</v>
      </c>
      <c r="CG23" s="15">
        <v>457877</v>
      </c>
      <c r="CH23" s="15">
        <v>110318489</v>
      </c>
      <c r="CI23" s="18">
        <v>486889</v>
      </c>
      <c r="CJ23" s="18">
        <v>115988691</v>
      </c>
      <c r="CK23" s="43"/>
      <c r="CL23" s="37" t="s">
        <v>6</v>
      </c>
      <c r="CM23" s="29" t="s">
        <v>138</v>
      </c>
      <c r="CN23" s="15">
        <v>310082</v>
      </c>
      <c r="CO23" s="15">
        <v>74711484</v>
      </c>
      <c r="CP23" s="18">
        <v>301002</v>
      </c>
      <c r="CQ23" s="18">
        <v>71786746</v>
      </c>
      <c r="CR23" s="15">
        <v>133698</v>
      </c>
      <c r="CS23" s="15">
        <v>32276017</v>
      </c>
      <c r="CT23" s="18">
        <v>144308</v>
      </c>
      <c r="CU23" s="18">
        <v>34734673</v>
      </c>
      <c r="CV23" s="43"/>
      <c r="CW23" s="37" t="s">
        <v>6</v>
      </c>
      <c r="CX23" s="29" t="s">
        <v>138</v>
      </c>
      <c r="CY23" s="15">
        <v>53040</v>
      </c>
      <c r="CZ23" s="15">
        <v>12876966</v>
      </c>
      <c r="DA23" s="15">
        <v>66517</v>
      </c>
      <c r="DB23" s="15">
        <v>16162194</v>
      </c>
    </row>
    <row r="24" spans="1:106" ht="27" customHeight="1" thickBot="1">
      <c r="A24" s="5"/>
      <c r="B24" s="6" t="s">
        <v>7</v>
      </c>
      <c r="C24" s="30" t="s">
        <v>75</v>
      </c>
      <c r="D24" s="20">
        <v>8913845</v>
      </c>
      <c r="E24" s="21">
        <v>104030433</v>
      </c>
      <c r="F24" s="21">
        <v>12917884</v>
      </c>
      <c r="G24" s="21">
        <v>151625288</v>
      </c>
      <c r="H24" s="21">
        <v>397585</v>
      </c>
      <c r="I24" s="21">
        <v>4562643</v>
      </c>
      <c r="J24" s="21">
        <v>310666</v>
      </c>
      <c r="K24" s="21">
        <v>3531293</v>
      </c>
      <c r="L24" s="5"/>
      <c r="M24" s="6" t="s">
        <v>7</v>
      </c>
      <c r="N24" s="30" t="s">
        <v>139</v>
      </c>
      <c r="O24" s="21">
        <v>802712</v>
      </c>
      <c r="P24" s="21">
        <v>9301950</v>
      </c>
      <c r="Q24" s="21">
        <v>638887</v>
      </c>
      <c r="R24" s="21">
        <v>7338165</v>
      </c>
      <c r="S24" s="21">
        <v>568550</v>
      </c>
      <c r="T24" s="21">
        <v>6487925</v>
      </c>
      <c r="U24" s="21">
        <v>523622</v>
      </c>
      <c r="V24" s="21">
        <v>5946301</v>
      </c>
      <c r="W24" s="5"/>
      <c r="X24" s="6" t="s">
        <v>7</v>
      </c>
      <c r="Y24" s="30" t="s">
        <v>139</v>
      </c>
      <c r="Z24" s="21">
        <v>481360</v>
      </c>
      <c r="AA24" s="21">
        <v>5458823</v>
      </c>
      <c r="AB24" s="21">
        <v>644521</v>
      </c>
      <c r="AC24" s="21">
        <v>7428135</v>
      </c>
      <c r="AD24" s="21">
        <v>526076</v>
      </c>
      <c r="AE24" s="21">
        <v>6051309</v>
      </c>
      <c r="AF24" s="21">
        <v>1028590</v>
      </c>
      <c r="AG24" s="21">
        <v>12124168</v>
      </c>
      <c r="AH24" s="5"/>
      <c r="AI24" s="6" t="s">
        <v>7</v>
      </c>
      <c r="AJ24" s="30" t="s">
        <v>139</v>
      </c>
      <c r="AK24" s="21">
        <v>547928</v>
      </c>
      <c r="AL24" s="21">
        <v>6333397</v>
      </c>
      <c r="AM24" s="21">
        <v>1130511</v>
      </c>
      <c r="AN24" s="21">
        <v>13463451</v>
      </c>
      <c r="AO24" s="21">
        <v>670248</v>
      </c>
      <c r="AP24" s="21">
        <v>7801006</v>
      </c>
      <c r="AQ24" s="21">
        <v>1324964</v>
      </c>
      <c r="AR24" s="21">
        <v>15655741</v>
      </c>
      <c r="AS24" s="5"/>
      <c r="AT24" s="6" t="s">
        <v>7</v>
      </c>
      <c r="AU24" s="30" t="s">
        <v>139</v>
      </c>
      <c r="AV24" s="21">
        <v>813215</v>
      </c>
      <c r="AW24" s="21">
        <v>9429965</v>
      </c>
      <c r="AX24" s="21">
        <v>1456878</v>
      </c>
      <c r="AY24" s="21">
        <v>17048654</v>
      </c>
      <c r="AZ24" s="21">
        <v>832703</v>
      </c>
      <c r="BA24" s="21">
        <v>9652586</v>
      </c>
      <c r="BB24" s="21">
        <v>1393250</v>
      </c>
      <c r="BC24" s="21">
        <v>16297079</v>
      </c>
      <c r="BD24" s="5"/>
      <c r="BE24" s="6" t="s">
        <v>7</v>
      </c>
      <c r="BF24" s="30" t="s">
        <v>139</v>
      </c>
      <c r="BG24" s="21">
        <v>773993</v>
      </c>
      <c r="BH24" s="21">
        <v>9003935</v>
      </c>
      <c r="BI24" s="21">
        <v>1218908</v>
      </c>
      <c r="BJ24" s="21">
        <v>14356066</v>
      </c>
      <c r="BK24" s="21">
        <v>635397</v>
      </c>
      <c r="BL24" s="21">
        <v>7490386</v>
      </c>
      <c r="BM24" s="21">
        <v>945020</v>
      </c>
      <c r="BN24" s="21">
        <v>11220324</v>
      </c>
      <c r="BO24" s="5"/>
      <c r="BP24" s="6" t="s">
        <v>7</v>
      </c>
      <c r="BQ24" s="30" t="s">
        <v>139</v>
      </c>
      <c r="BR24" s="21">
        <v>388747</v>
      </c>
      <c r="BS24" s="21">
        <v>4617578</v>
      </c>
      <c r="BT24" s="21">
        <v>547778</v>
      </c>
      <c r="BU24" s="21">
        <v>6509293</v>
      </c>
      <c r="BV24" s="21">
        <v>385591</v>
      </c>
      <c r="BW24" s="21">
        <v>4618107</v>
      </c>
      <c r="BX24" s="21">
        <v>539410</v>
      </c>
      <c r="BY24" s="21">
        <v>6416440</v>
      </c>
      <c r="BZ24" s="5"/>
      <c r="CA24" s="6" t="s">
        <v>7</v>
      </c>
      <c r="CB24" s="30" t="s">
        <v>139</v>
      </c>
      <c r="CC24" s="21">
        <v>361642</v>
      </c>
      <c r="CD24" s="21">
        <v>4335417</v>
      </c>
      <c r="CE24" s="21">
        <v>467801</v>
      </c>
      <c r="CF24" s="21">
        <v>5521216</v>
      </c>
      <c r="CG24" s="21">
        <v>351484</v>
      </c>
      <c r="CH24" s="21">
        <v>4274531</v>
      </c>
      <c r="CI24" s="21">
        <v>360555</v>
      </c>
      <c r="CJ24" s="21">
        <v>4258919</v>
      </c>
      <c r="CK24" s="5"/>
      <c r="CL24" s="6" t="s">
        <v>7</v>
      </c>
      <c r="CM24" s="30" t="s">
        <v>139</v>
      </c>
      <c r="CN24" s="21">
        <v>233293</v>
      </c>
      <c r="CO24" s="21">
        <v>2870959</v>
      </c>
      <c r="CP24" s="21">
        <v>223187</v>
      </c>
      <c r="CQ24" s="21">
        <v>2627054</v>
      </c>
      <c r="CR24" s="21">
        <v>101718</v>
      </c>
      <c r="CS24" s="21">
        <v>1246741</v>
      </c>
      <c r="CT24" s="21">
        <v>110271</v>
      </c>
      <c r="CU24" s="21">
        <v>1278953</v>
      </c>
      <c r="CV24" s="5"/>
      <c r="CW24" s="6" t="s">
        <v>7</v>
      </c>
      <c r="CX24" s="30" t="s">
        <v>139</v>
      </c>
      <c r="CY24" s="21">
        <v>41603</v>
      </c>
      <c r="CZ24" s="21">
        <v>493175</v>
      </c>
      <c r="DA24" s="21">
        <v>53065</v>
      </c>
      <c r="DB24" s="21">
        <v>604036</v>
      </c>
    </row>
    <row r="25" spans="1:106">
      <c r="A25" s="22" t="s">
        <v>124</v>
      </c>
      <c r="B25" s="7"/>
      <c r="C25" s="23"/>
      <c r="D25" s="9"/>
      <c r="E25" s="9"/>
      <c r="F25" s="2"/>
      <c r="G25" s="2"/>
      <c r="H25" s="49" t="s">
        <v>128</v>
      </c>
      <c r="I25" s="2"/>
      <c r="J25" s="2"/>
      <c r="K25" s="2"/>
      <c r="L25" s="22"/>
      <c r="M25" s="7"/>
      <c r="N25" s="23"/>
      <c r="O25" s="45"/>
      <c r="P25" s="45"/>
      <c r="Q25" s="2"/>
      <c r="R25" s="2"/>
      <c r="S25" s="25"/>
      <c r="T25" s="2"/>
      <c r="U25" s="23"/>
      <c r="V25" s="9"/>
      <c r="W25" s="22"/>
      <c r="X25" s="7"/>
      <c r="Y25" s="23"/>
      <c r="Z25" s="45"/>
      <c r="AA25" s="45"/>
      <c r="AB25" s="2"/>
      <c r="AC25" s="2"/>
      <c r="AD25" s="25"/>
      <c r="AE25" s="2"/>
      <c r="AF25" s="2"/>
      <c r="AG25" s="2"/>
      <c r="AH25" s="22"/>
      <c r="AI25" s="7"/>
      <c r="AJ25" s="23"/>
      <c r="AK25" s="45"/>
      <c r="AL25" s="45"/>
      <c r="AM25" s="2"/>
      <c r="AN25" s="2"/>
      <c r="AO25" s="25"/>
      <c r="AP25" s="25"/>
      <c r="AQ25" s="46"/>
      <c r="AR25" s="9"/>
      <c r="AS25" s="22"/>
      <c r="AT25" s="7"/>
      <c r="AU25" s="23"/>
      <c r="AV25" s="22"/>
      <c r="AW25" s="7"/>
      <c r="AX25" s="2"/>
      <c r="AY25" s="2"/>
      <c r="AZ25" s="25"/>
      <c r="BA25" s="2"/>
      <c r="BB25" s="2"/>
      <c r="BC25" s="2"/>
      <c r="BD25" s="22"/>
      <c r="BE25" s="7"/>
      <c r="BF25" s="23"/>
      <c r="BG25" s="22"/>
      <c r="BH25" s="7"/>
      <c r="BI25" s="2"/>
      <c r="BJ25" s="2"/>
      <c r="BK25" s="25"/>
      <c r="BL25" s="2"/>
      <c r="BM25" s="23"/>
      <c r="BN25" s="9"/>
      <c r="BO25" s="22"/>
      <c r="BP25" s="7"/>
      <c r="BQ25" s="23"/>
      <c r="BR25" s="22"/>
      <c r="BS25" s="7"/>
      <c r="BT25" s="2"/>
      <c r="BU25" s="2"/>
      <c r="BV25" s="25"/>
      <c r="BW25" s="2"/>
      <c r="BX25" s="2"/>
      <c r="BY25" s="2"/>
      <c r="BZ25" s="22"/>
      <c r="CA25" s="7"/>
      <c r="CB25" s="23"/>
      <c r="CC25" s="22"/>
      <c r="CD25" s="7"/>
      <c r="CE25" s="2"/>
      <c r="CF25" s="2"/>
      <c r="CK25" s="22"/>
      <c r="CL25" s="7"/>
      <c r="CM25" s="23"/>
      <c r="CN25" s="22"/>
      <c r="CO25" s="7"/>
      <c r="CP25" s="2"/>
      <c r="CQ25" s="2"/>
      <c r="CV25" s="22"/>
      <c r="CW25" s="7"/>
      <c r="CX25" s="23"/>
      <c r="CY25" s="22"/>
      <c r="CZ25" s="7"/>
      <c r="DA25" s="2"/>
      <c r="DB25" s="2"/>
    </row>
    <row r="26" spans="1:106">
      <c r="A26" s="25" t="s">
        <v>125</v>
      </c>
      <c r="B26" s="7"/>
      <c r="C26" s="23"/>
      <c r="D26" s="9"/>
      <c r="E26" s="9"/>
      <c r="F26" s="2"/>
      <c r="G26" s="2"/>
      <c r="H26" s="50" t="s">
        <v>129</v>
      </c>
      <c r="I26" s="2"/>
      <c r="J26" s="2"/>
      <c r="K26" s="2"/>
      <c r="L26" s="22"/>
      <c r="M26" s="7"/>
      <c r="N26" s="23"/>
      <c r="O26" s="45"/>
      <c r="P26" s="45"/>
      <c r="Q26" s="2"/>
      <c r="R26" s="2"/>
      <c r="S26" s="25"/>
      <c r="T26" s="2"/>
      <c r="U26" s="23"/>
      <c r="V26" s="9"/>
      <c r="W26" s="22"/>
      <c r="X26" s="7"/>
      <c r="Y26" s="23"/>
      <c r="Z26" s="45"/>
      <c r="AA26" s="45"/>
      <c r="AB26" s="2"/>
      <c r="AC26" s="2"/>
      <c r="AD26" s="25"/>
      <c r="AE26" s="2"/>
      <c r="AF26" s="2"/>
      <c r="AG26" s="2"/>
      <c r="AH26" s="22"/>
      <c r="AI26" s="7"/>
      <c r="AJ26" s="23"/>
      <c r="AK26" s="45"/>
      <c r="AL26" s="45"/>
      <c r="AM26" s="2"/>
      <c r="AN26" s="2"/>
      <c r="AO26" s="25"/>
      <c r="AP26" s="25"/>
      <c r="AQ26" s="46"/>
      <c r="AR26" s="9"/>
      <c r="AS26" s="22"/>
      <c r="AT26" s="7"/>
      <c r="AU26" s="23"/>
      <c r="AV26" s="22"/>
      <c r="AW26" s="7"/>
      <c r="AX26" s="2"/>
      <c r="AY26" s="2"/>
      <c r="AZ26" s="25"/>
      <c r="BA26" s="2"/>
      <c r="BB26" s="2"/>
      <c r="BC26" s="2"/>
      <c r="BD26" s="22"/>
      <c r="BE26" s="7"/>
      <c r="BF26" s="23"/>
      <c r="BG26" s="22"/>
      <c r="BH26" s="7"/>
      <c r="BI26" s="2"/>
      <c r="BJ26" s="2"/>
      <c r="BK26" s="25"/>
      <c r="BL26" s="2"/>
      <c r="BM26" s="23"/>
      <c r="BN26" s="9"/>
      <c r="BO26" s="22"/>
      <c r="BP26" s="7"/>
      <c r="BQ26" s="23"/>
      <c r="BR26" s="22"/>
      <c r="BS26" s="7"/>
      <c r="BT26" s="2"/>
      <c r="BU26" s="2"/>
      <c r="BV26" s="25"/>
      <c r="BW26" s="2"/>
      <c r="BX26" s="2"/>
      <c r="BY26" s="2"/>
      <c r="BZ26" s="22"/>
      <c r="CA26" s="7"/>
      <c r="CB26" s="23"/>
      <c r="CC26" s="22"/>
      <c r="CD26" s="7"/>
      <c r="CE26" s="2"/>
      <c r="CF26" s="2"/>
      <c r="CK26" s="22"/>
      <c r="CL26" s="7"/>
      <c r="CM26" s="23"/>
      <c r="CN26" s="22"/>
      <c r="CO26" s="7"/>
      <c r="CP26" s="2"/>
      <c r="CQ26" s="2"/>
      <c r="CV26" s="22"/>
      <c r="CW26" s="7"/>
      <c r="CX26" s="23"/>
      <c r="CY26" s="22"/>
      <c r="CZ26" s="7"/>
      <c r="DA26" s="2"/>
      <c r="DB26" s="2"/>
    </row>
    <row r="27" spans="1:106">
      <c r="A27" s="25" t="s">
        <v>126</v>
      </c>
      <c r="H27" s="50" t="s">
        <v>130</v>
      </c>
    </row>
    <row r="28" spans="1:106">
      <c r="H28" s="50" t="s">
        <v>131</v>
      </c>
    </row>
    <row r="29" spans="1:106">
      <c r="H29" s="50"/>
    </row>
  </sheetData>
  <mergeCells count="114">
    <mergeCell ref="H4:K4"/>
    <mergeCell ref="A1:G1"/>
    <mergeCell ref="A4:C6"/>
    <mergeCell ref="D4:G4"/>
    <mergeCell ref="D5:E5"/>
    <mergeCell ref="F5:G5"/>
    <mergeCell ref="A2:G2"/>
    <mergeCell ref="L1:R1"/>
    <mergeCell ref="L4:N6"/>
    <mergeCell ref="O4:R4"/>
    <mergeCell ref="O5:P5"/>
    <mergeCell ref="Q5:R5"/>
    <mergeCell ref="H5:I5"/>
    <mergeCell ref="J5:K5"/>
    <mergeCell ref="H1:K1"/>
    <mergeCell ref="H2:J2"/>
    <mergeCell ref="I3:J3"/>
    <mergeCell ref="L2:R2"/>
    <mergeCell ref="W1:AC1"/>
    <mergeCell ref="W4:Y6"/>
    <mergeCell ref="Z4:AC4"/>
    <mergeCell ref="Z5:AA5"/>
    <mergeCell ref="AB5:AC5"/>
    <mergeCell ref="S1:V1"/>
    <mergeCell ref="S2:V2"/>
    <mergeCell ref="T3:U3"/>
    <mergeCell ref="S4:V4"/>
    <mergeCell ref="W2:AC2"/>
    <mergeCell ref="AH4:AJ6"/>
    <mergeCell ref="AK4:AN4"/>
    <mergeCell ref="AK5:AL5"/>
    <mergeCell ref="AM5:AN5"/>
    <mergeCell ref="AD4:AG4"/>
    <mergeCell ref="S5:T5"/>
    <mergeCell ref="U5:V5"/>
    <mergeCell ref="AD5:AE5"/>
    <mergeCell ref="AF5:AG5"/>
    <mergeCell ref="AD1:AG1"/>
    <mergeCell ref="AO1:AR1"/>
    <mergeCell ref="AO2:AR2"/>
    <mergeCell ref="AP3:AQ3"/>
    <mergeCell ref="AH1:AN1"/>
    <mergeCell ref="AD2:AG2"/>
    <mergeCell ref="AE3:AF3"/>
    <mergeCell ref="AS1:AY1"/>
    <mergeCell ref="AS2:AY2"/>
    <mergeCell ref="AH2:AN2"/>
    <mergeCell ref="BO1:BU1"/>
    <mergeCell ref="BO4:BQ6"/>
    <mergeCell ref="BR4:BU4"/>
    <mergeCell ref="BR5:BS5"/>
    <mergeCell ref="BT5:BU5"/>
    <mergeCell ref="AZ1:BC1"/>
    <mergeCell ref="BK1:BN1"/>
    <mergeCell ref="BK2:BN2"/>
    <mergeCell ref="BL3:BM3"/>
    <mergeCell ref="BD1:BJ1"/>
    <mergeCell ref="AZ2:BC2"/>
    <mergeCell ref="BA3:BB3"/>
    <mergeCell ref="BD2:BJ2"/>
    <mergeCell ref="BO2:BU2"/>
    <mergeCell ref="BD4:BF6"/>
    <mergeCell ref="BG4:BJ4"/>
    <mergeCell ref="BG5:BH5"/>
    <mergeCell ref="BI5:BJ5"/>
    <mergeCell ref="AZ4:BC4"/>
    <mergeCell ref="BK5:BL5"/>
    <mergeCell ref="BM5:BN5"/>
    <mergeCell ref="BX5:BY5"/>
    <mergeCell ref="BK4:BN4"/>
    <mergeCell ref="AO5:AP5"/>
    <mergeCell ref="AQ5:AR5"/>
    <mergeCell ref="AZ5:BA5"/>
    <mergeCell ref="BB5:BC5"/>
    <mergeCell ref="AO4:AR4"/>
    <mergeCell ref="AS4:AU6"/>
    <mergeCell ref="AV4:AY4"/>
    <mergeCell ref="AV5:AW5"/>
    <mergeCell ref="AX5:AY5"/>
    <mergeCell ref="CG4:CJ4"/>
    <mergeCell ref="CK1:CQ1"/>
    <mergeCell ref="CK4:CM6"/>
    <mergeCell ref="CN4:CQ4"/>
    <mergeCell ref="CN5:CO5"/>
    <mergeCell ref="CP5:CQ5"/>
    <mergeCell ref="CR1:CU1"/>
    <mergeCell ref="CK2:CQ2"/>
    <mergeCell ref="BV1:BY1"/>
    <mergeCell ref="CG1:CJ1"/>
    <mergeCell ref="CG2:CJ2"/>
    <mergeCell ref="CH3:CI3"/>
    <mergeCell ref="BZ1:CF1"/>
    <mergeCell ref="BV2:BY2"/>
    <mergeCell ref="BW3:BX3"/>
    <mergeCell ref="CG5:CH5"/>
    <mergeCell ref="CI5:CJ5"/>
    <mergeCell ref="BZ2:CF2"/>
    <mergeCell ref="BZ4:CB6"/>
    <mergeCell ref="CC4:CF4"/>
    <mergeCell ref="CC5:CD5"/>
    <mergeCell ref="CE5:CF5"/>
    <mergeCell ref="BV4:BY4"/>
    <mergeCell ref="BV5:BW5"/>
    <mergeCell ref="CV1:DB1"/>
    <mergeCell ref="CR2:CU2"/>
    <mergeCell ref="CV2:DB2"/>
    <mergeCell ref="CV4:CX6"/>
    <mergeCell ref="CY4:DB4"/>
    <mergeCell ref="CY5:CZ5"/>
    <mergeCell ref="DA5:DB5"/>
    <mergeCell ref="CR4:CU4"/>
    <mergeCell ref="CS3:CT3"/>
    <mergeCell ref="CR5:CS5"/>
    <mergeCell ref="CT5:CU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B29"/>
  <sheetViews>
    <sheetView showGridLines="0" zoomScale="70" workbookViewId="0">
      <selection activeCell="BA33" sqref="BA33"/>
    </sheetView>
  </sheetViews>
  <sheetFormatPr defaultRowHeight="16.5"/>
  <cols>
    <col min="1" max="1" width="7.5" customWidth="1"/>
    <col min="2" max="2" width="15.875" bestFit="1" customWidth="1"/>
    <col min="3" max="3" width="22.5" bestFit="1" customWidth="1"/>
    <col min="4" max="4" width="14.875" customWidth="1"/>
    <col min="5" max="5" width="17" customWidth="1"/>
    <col min="6" max="6" width="14.625" customWidth="1"/>
    <col min="7" max="7" width="17.625" customWidth="1"/>
    <col min="8" max="8" width="13.375" customWidth="1"/>
    <col min="9" max="9" width="16.875" customWidth="1"/>
    <col min="10" max="10" width="13.375" customWidth="1"/>
    <col min="11" max="11" width="16.875" customWidth="1"/>
    <col min="12" max="12" width="6.875" customWidth="1"/>
    <col min="13" max="13" width="13" customWidth="1"/>
    <col min="14" max="14" width="17" customWidth="1"/>
    <col min="15" max="15" width="12.75" bestFit="1" customWidth="1"/>
    <col min="16" max="16" width="16.375" customWidth="1"/>
    <col min="17" max="17" width="13.375" customWidth="1"/>
    <col min="18" max="18" width="16.125" customWidth="1"/>
    <col min="19" max="19" width="13.375" customWidth="1"/>
    <col min="20" max="20" width="16.875" customWidth="1"/>
    <col min="21" max="21" width="13.375" customWidth="1"/>
    <col min="22" max="22" width="16.875" customWidth="1"/>
    <col min="23" max="23" width="5.75" customWidth="1"/>
    <col min="24" max="24" width="13.375" customWidth="1"/>
    <col min="25" max="25" width="17.125" customWidth="1"/>
    <col min="26" max="26" width="12.375" customWidth="1"/>
    <col min="27" max="27" width="16" customWidth="1"/>
    <col min="28" max="28" width="13.25" customWidth="1"/>
    <col min="29" max="29" width="16.375" customWidth="1"/>
    <col min="30" max="30" width="13.375" customWidth="1"/>
    <col min="31" max="31" width="16.875" customWidth="1"/>
    <col min="32" max="32" width="13.375" customWidth="1"/>
    <col min="33" max="33" width="16.875" customWidth="1"/>
    <col min="34" max="34" width="5.375" customWidth="1"/>
    <col min="35" max="35" width="14" customWidth="1"/>
    <col min="36" max="36" width="16.75" customWidth="1"/>
    <col min="37" max="37" width="11.125" customWidth="1"/>
    <col min="38" max="38" width="16.875" customWidth="1"/>
    <col min="39" max="39" width="13.125" customWidth="1"/>
    <col min="40" max="40" width="16.875" customWidth="1"/>
    <col min="41" max="41" width="13.375" customWidth="1"/>
    <col min="42" max="42" width="16.875" customWidth="1"/>
    <col min="43" max="43" width="13.375" customWidth="1"/>
    <col min="44" max="44" width="16.875" customWidth="1"/>
    <col min="45" max="45" width="5.5" customWidth="1"/>
    <col min="46" max="46" width="13.875" customWidth="1"/>
    <col min="47" max="47" width="17.125" customWidth="1"/>
    <col min="48" max="48" width="12" customWidth="1"/>
    <col min="49" max="49" width="16.625" customWidth="1"/>
    <col min="50" max="50" width="13.25" customWidth="1"/>
    <col min="51" max="51" width="18.125" customWidth="1"/>
    <col min="52" max="52" width="13.375" customWidth="1"/>
    <col min="53" max="53" width="17" customWidth="1"/>
    <col min="54" max="54" width="13.375" customWidth="1"/>
    <col min="55" max="55" width="17" customWidth="1"/>
    <col min="56" max="56" width="5.75" customWidth="1"/>
    <col min="57" max="57" width="13.875" customWidth="1"/>
    <col min="58" max="58" width="17" customWidth="1"/>
    <col min="59" max="59" width="12" customWidth="1"/>
    <col min="60" max="60" width="15.625" customWidth="1"/>
    <col min="61" max="61" width="13.375" customWidth="1"/>
    <col min="62" max="62" width="17.875" customWidth="1"/>
    <col min="63" max="63" width="13.375" customWidth="1"/>
    <col min="64" max="64" width="17" customWidth="1"/>
    <col min="65" max="65" width="13.375" customWidth="1"/>
    <col min="66" max="66" width="17" customWidth="1"/>
    <col min="67" max="67" width="5.125" customWidth="1"/>
    <col min="68" max="68" width="14.375" customWidth="1"/>
    <col min="69" max="69" width="16.75" customWidth="1"/>
    <col min="70" max="70" width="13.5" customWidth="1"/>
    <col min="71" max="71" width="16.625" customWidth="1"/>
    <col min="72" max="72" width="12.5" customWidth="1"/>
    <col min="73" max="73" width="15.875" customWidth="1"/>
    <col min="74" max="74" width="13.375" customWidth="1"/>
    <col min="75" max="75" width="17" customWidth="1"/>
    <col min="76" max="76" width="13.375" customWidth="1"/>
    <col min="77" max="77" width="17" customWidth="1"/>
    <col min="78" max="78" width="5.625" customWidth="1"/>
    <col min="79" max="79" width="13.25" customWidth="1"/>
    <col min="80" max="80" width="17" customWidth="1"/>
    <col min="81" max="81" width="12.125" customWidth="1"/>
    <col min="82" max="82" width="17" customWidth="1"/>
    <col min="83" max="83" width="12.875" customWidth="1"/>
    <col min="84" max="84" width="18" customWidth="1"/>
    <col min="85" max="85" width="13.375" customWidth="1"/>
    <col min="86" max="86" width="17" customWidth="1"/>
    <col min="87" max="87" width="13.375" customWidth="1"/>
    <col min="88" max="88" width="17" customWidth="1"/>
    <col min="89" max="89" width="5.875" customWidth="1"/>
    <col min="90" max="90" width="13.75" customWidth="1"/>
    <col min="91" max="91" width="17.25" customWidth="1"/>
    <col min="92" max="92" width="12.875" customWidth="1"/>
    <col min="93" max="93" width="16.375" customWidth="1"/>
    <col min="94" max="94" width="13.875" customWidth="1"/>
    <col min="95" max="95" width="17.625" customWidth="1"/>
    <col min="96" max="96" width="13.375" customWidth="1"/>
    <col min="97" max="97" width="17" customWidth="1"/>
    <col min="98" max="98" width="13.375" customWidth="1"/>
    <col min="99" max="99" width="17" customWidth="1"/>
    <col min="100" max="100" width="5.625" customWidth="1"/>
    <col min="101" max="101" width="13.625" customWidth="1"/>
    <col min="102" max="102" width="16.875" customWidth="1"/>
    <col min="103" max="103" width="11.625" customWidth="1"/>
    <col min="104" max="104" width="17" customWidth="1"/>
    <col min="105" max="105" width="13.375" customWidth="1"/>
    <col min="106" max="106" width="17.875" customWidth="1"/>
  </cols>
  <sheetData>
    <row r="1" spans="1:106" ht="27.75">
      <c r="A1" s="583" t="s">
        <v>165</v>
      </c>
      <c r="B1" s="584"/>
      <c r="C1" s="584"/>
      <c r="D1" s="584"/>
      <c r="E1" s="584"/>
      <c r="F1" s="584"/>
      <c r="G1" s="584"/>
      <c r="H1" s="584" t="s">
        <v>166</v>
      </c>
      <c r="I1" s="586"/>
      <c r="J1" s="586"/>
      <c r="K1" s="586"/>
      <c r="L1" s="583" t="s">
        <v>165</v>
      </c>
      <c r="M1" s="584"/>
      <c r="N1" s="584"/>
      <c r="O1" s="584"/>
      <c r="P1" s="584"/>
      <c r="Q1" s="584"/>
      <c r="R1" s="584"/>
      <c r="S1" s="584" t="s">
        <v>216</v>
      </c>
      <c r="T1" s="585"/>
      <c r="U1" s="585"/>
      <c r="V1" s="585"/>
      <c r="W1" s="583" t="s">
        <v>165</v>
      </c>
      <c r="X1" s="584"/>
      <c r="Y1" s="584"/>
      <c r="Z1" s="584"/>
      <c r="AA1" s="584"/>
      <c r="AB1" s="584"/>
      <c r="AC1" s="584"/>
      <c r="AD1" s="614" t="s">
        <v>216</v>
      </c>
      <c r="AE1" s="614"/>
      <c r="AF1" s="614"/>
      <c r="AG1" s="614"/>
      <c r="AH1" s="583" t="s">
        <v>165</v>
      </c>
      <c r="AI1" s="584"/>
      <c r="AJ1" s="584"/>
      <c r="AK1" s="584"/>
      <c r="AL1" s="584"/>
      <c r="AM1" s="584"/>
      <c r="AN1" s="584"/>
      <c r="AO1" s="584" t="s">
        <v>166</v>
      </c>
      <c r="AP1" s="586"/>
      <c r="AQ1" s="586"/>
      <c r="AR1" s="586"/>
      <c r="AS1" s="583" t="s">
        <v>165</v>
      </c>
      <c r="AT1" s="584"/>
      <c r="AU1" s="584"/>
      <c r="AV1" s="584"/>
      <c r="AW1" s="584"/>
      <c r="AX1" s="584"/>
      <c r="AY1" s="584"/>
      <c r="AZ1" s="584" t="s">
        <v>217</v>
      </c>
      <c r="BA1" s="584"/>
      <c r="BB1" s="584"/>
      <c r="BC1" s="584"/>
      <c r="BD1" s="583" t="s">
        <v>165</v>
      </c>
      <c r="BE1" s="584"/>
      <c r="BF1" s="584"/>
      <c r="BG1" s="584"/>
      <c r="BH1" s="584"/>
      <c r="BI1" s="584"/>
      <c r="BJ1" s="584"/>
      <c r="BK1" s="584" t="s">
        <v>166</v>
      </c>
      <c r="BL1" s="586"/>
      <c r="BM1" s="586"/>
      <c r="BN1" s="586"/>
      <c r="BO1" s="583" t="s">
        <v>165</v>
      </c>
      <c r="BP1" s="584"/>
      <c r="BQ1" s="584"/>
      <c r="BR1" s="584"/>
      <c r="BS1" s="584"/>
      <c r="BT1" s="584"/>
      <c r="BU1" s="584"/>
      <c r="BV1" s="584" t="s">
        <v>166</v>
      </c>
      <c r="BW1" s="584"/>
      <c r="BX1" s="584"/>
      <c r="BY1" s="584"/>
      <c r="BZ1" s="583" t="s">
        <v>165</v>
      </c>
      <c r="CA1" s="584"/>
      <c r="CB1" s="584"/>
      <c r="CC1" s="584"/>
      <c r="CD1" s="584"/>
      <c r="CE1" s="584"/>
      <c r="CF1" s="584"/>
      <c r="CG1" s="584" t="s">
        <v>166</v>
      </c>
      <c r="CH1" s="586"/>
      <c r="CI1" s="586"/>
      <c r="CJ1" s="586"/>
      <c r="CK1" s="583" t="s">
        <v>165</v>
      </c>
      <c r="CL1" s="584"/>
      <c r="CM1" s="584"/>
      <c r="CN1" s="584"/>
      <c r="CO1" s="584"/>
      <c r="CP1" s="584"/>
      <c r="CQ1" s="584"/>
      <c r="CR1" s="584" t="s">
        <v>218</v>
      </c>
      <c r="CS1" s="584"/>
      <c r="CT1" s="584"/>
      <c r="CU1" s="584"/>
      <c r="CV1" s="583" t="s">
        <v>165</v>
      </c>
      <c r="CW1" s="584"/>
      <c r="CX1" s="584"/>
      <c r="CY1" s="584"/>
      <c r="CZ1" s="584"/>
      <c r="DA1" s="584"/>
      <c r="DB1" s="584"/>
    </row>
    <row r="2" spans="1:106" ht="28.5" customHeight="1">
      <c r="A2" s="583" t="s">
        <v>288</v>
      </c>
      <c r="B2" s="584"/>
      <c r="C2" s="584"/>
      <c r="D2" s="584"/>
      <c r="E2" s="584"/>
      <c r="F2" s="584"/>
      <c r="G2" s="584"/>
      <c r="H2" s="614" t="s">
        <v>260</v>
      </c>
      <c r="I2" s="623"/>
      <c r="J2" s="623"/>
      <c r="K2" s="623"/>
      <c r="L2" s="583" t="s">
        <v>338</v>
      </c>
      <c r="M2" s="584"/>
      <c r="N2" s="584"/>
      <c r="O2" s="584"/>
      <c r="P2" s="584"/>
      <c r="Q2" s="584"/>
      <c r="R2" s="584"/>
      <c r="S2" s="584" t="s">
        <v>267</v>
      </c>
      <c r="T2" s="586"/>
      <c r="U2" s="586"/>
      <c r="V2" s="586"/>
      <c r="W2" s="583" t="s">
        <v>339</v>
      </c>
      <c r="X2" s="584"/>
      <c r="Y2" s="584"/>
      <c r="Z2" s="584"/>
      <c r="AA2" s="584"/>
      <c r="AB2" s="584"/>
      <c r="AC2" s="584"/>
      <c r="AD2" s="614" t="s">
        <v>266</v>
      </c>
      <c r="AE2" s="606"/>
      <c r="AF2" s="606"/>
      <c r="AG2" s="606"/>
      <c r="AH2" s="583" t="s">
        <v>340</v>
      </c>
      <c r="AI2" s="584"/>
      <c r="AJ2" s="584"/>
      <c r="AK2" s="584"/>
      <c r="AL2" s="584"/>
      <c r="AM2" s="584"/>
      <c r="AN2" s="584"/>
      <c r="AO2" s="584" t="s">
        <v>261</v>
      </c>
      <c r="AP2" s="622"/>
      <c r="AQ2" s="622"/>
      <c r="AR2" s="622"/>
      <c r="AS2" s="583" t="s">
        <v>341</v>
      </c>
      <c r="AT2" s="584"/>
      <c r="AU2" s="584"/>
      <c r="AV2" s="584"/>
      <c r="AW2" s="584"/>
      <c r="AX2" s="584"/>
      <c r="AY2" s="584"/>
      <c r="AZ2" s="584" t="s">
        <v>268</v>
      </c>
      <c r="BA2" s="586"/>
      <c r="BB2" s="586"/>
      <c r="BC2" s="586"/>
      <c r="BD2" s="583" t="s">
        <v>342</v>
      </c>
      <c r="BE2" s="584"/>
      <c r="BF2" s="584"/>
      <c r="BG2" s="584"/>
      <c r="BH2" s="584"/>
      <c r="BI2" s="584"/>
      <c r="BJ2" s="584"/>
      <c r="BK2" s="584" t="s">
        <v>262</v>
      </c>
      <c r="BL2" s="622"/>
      <c r="BM2" s="622"/>
      <c r="BN2" s="622"/>
      <c r="BO2" s="583" t="s">
        <v>344</v>
      </c>
      <c r="BP2" s="584"/>
      <c r="BQ2" s="584"/>
      <c r="BR2" s="584"/>
      <c r="BS2" s="584"/>
      <c r="BT2" s="584"/>
      <c r="BU2" s="584"/>
      <c r="BV2" s="584" t="s">
        <v>269</v>
      </c>
      <c r="BW2" s="622"/>
      <c r="BX2" s="622"/>
      <c r="BY2" s="622"/>
      <c r="BZ2" s="583" t="s">
        <v>345</v>
      </c>
      <c r="CA2" s="584"/>
      <c r="CB2" s="584"/>
      <c r="CC2" s="584"/>
      <c r="CD2" s="584"/>
      <c r="CE2" s="584"/>
      <c r="CF2" s="584"/>
      <c r="CG2" s="584" t="s">
        <v>263</v>
      </c>
      <c r="CH2" s="622"/>
      <c r="CI2" s="622"/>
      <c r="CJ2" s="622"/>
      <c r="CK2" s="583" t="s">
        <v>346</v>
      </c>
      <c r="CL2" s="584"/>
      <c r="CM2" s="584"/>
      <c r="CN2" s="584"/>
      <c r="CO2" s="584"/>
      <c r="CP2" s="584"/>
      <c r="CQ2" s="584"/>
      <c r="CR2" s="584" t="s">
        <v>265</v>
      </c>
      <c r="CS2" s="622"/>
      <c r="CT2" s="622"/>
      <c r="CU2" s="622"/>
      <c r="CV2" s="583" t="s">
        <v>348</v>
      </c>
      <c r="CW2" s="584"/>
      <c r="CX2" s="584"/>
      <c r="CY2" s="584"/>
      <c r="CZ2" s="584"/>
      <c r="DA2" s="584"/>
      <c r="DB2" s="584"/>
    </row>
    <row r="3" spans="1:106" ht="27" customHeight="1" thickBot="1">
      <c r="A3" s="124" t="s">
        <v>65</v>
      </c>
      <c r="B3" s="124"/>
      <c r="C3" s="124"/>
      <c r="D3" s="124"/>
      <c r="E3" s="124"/>
      <c r="F3" s="124"/>
      <c r="G3" s="126" t="s">
        <v>292</v>
      </c>
      <c r="H3" s="35"/>
      <c r="I3" s="587">
        <v>2001</v>
      </c>
      <c r="J3" s="588"/>
      <c r="K3" s="128" t="s">
        <v>293</v>
      </c>
      <c r="L3" s="124" t="s">
        <v>88</v>
      </c>
      <c r="M3" s="124"/>
      <c r="N3" s="124"/>
      <c r="O3" s="124"/>
      <c r="P3" s="124"/>
      <c r="Q3" s="124"/>
      <c r="R3" s="127" t="s">
        <v>292</v>
      </c>
      <c r="S3" s="31"/>
      <c r="T3" s="587">
        <v>2001</v>
      </c>
      <c r="U3" s="588"/>
      <c r="V3" s="128" t="s">
        <v>293</v>
      </c>
      <c r="W3" s="124" t="s">
        <v>88</v>
      </c>
      <c r="X3" s="124"/>
      <c r="Y3" s="124"/>
      <c r="Z3" s="124"/>
      <c r="AA3" s="124"/>
      <c r="AB3" s="124"/>
      <c r="AC3" s="126" t="s">
        <v>292</v>
      </c>
      <c r="AD3" s="26"/>
      <c r="AE3" s="587">
        <v>2001</v>
      </c>
      <c r="AF3" s="588"/>
      <c r="AG3" s="128" t="s">
        <v>293</v>
      </c>
      <c r="AH3" s="124" t="s">
        <v>88</v>
      </c>
      <c r="AI3" s="124"/>
      <c r="AJ3" s="124"/>
      <c r="AK3" s="124"/>
      <c r="AL3" s="124"/>
      <c r="AM3" s="124"/>
      <c r="AN3" s="126" t="s">
        <v>292</v>
      </c>
      <c r="AO3" s="31"/>
      <c r="AP3" s="587">
        <v>2001</v>
      </c>
      <c r="AQ3" s="588"/>
      <c r="AR3" s="128" t="s">
        <v>293</v>
      </c>
      <c r="AS3" s="124" t="s">
        <v>101</v>
      </c>
      <c r="AT3" s="124"/>
      <c r="AU3" s="124"/>
      <c r="AV3" s="124"/>
      <c r="AW3" s="124"/>
      <c r="AX3" s="124"/>
      <c r="AY3" s="126" t="s">
        <v>292</v>
      </c>
      <c r="AZ3" s="26"/>
      <c r="BA3" s="587">
        <v>2001</v>
      </c>
      <c r="BB3" s="588"/>
      <c r="BC3" s="128" t="s">
        <v>293</v>
      </c>
      <c r="BD3" s="124" t="s">
        <v>88</v>
      </c>
      <c r="BE3" s="124"/>
      <c r="BF3" s="124"/>
      <c r="BG3" s="124"/>
      <c r="BH3" s="124"/>
      <c r="BI3" s="124"/>
      <c r="BJ3" s="126" t="s">
        <v>292</v>
      </c>
      <c r="BK3" s="33"/>
      <c r="BL3" s="587">
        <v>2001</v>
      </c>
      <c r="BM3" s="588"/>
      <c r="BN3" s="128" t="s">
        <v>293</v>
      </c>
      <c r="BO3" s="124" t="s">
        <v>101</v>
      </c>
      <c r="BP3" s="124"/>
      <c r="BQ3" s="124"/>
      <c r="BR3" s="124"/>
      <c r="BS3" s="124"/>
      <c r="BT3" s="124"/>
      <c r="BU3" s="126" t="s">
        <v>292</v>
      </c>
      <c r="BV3" s="26"/>
      <c r="BW3" s="587">
        <v>2001</v>
      </c>
      <c r="BX3" s="588"/>
      <c r="BY3" s="128" t="s">
        <v>293</v>
      </c>
      <c r="BZ3" s="124" t="s">
        <v>88</v>
      </c>
      <c r="CA3" s="124"/>
      <c r="CB3" s="124"/>
      <c r="CC3" s="124"/>
      <c r="CD3" s="124"/>
      <c r="CE3" s="124"/>
      <c r="CF3" s="126" t="s">
        <v>292</v>
      </c>
      <c r="CG3" s="33"/>
      <c r="CH3" s="587">
        <v>2001</v>
      </c>
      <c r="CI3" s="588"/>
      <c r="CJ3" s="128" t="s">
        <v>293</v>
      </c>
      <c r="CK3" s="124" t="s">
        <v>88</v>
      </c>
      <c r="CL3" s="124"/>
      <c r="CM3" s="124"/>
      <c r="CN3" s="124"/>
      <c r="CO3" s="124"/>
      <c r="CP3" s="124"/>
      <c r="CQ3" s="126" t="s">
        <v>292</v>
      </c>
      <c r="CR3" s="26"/>
      <c r="CS3" s="587">
        <v>2001</v>
      </c>
      <c r="CT3" s="588"/>
      <c r="CU3" s="128" t="s">
        <v>293</v>
      </c>
      <c r="CV3" s="124" t="s">
        <v>88</v>
      </c>
      <c r="CW3" s="124"/>
      <c r="CX3" s="124"/>
      <c r="CY3" s="124"/>
      <c r="CZ3" s="124"/>
      <c r="DA3" s="124"/>
      <c r="DB3" s="126" t="s">
        <v>292</v>
      </c>
    </row>
    <row r="4" spans="1:106" ht="56.25" customHeight="1">
      <c r="A4" s="615" t="s">
        <v>66</v>
      </c>
      <c r="B4" s="624"/>
      <c r="C4" s="625"/>
      <c r="D4" s="619" t="s">
        <v>67</v>
      </c>
      <c r="E4" s="630"/>
      <c r="F4" s="630"/>
      <c r="G4" s="631"/>
      <c r="H4" s="545" t="s">
        <v>80</v>
      </c>
      <c r="I4" s="545"/>
      <c r="J4" s="545"/>
      <c r="K4" s="546"/>
      <c r="L4" s="615" t="s">
        <v>89</v>
      </c>
      <c r="M4" s="593"/>
      <c r="N4" s="594"/>
      <c r="O4" s="607" t="s">
        <v>90</v>
      </c>
      <c r="P4" s="608"/>
      <c r="Q4" s="608"/>
      <c r="R4" s="609"/>
      <c r="S4" s="545" t="s">
        <v>96</v>
      </c>
      <c r="T4" s="545"/>
      <c r="U4" s="545"/>
      <c r="V4" s="546"/>
      <c r="W4" s="615" t="s">
        <v>89</v>
      </c>
      <c r="X4" s="593"/>
      <c r="Y4" s="594"/>
      <c r="Z4" s="607" t="s">
        <v>97</v>
      </c>
      <c r="AA4" s="608"/>
      <c r="AB4" s="608"/>
      <c r="AC4" s="609"/>
      <c r="AD4" s="545" t="s">
        <v>98</v>
      </c>
      <c r="AE4" s="545"/>
      <c r="AF4" s="545"/>
      <c r="AG4" s="546"/>
      <c r="AH4" s="615" t="s">
        <v>89</v>
      </c>
      <c r="AI4" s="593"/>
      <c r="AJ4" s="594"/>
      <c r="AK4" s="621" t="s">
        <v>99</v>
      </c>
      <c r="AL4" s="545"/>
      <c r="AM4" s="545"/>
      <c r="AN4" s="546"/>
      <c r="AO4" s="608" t="s">
        <v>100</v>
      </c>
      <c r="AP4" s="608"/>
      <c r="AQ4" s="608"/>
      <c r="AR4" s="609"/>
      <c r="AS4" s="615" t="s">
        <v>102</v>
      </c>
      <c r="AT4" s="593"/>
      <c r="AU4" s="594"/>
      <c r="AV4" s="607" t="s">
        <v>103</v>
      </c>
      <c r="AW4" s="608"/>
      <c r="AX4" s="608"/>
      <c r="AY4" s="609"/>
      <c r="AZ4" s="608" t="s">
        <v>112</v>
      </c>
      <c r="BA4" s="608"/>
      <c r="BB4" s="608"/>
      <c r="BC4" s="609"/>
      <c r="BD4" s="615" t="s">
        <v>89</v>
      </c>
      <c r="BE4" s="593"/>
      <c r="BF4" s="594"/>
      <c r="BG4" s="621" t="s">
        <v>113</v>
      </c>
      <c r="BH4" s="545"/>
      <c r="BI4" s="545"/>
      <c r="BJ4" s="546"/>
      <c r="BK4" s="608" t="s">
        <v>114</v>
      </c>
      <c r="BL4" s="608"/>
      <c r="BM4" s="608"/>
      <c r="BN4" s="609"/>
      <c r="BO4" s="615" t="s">
        <v>102</v>
      </c>
      <c r="BP4" s="593"/>
      <c r="BQ4" s="594"/>
      <c r="BR4" s="621" t="s">
        <v>115</v>
      </c>
      <c r="BS4" s="545"/>
      <c r="BT4" s="545"/>
      <c r="BU4" s="546"/>
      <c r="BV4" s="608" t="s">
        <v>116</v>
      </c>
      <c r="BW4" s="608"/>
      <c r="BX4" s="608"/>
      <c r="BY4" s="609"/>
      <c r="BZ4" s="615" t="s">
        <v>89</v>
      </c>
      <c r="CA4" s="593"/>
      <c r="CB4" s="594"/>
      <c r="CC4" s="621" t="s">
        <v>117</v>
      </c>
      <c r="CD4" s="545"/>
      <c r="CE4" s="545"/>
      <c r="CF4" s="546"/>
      <c r="CG4" s="608" t="s">
        <v>118</v>
      </c>
      <c r="CH4" s="608"/>
      <c r="CI4" s="608"/>
      <c r="CJ4" s="609"/>
      <c r="CK4" s="615" t="s">
        <v>89</v>
      </c>
      <c r="CL4" s="593"/>
      <c r="CM4" s="594"/>
      <c r="CN4" s="607" t="s">
        <v>119</v>
      </c>
      <c r="CO4" s="608"/>
      <c r="CP4" s="608"/>
      <c r="CQ4" s="609"/>
      <c r="CR4" s="545" t="s">
        <v>120</v>
      </c>
      <c r="CS4" s="545"/>
      <c r="CT4" s="545"/>
      <c r="CU4" s="546"/>
      <c r="CV4" s="615" t="s">
        <v>89</v>
      </c>
      <c r="CW4" s="593"/>
      <c r="CX4" s="594"/>
      <c r="CY4" s="607" t="s">
        <v>121</v>
      </c>
      <c r="CZ4" s="608"/>
      <c r="DA4" s="608"/>
      <c r="DB4" s="608"/>
    </row>
    <row r="5" spans="1:106" ht="33.75" customHeight="1">
      <c r="A5" s="626"/>
      <c r="B5" s="626"/>
      <c r="C5" s="627"/>
      <c r="D5" s="613" t="s">
        <v>68</v>
      </c>
      <c r="E5" s="590"/>
      <c r="F5" s="613" t="s">
        <v>69</v>
      </c>
      <c r="G5" s="590"/>
      <c r="H5" s="616" t="s">
        <v>81</v>
      </c>
      <c r="I5" s="590"/>
      <c r="J5" s="613" t="s">
        <v>82</v>
      </c>
      <c r="K5" s="590"/>
      <c r="L5" s="595"/>
      <c r="M5" s="595"/>
      <c r="N5" s="596"/>
      <c r="O5" s="613" t="s">
        <v>81</v>
      </c>
      <c r="P5" s="590"/>
      <c r="Q5" s="613" t="s">
        <v>82</v>
      </c>
      <c r="R5" s="590"/>
      <c r="S5" s="616" t="s">
        <v>81</v>
      </c>
      <c r="T5" s="590"/>
      <c r="U5" s="613" t="s">
        <v>82</v>
      </c>
      <c r="V5" s="590"/>
      <c r="W5" s="595"/>
      <c r="X5" s="595"/>
      <c r="Y5" s="596"/>
      <c r="Z5" s="613" t="s">
        <v>81</v>
      </c>
      <c r="AA5" s="590"/>
      <c r="AB5" s="613" t="s">
        <v>82</v>
      </c>
      <c r="AC5" s="590"/>
      <c r="AD5" s="616" t="s">
        <v>81</v>
      </c>
      <c r="AE5" s="590"/>
      <c r="AF5" s="613" t="s">
        <v>82</v>
      </c>
      <c r="AG5" s="590"/>
      <c r="AH5" s="595"/>
      <c r="AI5" s="595"/>
      <c r="AJ5" s="596"/>
      <c r="AK5" s="616" t="s">
        <v>81</v>
      </c>
      <c r="AL5" s="590"/>
      <c r="AM5" s="613" t="s">
        <v>82</v>
      </c>
      <c r="AN5" s="590"/>
      <c r="AO5" s="616" t="s">
        <v>81</v>
      </c>
      <c r="AP5" s="590"/>
      <c r="AQ5" s="613" t="s">
        <v>82</v>
      </c>
      <c r="AR5" s="590"/>
      <c r="AS5" s="595"/>
      <c r="AT5" s="595"/>
      <c r="AU5" s="596"/>
      <c r="AV5" s="616" t="s">
        <v>104</v>
      </c>
      <c r="AW5" s="590"/>
      <c r="AX5" s="613" t="s">
        <v>105</v>
      </c>
      <c r="AY5" s="590"/>
      <c r="AZ5" s="616" t="s">
        <v>81</v>
      </c>
      <c r="BA5" s="590"/>
      <c r="BB5" s="613" t="s">
        <v>82</v>
      </c>
      <c r="BC5" s="590"/>
      <c r="BD5" s="595"/>
      <c r="BE5" s="595"/>
      <c r="BF5" s="596"/>
      <c r="BG5" s="616" t="s">
        <v>81</v>
      </c>
      <c r="BH5" s="590"/>
      <c r="BI5" s="613" t="s">
        <v>82</v>
      </c>
      <c r="BJ5" s="590"/>
      <c r="BK5" s="616" t="s">
        <v>81</v>
      </c>
      <c r="BL5" s="590"/>
      <c r="BM5" s="613" t="s">
        <v>82</v>
      </c>
      <c r="BN5" s="590"/>
      <c r="BO5" s="595"/>
      <c r="BP5" s="595"/>
      <c r="BQ5" s="596"/>
      <c r="BR5" s="616" t="s">
        <v>104</v>
      </c>
      <c r="BS5" s="590"/>
      <c r="BT5" s="613" t="s">
        <v>105</v>
      </c>
      <c r="BU5" s="590"/>
      <c r="BV5" s="616" t="s">
        <v>81</v>
      </c>
      <c r="BW5" s="590"/>
      <c r="BX5" s="613" t="s">
        <v>82</v>
      </c>
      <c r="BY5" s="590"/>
      <c r="BZ5" s="595"/>
      <c r="CA5" s="595"/>
      <c r="CB5" s="596"/>
      <c r="CC5" s="616" t="s">
        <v>81</v>
      </c>
      <c r="CD5" s="590"/>
      <c r="CE5" s="613" t="s">
        <v>82</v>
      </c>
      <c r="CF5" s="590"/>
      <c r="CG5" s="616" t="s">
        <v>81</v>
      </c>
      <c r="CH5" s="590"/>
      <c r="CI5" s="613" t="s">
        <v>82</v>
      </c>
      <c r="CJ5" s="590"/>
      <c r="CK5" s="595"/>
      <c r="CL5" s="595"/>
      <c r="CM5" s="596"/>
      <c r="CN5" s="616" t="s">
        <v>81</v>
      </c>
      <c r="CO5" s="590"/>
      <c r="CP5" s="613" t="s">
        <v>82</v>
      </c>
      <c r="CQ5" s="590"/>
      <c r="CR5" s="616" t="s">
        <v>81</v>
      </c>
      <c r="CS5" s="590"/>
      <c r="CT5" s="613" t="s">
        <v>82</v>
      </c>
      <c r="CU5" s="590"/>
      <c r="CV5" s="595"/>
      <c r="CW5" s="595"/>
      <c r="CX5" s="596"/>
      <c r="CY5" s="616" t="s">
        <v>81</v>
      </c>
      <c r="CZ5" s="590"/>
      <c r="DA5" s="613" t="s">
        <v>82</v>
      </c>
      <c r="DB5" s="604"/>
    </row>
    <row r="6" spans="1:106" ht="48.75" customHeight="1">
      <c r="A6" s="628"/>
      <c r="B6" s="628"/>
      <c r="C6" s="629"/>
      <c r="D6" s="10" t="s">
        <v>70</v>
      </c>
      <c r="E6" s="47" t="s">
        <v>71</v>
      </c>
      <c r="F6" s="10" t="s">
        <v>72</v>
      </c>
      <c r="G6" s="47" t="s">
        <v>71</v>
      </c>
      <c r="H6" s="11" t="s">
        <v>72</v>
      </c>
      <c r="I6" s="47" t="s">
        <v>83</v>
      </c>
      <c r="J6" s="10" t="s">
        <v>72</v>
      </c>
      <c r="K6" s="47" t="s">
        <v>83</v>
      </c>
      <c r="L6" s="597"/>
      <c r="M6" s="597"/>
      <c r="N6" s="598"/>
      <c r="O6" s="10" t="s">
        <v>72</v>
      </c>
      <c r="P6" s="47" t="s">
        <v>83</v>
      </c>
      <c r="Q6" s="10" t="s">
        <v>72</v>
      </c>
      <c r="R6" s="47" t="s">
        <v>83</v>
      </c>
      <c r="S6" s="41" t="s">
        <v>72</v>
      </c>
      <c r="T6" s="47" t="s">
        <v>83</v>
      </c>
      <c r="U6" s="10" t="s">
        <v>72</v>
      </c>
      <c r="V6" s="47" t="s">
        <v>83</v>
      </c>
      <c r="W6" s="597"/>
      <c r="X6" s="597"/>
      <c r="Y6" s="598"/>
      <c r="Z6" s="10" t="s">
        <v>72</v>
      </c>
      <c r="AA6" s="47" t="s">
        <v>83</v>
      </c>
      <c r="AB6" s="10" t="s">
        <v>72</v>
      </c>
      <c r="AC6" s="47" t="s">
        <v>83</v>
      </c>
      <c r="AD6" s="41" t="s">
        <v>72</v>
      </c>
      <c r="AE6" s="47" t="s">
        <v>83</v>
      </c>
      <c r="AF6" s="10" t="s">
        <v>72</v>
      </c>
      <c r="AG6" s="47" t="s">
        <v>83</v>
      </c>
      <c r="AH6" s="597"/>
      <c r="AI6" s="597"/>
      <c r="AJ6" s="598"/>
      <c r="AK6" s="11" t="s">
        <v>72</v>
      </c>
      <c r="AL6" s="47" t="s">
        <v>83</v>
      </c>
      <c r="AM6" s="10" t="s">
        <v>72</v>
      </c>
      <c r="AN6" s="47" t="s">
        <v>83</v>
      </c>
      <c r="AO6" s="41" t="s">
        <v>72</v>
      </c>
      <c r="AP6" s="47" t="s">
        <v>83</v>
      </c>
      <c r="AQ6" s="10" t="s">
        <v>72</v>
      </c>
      <c r="AR6" s="47" t="s">
        <v>83</v>
      </c>
      <c r="AS6" s="597"/>
      <c r="AT6" s="597"/>
      <c r="AU6" s="598"/>
      <c r="AV6" s="11" t="s">
        <v>72</v>
      </c>
      <c r="AW6" s="47" t="s">
        <v>106</v>
      </c>
      <c r="AX6" s="10" t="s">
        <v>72</v>
      </c>
      <c r="AY6" s="47" t="s">
        <v>106</v>
      </c>
      <c r="AZ6" s="41" t="s">
        <v>72</v>
      </c>
      <c r="BA6" s="47" t="s">
        <v>83</v>
      </c>
      <c r="BB6" s="10" t="s">
        <v>72</v>
      </c>
      <c r="BC6" s="47" t="s">
        <v>83</v>
      </c>
      <c r="BD6" s="597"/>
      <c r="BE6" s="597"/>
      <c r="BF6" s="598"/>
      <c r="BG6" s="11" t="s">
        <v>72</v>
      </c>
      <c r="BH6" s="47" t="s">
        <v>83</v>
      </c>
      <c r="BI6" s="10" t="s">
        <v>72</v>
      </c>
      <c r="BJ6" s="47" t="s">
        <v>83</v>
      </c>
      <c r="BK6" s="41" t="s">
        <v>72</v>
      </c>
      <c r="BL6" s="47" t="s">
        <v>83</v>
      </c>
      <c r="BM6" s="10" t="s">
        <v>72</v>
      </c>
      <c r="BN6" s="47" t="s">
        <v>83</v>
      </c>
      <c r="BO6" s="597"/>
      <c r="BP6" s="597"/>
      <c r="BQ6" s="598"/>
      <c r="BR6" s="41" t="s">
        <v>72</v>
      </c>
      <c r="BS6" s="47" t="s">
        <v>106</v>
      </c>
      <c r="BT6" s="10" t="s">
        <v>72</v>
      </c>
      <c r="BU6" s="47" t="s">
        <v>106</v>
      </c>
      <c r="BV6" s="41" t="s">
        <v>72</v>
      </c>
      <c r="BW6" s="47" t="s">
        <v>83</v>
      </c>
      <c r="BX6" s="10" t="s">
        <v>72</v>
      </c>
      <c r="BY6" s="47" t="s">
        <v>83</v>
      </c>
      <c r="BZ6" s="597"/>
      <c r="CA6" s="597"/>
      <c r="CB6" s="598"/>
      <c r="CC6" s="11" t="s">
        <v>72</v>
      </c>
      <c r="CD6" s="47" t="s">
        <v>83</v>
      </c>
      <c r="CE6" s="10" t="s">
        <v>72</v>
      </c>
      <c r="CF6" s="47" t="s">
        <v>83</v>
      </c>
      <c r="CG6" s="41" t="s">
        <v>72</v>
      </c>
      <c r="CH6" s="47" t="s">
        <v>83</v>
      </c>
      <c r="CI6" s="10" t="s">
        <v>72</v>
      </c>
      <c r="CJ6" s="47" t="s">
        <v>83</v>
      </c>
      <c r="CK6" s="597"/>
      <c r="CL6" s="597"/>
      <c r="CM6" s="598"/>
      <c r="CN6" s="41" t="s">
        <v>72</v>
      </c>
      <c r="CO6" s="47" t="s">
        <v>83</v>
      </c>
      <c r="CP6" s="10" t="s">
        <v>72</v>
      </c>
      <c r="CQ6" s="47" t="s">
        <v>83</v>
      </c>
      <c r="CR6" s="41" t="s">
        <v>72</v>
      </c>
      <c r="CS6" s="47" t="s">
        <v>83</v>
      </c>
      <c r="CT6" s="10" t="s">
        <v>72</v>
      </c>
      <c r="CU6" s="47" t="s">
        <v>83</v>
      </c>
      <c r="CV6" s="597"/>
      <c r="CW6" s="597"/>
      <c r="CX6" s="598"/>
      <c r="CY6" s="11" t="s">
        <v>72</v>
      </c>
      <c r="CZ6" s="47" t="s">
        <v>83</v>
      </c>
      <c r="DA6" s="10" t="s">
        <v>72</v>
      </c>
      <c r="DB6" s="52" t="s">
        <v>83</v>
      </c>
    </row>
    <row r="7" spans="1:106" ht="39" customHeight="1">
      <c r="A7" s="42" t="s">
        <v>0</v>
      </c>
      <c r="B7" s="36"/>
      <c r="C7" s="12" t="s">
        <v>1</v>
      </c>
      <c r="D7" s="13">
        <v>143705510.85155132</v>
      </c>
      <c r="E7" s="13">
        <v>110560916473</v>
      </c>
      <c r="F7" s="13">
        <v>170241269.69473335</v>
      </c>
      <c r="G7" s="13">
        <v>121137239400</v>
      </c>
      <c r="H7" s="13">
        <v>19104810.914664302</v>
      </c>
      <c r="I7" s="13">
        <v>7867139269</v>
      </c>
      <c r="J7" s="13">
        <v>16175036.085335698</v>
      </c>
      <c r="K7" s="13">
        <v>6423540368</v>
      </c>
      <c r="L7" s="42" t="s">
        <v>0</v>
      </c>
      <c r="M7" s="36"/>
      <c r="N7" s="12" t="s">
        <v>1</v>
      </c>
      <c r="O7" s="13">
        <v>12724951.913948912</v>
      </c>
      <c r="P7" s="13">
        <v>5999519322.2502289</v>
      </c>
      <c r="Q7" s="13">
        <v>10987704.704419656</v>
      </c>
      <c r="R7" s="13">
        <v>5085912584.1135406</v>
      </c>
      <c r="S7" s="13">
        <v>7124030.0593044283</v>
      </c>
      <c r="T7" s="13">
        <v>3713236921.6229587</v>
      </c>
      <c r="U7" s="13">
        <v>6571796.9406955717</v>
      </c>
      <c r="V7" s="13">
        <v>3431346465.3770418</v>
      </c>
      <c r="W7" s="42" t="s">
        <v>0</v>
      </c>
      <c r="X7" s="36"/>
      <c r="Y7" s="12" t="s">
        <v>1</v>
      </c>
      <c r="Z7" s="13">
        <v>7489076.3028654931</v>
      </c>
      <c r="AA7" s="13">
        <v>4618898410.81884</v>
      </c>
      <c r="AB7" s="13">
        <v>9038128.6638515014</v>
      </c>
      <c r="AC7" s="13">
        <v>5288956133.18116</v>
      </c>
      <c r="AD7" s="13">
        <v>7368992.0523812128</v>
      </c>
      <c r="AE7" s="13">
        <v>5115358583.8554897</v>
      </c>
      <c r="AF7" s="13">
        <v>11845444</v>
      </c>
      <c r="AG7" s="13">
        <v>6919174536.1445103</v>
      </c>
      <c r="AH7" s="42" t="s">
        <v>0</v>
      </c>
      <c r="AI7" s="36"/>
      <c r="AJ7" s="12" t="s">
        <v>1</v>
      </c>
      <c r="AK7" s="13">
        <v>6744210.0207709279</v>
      </c>
      <c r="AL7" s="13">
        <v>4714372393.5231781</v>
      </c>
      <c r="AM7" s="13">
        <v>11645704.598809388</v>
      </c>
      <c r="AN7" s="13">
        <v>6847440371.4768229</v>
      </c>
      <c r="AO7" s="13">
        <v>7875343.5036475724</v>
      </c>
      <c r="AP7" s="13">
        <v>5765566396.94769</v>
      </c>
      <c r="AQ7" s="13">
        <v>12430167.282795353</v>
      </c>
      <c r="AR7" s="13">
        <v>7561659229.05231</v>
      </c>
      <c r="AS7" s="42" t="s">
        <v>0</v>
      </c>
      <c r="AT7" s="36"/>
      <c r="AU7" s="12" t="s">
        <v>1</v>
      </c>
      <c r="AV7" s="13">
        <v>9281979.7274703719</v>
      </c>
      <c r="AW7" s="13">
        <v>6819356354.6594696</v>
      </c>
      <c r="AX7" s="13">
        <v>12860503.272529628</v>
      </c>
      <c r="AY7" s="13">
        <v>8304346956.3405323</v>
      </c>
      <c r="AZ7" s="13">
        <v>9323413.5477541834</v>
      </c>
      <c r="BA7" s="13">
        <v>7532269278.6115484</v>
      </c>
      <c r="BB7" s="13">
        <v>12579297.452245817</v>
      </c>
      <c r="BC7" s="13">
        <v>9076199866.3884525</v>
      </c>
      <c r="BD7" s="42" t="s">
        <v>0</v>
      </c>
      <c r="BE7" s="36"/>
      <c r="BF7" s="12" t="s">
        <v>1</v>
      </c>
      <c r="BG7" s="13">
        <v>9105102.3625581544</v>
      </c>
      <c r="BH7" s="13">
        <v>8464369064.431262</v>
      </c>
      <c r="BI7" s="13">
        <v>12893622.140236521</v>
      </c>
      <c r="BJ7" s="13">
        <v>10187026516.568739</v>
      </c>
      <c r="BK7" s="13">
        <v>7214395.6009752546</v>
      </c>
      <c r="BL7" s="13">
        <v>7131451694.3232145</v>
      </c>
      <c r="BM7" s="13">
        <v>10016040.399024745</v>
      </c>
      <c r="BN7" s="13">
        <v>8744663205.6767845</v>
      </c>
      <c r="BO7" s="42" t="s">
        <v>0</v>
      </c>
      <c r="BP7" s="36"/>
      <c r="BQ7" s="12" t="s">
        <v>1</v>
      </c>
      <c r="BR7" s="13">
        <v>6217061.5359570151</v>
      </c>
      <c r="BS7" s="13">
        <v>6550325967.671442</v>
      </c>
      <c r="BT7" s="13">
        <v>8439530.4640429839</v>
      </c>
      <c r="BU7" s="13">
        <v>8031731587.328557</v>
      </c>
      <c r="BV7" s="13">
        <v>6846774.7666500518</v>
      </c>
      <c r="BW7" s="13">
        <v>7677353425.7266321</v>
      </c>
      <c r="BX7" s="13">
        <v>8959260.2333499473</v>
      </c>
      <c r="BY7" s="13">
        <v>9116052856.2733688</v>
      </c>
      <c r="BZ7" s="42" t="s">
        <v>0</v>
      </c>
      <c r="CA7" s="36"/>
      <c r="CB7" s="12" t="s">
        <v>1</v>
      </c>
      <c r="CC7" s="13">
        <v>7690231.6975187184</v>
      </c>
      <c r="CD7" s="13">
        <v>8432413725.2988777</v>
      </c>
      <c r="CE7" s="13">
        <v>8501540.3024812806</v>
      </c>
      <c r="CF7" s="13">
        <v>9113625120.7011223</v>
      </c>
      <c r="CG7" s="13">
        <v>8733461.9816871732</v>
      </c>
      <c r="CH7" s="13">
        <v>9664022390.9421749</v>
      </c>
      <c r="CI7" s="13">
        <v>7252967.3586343024</v>
      </c>
      <c r="CJ7" s="13">
        <v>7822463277.4472494</v>
      </c>
      <c r="CK7" s="42" t="s">
        <v>0</v>
      </c>
      <c r="CL7" s="36"/>
      <c r="CM7" s="12" t="s">
        <v>1</v>
      </c>
      <c r="CN7" s="13">
        <v>5699930.4887541682</v>
      </c>
      <c r="CO7" s="13">
        <v>6262273296.8210316</v>
      </c>
      <c r="CP7" s="13">
        <v>4918530.5112458318</v>
      </c>
      <c r="CQ7" s="13">
        <v>5118900290.1044893</v>
      </c>
      <c r="CR7" s="13">
        <v>2618453.5067749177</v>
      </c>
      <c r="CS7" s="13">
        <v>2632398221.1659331</v>
      </c>
      <c r="CT7" s="13">
        <v>2607935.4932250823</v>
      </c>
      <c r="CU7" s="13">
        <v>2453138780.8340669</v>
      </c>
      <c r="CV7" s="42" t="s">
        <v>0</v>
      </c>
      <c r="CW7" s="36"/>
      <c r="CX7" s="12" t="s">
        <v>1</v>
      </c>
      <c r="CY7" s="13">
        <v>2552084.4476654343</v>
      </c>
      <c r="CZ7" s="13">
        <v>1600591753.7353177</v>
      </c>
      <c r="DA7" s="13">
        <v>2519787.5523345657</v>
      </c>
      <c r="DB7" s="13">
        <v>1611061257.2646823</v>
      </c>
    </row>
    <row r="8" spans="1:106" ht="29.25" customHeight="1">
      <c r="A8" s="38" t="s">
        <v>2</v>
      </c>
      <c r="B8" s="36"/>
      <c r="C8" s="12" t="s">
        <v>3</v>
      </c>
      <c r="D8" s="13">
        <v>120699510</v>
      </c>
      <c r="E8" s="13">
        <v>91660690045.529007</v>
      </c>
      <c r="F8" s="13">
        <v>140270202</v>
      </c>
      <c r="G8" s="13">
        <v>97864893567.178375</v>
      </c>
      <c r="H8" s="13">
        <v>17875282</v>
      </c>
      <c r="I8" s="13">
        <v>6938005916</v>
      </c>
      <c r="J8" s="13">
        <v>15087002</v>
      </c>
      <c r="K8" s="13">
        <v>5567318469.5011225</v>
      </c>
      <c r="L8" s="38" t="s">
        <v>2</v>
      </c>
      <c r="M8" s="36"/>
      <c r="N8" s="12" t="s">
        <v>3</v>
      </c>
      <c r="O8" s="13">
        <v>10240960</v>
      </c>
      <c r="P8" s="13">
        <v>4097755105.1991816</v>
      </c>
      <c r="Q8" s="13">
        <v>8756462</v>
      </c>
      <c r="R8" s="13">
        <v>3274248272.1534033</v>
      </c>
      <c r="S8" s="13">
        <v>5769336</v>
      </c>
      <c r="T8" s="13">
        <v>2586346764.8296885</v>
      </c>
      <c r="U8" s="13">
        <v>5154214</v>
      </c>
      <c r="V8" s="13">
        <v>2141504924.1703119</v>
      </c>
      <c r="W8" s="38" t="s">
        <v>2</v>
      </c>
      <c r="X8" s="36"/>
      <c r="Y8" s="12" t="s">
        <v>3</v>
      </c>
      <c r="Z8" s="13">
        <v>5882237</v>
      </c>
      <c r="AA8" s="13">
        <v>3094554239.8391004</v>
      </c>
      <c r="AB8" s="13">
        <v>6769545</v>
      </c>
      <c r="AC8" s="13">
        <v>3207728218.1608996</v>
      </c>
      <c r="AD8" s="13">
        <v>5562993</v>
      </c>
      <c r="AE8" s="13">
        <v>3369973195.0703926</v>
      </c>
      <c r="AF8" s="13">
        <v>8792273</v>
      </c>
      <c r="AG8" s="13">
        <v>4438339541.9296074</v>
      </c>
      <c r="AH8" s="38" t="s">
        <v>2</v>
      </c>
      <c r="AI8" s="36"/>
      <c r="AJ8" s="12" t="s">
        <v>3</v>
      </c>
      <c r="AK8" s="13">
        <v>5095740</v>
      </c>
      <c r="AL8" s="13">
        <v>3209790724.5199099</v>
      </c>
      <c r="AM8" s="13">
        <v>8955599</v>
      </c>
      <c r="AN8" s="13">
        <v>4777650805.4800911</v>
      </c>
      <c r="AO8" s="13">
        <v>6106774</v>
      </c>
      <c r="AP8" s="13">
        <v>4271572613.088706</v>
      </c>
      <c r="AQ8" s="13">
        <v>9558963</v>
      </c>
      <c r="AR8" s="13">
        <v>5467900111.911294</v>
      </c>
      <c r="AS8" s="38" t="s">
        <v>2</v>
      </c>
      <c r="AT8" s="36"/>
      <c r="AU8" s="12" t="s">
        <v>3</v>
      </c>
      <c r="AV8" s="13">
        <v>7134175</v>
      </c>
      <c r="AW8" s="13">
        <v>5236652467.5026712</v>
      </c>
      <c r="AX8" s="13">
        <v>9762094</v>
      </c>
      <c r="AY8" s="13">
        <v>6131557721.4973297</v>
      </c>
      <c r="AZ8" s="13">
        <v>7244308</v>
      </c>
      <c r="BA8" s="13">
        <v>6006962408.6270161</v>
      </c>
      <c r="BB8" s="13">
        <v>9759083</v>
      </c>
      <c r="BC8" s="13">
        <v>7030963264.3729839</v>
      </c>
      <c r="BD8" s="38" t="s">
        <v>2</v>
      </c>
      <c r="BE8" s="36"/>
      <c r="BF8" s="12" t="s">
        <v>3</v>
      </c>
      <c r="BG8" s="13">
        <v>7362410</v>
      </c>
      <c r="BH8" s="13">
        <v>7052248494.1535587</v>
      </c>
      <c r="BI8" s="13">
        <v>10343737</v>
      </c>
      <c r="BJ8" s="13">
        <v>8328942840.8464422</v>
      </c>
      <c r="BK8" s="13">
        <v>5957850</v>
      </c>
      <c r="BL8" s="13">
        <v>6071661461.0572968</v>
      </c>
      <c r="BM8" s="13">
        <v>8510521</v>
      </c>
      <c r="BN8" s="13">
        <v>7580129308.9427032</v>
      </c>
      <c r="BO8" s="38" t="s">
        <v>2</v>
      </c>
      <c r="BP8" s="36"/>
      <c r="BQ8" s="12" t="s">
        <v>3</v>
      </c>
      <c r="BR8" s="13">
        <v>5337865</v>
      </c>
      <c r="BS8" s="13">
        <v>5836594278.7514839</v>
      </c>
      <c r="BT8" s="13">
        <v>7283593</v>
      </c>
      <c r="BU8" s="13">
        <v>7110755969.2485151</v>
      </c>
      <c r="BV8" s="13">
        <v>6024039</v>
      </c>
      <c r="BW8" s="13">
        <v>7023617069.6297922</v>
      </c>
      <c r="BX8" s="13">
        <v>7858504</v>
      </c>
      <c r="BY8" s="13">
        <v>8256400454.3702078</v>
      </c>
      <c r="BZ8" s="38" t="s">
        <v>2</v>
      </c>
      <c r="CA8" s="36"/>
      <c r="CB8" s="12" t="s">
        <v>3</v>
      </c>
      <c r="CC8" s="13">
        <v>6921414</v>
      </c>
      <c r="CD8" s="13">
        <v>7821067972.341465</v>
      </c>
      <c r="CE8" s="13">
        <v>7612857</v>
      </c>
      <c r="CF8" s="13">
        <v>8432104051.658535</v>
      </c>
      <c r="CG8" s="13">
        <v>7970527</v>
      </c>
      <c r="CH8" s="13">
        <v>9049280317.9936829</v>
      </c>
      <c r="CI8" s="13">
        <v>6611058</v>
      </c>
      <c r="CJ8" s="13">
        <v>7341958721.3957415</v>
      </c>
      <c r="CK8" s="38" t="s">
        <v>2</v>
      </c>
      <c r="CL8" s="36"/>
      <c r="CM8" s="12" t="s">
        <v>3</v>
      </c>
      <c r="CN8" s="13">
        <v>5271997</v>
      </c>
      <c r="CO8" s="13">
        <v>5924895056.5591564</v>
      </c>
      <c r="CP8" s="13">
        <v>4552434</v>
      </c>
      <c r="CQ8" s="13">
        <v>4857375347.6917696</v>
      </c>
      <c r="CR8" s="13">
        <v>2459864</v>
      </c>
      <c r="CS8" s="13">
        <v>2513667598.8007064</v>
      </c>
      <c r="CT8" s="13">
        <v>2455020</v>
      </c>
      <c r="CU8" s="13">
        <v>2350838000.1992936</v>
      </c>
      <c r="CV8" s="38" t="s">
        <v>2</v>
      </c>
      <c r="CW8" s="36"/>
      <c r="CX8" s="12" t="s">
        <v>3</v>
      </c>
      <c r="CY8" s="13">
        <v>2481739</v>
      </c>
      <c r="CZ8" s="13">
        <v>1556044360.5515802</v>
      </c>
      <c r="DA8" s="13">
        <v>2447243</v>
      </c>
      <c r="DB8" s="13">
        <v>1569177545.4484198</v>
      </c>
    </row>
    <row r="9" spans="1:106" ht="27" customHeight="1">
      <c r="A9" s="43"/>
      <c r="B9" s="37" t="s">
        <v>4</v>
      </c>
      <c r="C9" s="29" t="s">
        <v>73</v>
      </c>
      <c r="D9" s="15">
        <v>101862060.30256632</v>
      </c>
      <c r="E9" s="15">
        <v>32852336583.529003</v>
      </c>
      <c r="F9" s="15">
        <v>118673685.69743367</v>
      </c>
      <c r="G9" s="15">
        <v>32151521525.985401</v>
      </c>
      <c r="H9" s="15">
        <v>15762428.14456193</v>
      </c>
      <c r="I9" s="15">
        <v>1867328867</v>
      </c>
      <c r="J9" s="16">
        <v>13299722.85543807</v>
      </c>
      <c r="K9" s="15">
        <v>1526991729</v>
      </c>
      <c r="L9" s="43"/>
      <c r="M9" s="37" t="s">
        <v>4</v>
      </c>
      <c r="N9" s="29" t="s">
        <v>91</v>
      </c>
      <c r="O9" s="15">
        <v>8745720.073453309</v>
      </c>
      <c r="P9" s="15">
        <v>1174755717.5144012</v>
      </c>
      <c r="Q9" s="16">
        <v>7456200.9265466919</v>
      </c>
      <c r="R9" s="15">
        <v>930680395</v>
      </c>
      <c r="S9" s="15">
        <v>4818917.4650540994</v>
      </c>
      <c r="T9" s="15">
        <v>855717250.62366045</v>
      </c>
      <c r="U9" s="16">
        <v>4312256.5349459006</v>
      </c>
      <c r="V9" s="15">
        <v>685687732.37633967</v>
      </c>
      <c r="W9" s="43"/>
      <c r="X9" s="37" t="s">
        <v>4</v>
      </c>
      <c r="Y9" s="29" t="s">
        <v>91</v>
      </c>
      <c r="Z9" s="15">
        <v>4819424.1533804918</v>
      </c>
      <c r="AA9" s="15">
        <v>947487923.79192519</v>
      </c>
      <c r="AB9" s="16">
        <v>5616863.8466195082</v>
      </c>
      <c r="AC9" s="15">
        <v>886256433.20807493</v>
      </c>
      <c r="AD9" s="15">
        <v>4478436.0506731598</v>
      </c>
      <c r="AE9" s="15">
        <v>1010659618.2394849</v>
      </c>
      <c r="AF9" s="16">
        <v>7273284.9493268402</v>
      </c>
      <c r="AG9" s="15">
        <v>1127973761.7605152</v>
      </c>
      <c r="AH9" s="43"/>
      <c r="AI9" s="37" t="s">
        <v>4</v>
      </c>
      <c r="AJ9" s="29" t="s">
        <v>91</v>
      </c>
      <c r="AK9" s="15">
        <v>4114285.1627120222</v>
      </c>
      <c r="AL9" s="15">
        <v>974860299.95180714</v>
      </c>
      <c r="AM9" s="16">
        <v>7360523.8372879773</v>
      </c>
      <c r="AN9" s="15">
        <v>1203157324.048193</v>
      </c>
      <c r="AO9" s="15">
        <v>5056413.9976769304</v>
      </c>
      <c r="AP9" s="15">
        <v>1316419466.8514285</v>
      </c>
      <c r="AQ9" s="16">
        <v>7941811.0023230696</v>
      </c>
      <c r="AR9" s="15">
        <v>1493314092.1485717</v>
      </c>
      <c r="AS9" s="43"/>
      <c r="AT9" s="37" t="s">
        <v>4</v>
      </c>
      <c r="AU9" s="29" t="s">
        <v>107</v>
      </c>
      <c r="AV9" s="15">
        <v>5994679.2671598503</v>
      </c>
      <c r="AW9" s="15">
        <v>1674692865.7167375</v>
      </c>
      <c r="AX9" s="16">
        <v>8169493.7328401497</v>
      </c>
      <c r="AY9" s="15">
        <v>1740077041.2832627</v>
      </c>
      <c r="AZ9" s="15">
        <v>6095503.2259891592</v>
      </c>
      <c r="BA9" s="15">
        <v>1969687989.2224121</v>
      </c>
      <c r="BB9" s="16">
        <v>8174632.7740108408</v>
      </c>
      <c r="BC9" s="15">
        <v>2031081962.7775881</v>
      </c>
      <c r="BD9" s="43"/>
      <c r="BE9" s="37" t="s">
        <v>4</v>
      </c>
      <c r="BF9" s="29" t="s">
        <v>91</v>
      </c>
      <c r="BG9" s="15">
        <v>6231047.4512640331</v>
      </c>
      <c r="BH9" s="15">
        <v>2487032841.2946658</v>
      </c>
      <c r="BI9" s="16">
        <v>8798451.5487359669</v>
      </c>
      <c r="BJ9" s="15">
        <v>2593657362.7053347</v>
      </c>
      <c r="BK9" s="15">
        <v>5033792.1059482386</v>
      </c>
      <c r="BL9" s="15">
        <v>2227145511.9566846</v>
      </c>
      <c r="BM9" s="16">
        <v>7337321.8940517614</v>
      </c>
      <c r="BN9" s="15">
        <v>2608975629.0433154</v>
      </c>
      <c r="BO9" s="43"/>
      <c r="BP9" s="37" t="s">
        <v>4</v>
      </c>
      <c r="BQ9" s="29"/>
      <c r="BR9" s="15">
        <v>4525446.8885746365</v>
      </c>
      <c r="BS9" s="15">
        <v>2178449585.159904</v>
      </c>
      <c r="BT9" s="16">
        <v>6310260.1114253635</v>
      </c>
      <c r="BU9" s="15">
        <v>2612666356.8400955</v>
      </c>
      <c r="BV9" s="15">
        <v>5151938.0402158378</v>
      </c>
      <c r="BW9" s="15">
        <v>2792965733.5678053</v>
      </c>
      <c r="BX9" s="16">
        <v>6827639.9597841622</v>
      </c>
      <c r="BY9" s="15">
        <v>3096924081.4321942</v>
      </c>
      <c r="BZ9" s="43"/>
      <c r="CA9" s="37" t="s">
        <v>4</v>
      </c>
      <c r="CB9" s="29" t="s">
        <v>91</v>
      </c>
      <c r="CC9" s="15">
        <v>5883930.0839047069</v>
      </c>
      <c r="CD9" s="15">
        <v>3212775838.2145405</v>
      </c>
      <c r="CE9" s="16">
        <v>6518843.9160952931</v>
      </c>
      <c r="CF9" s="15">
        <v>3224141968.785459</v>
      </c>
      <c r="CG9" s="15">
        <v>6838375.0966510838</v>
      </c>
      <c r="CH9" s="15">
        <v>3923949722.4718466</v>
      </c>
      <c r="CI9" s="16">
        <v>5639321.9033489162</v>
      </c>
      <c r="CJ9" s="15">
        <v>2920163683.5281544</v>
      </c>
      <c r="CK9" s="43"/>
      <c r="CL9" s="37" t="s">
        <v>4</v>
      </c>
      <c r="CM9" s="29" t="s">
        <v>91</v>
      </c>
      <c r="CN9" s="15">
        <v>4452374.9575550314</v>
      </c>
      <c r="CO9" s="15">
        <v>2594922348.0605826</v>
      </c>
      <c r="CP9" s="15">
        <v>3809703.0424449691</v>
      </c>
      <c r="CQ9" s="15">
        <v>1974827566.9394171</v>
      </c>
      <c r="CR9" s="15">
        <v>1932621.1093043047</v>
      </c>
      <c r="CS9" s="15">
        <v>1097460971.4418259</v>
      </c>
      <c r="CT9" s="16">
        <v>1926707.8906956953</v>
      </c>
      <c r="CU9" s="15">
        <v>949758268.55817401</v>
      </c>
      <c r="CV9" s="43"/>
      <c r="CW9" s="37" t="s">
        <v>4</v>
      </c>
      <c r="CX9" s="29" t="s">
        <v>91</v>
      </c>
      <c r="CY9" s="15">
        <v>1926727.0284875117</v>
      </c>
      <c r="CZ9" s="15">
        <v>546024032.4492867</v>
      </c>
      <c r="DA9" s="16">
        <v>1900644.9715124883</v>
      </c>
      <c r="DB9" s="15">
        <v>545186136.55071342</v>
      </c>
    </row>
    <row r="10" spans="1:106" ht="42" customHeight="1">
      <c r="A10" s="43"/>
      <c r="B10" s="37" t="s">
        <v>5</v>
      </c>
      <c r="C10" s="28" t="s">
        <v>40</v>
      </c>
      <c r="D10" s="15">
        <v>33861916.517405301</v>
      </c>
      <c r="E10" s="15">
        <v>31138755824</v>
      </c>
      <c r="F10" s="15">
        <v>44641370.482594684</v>
      </c>
      <c r="G10" s="15">
        <v>33423736620.814224</v>
      </c>
      <c r="H10" s="15">
        <v>1714059.856548327</v>
      </c>
      <c r="I10" s="15">
        <v>1076600549</v>
      </c>
      <c r="J10" s="16">
        <v>1298470.143451673</v>
      </c>
      <c r="K10" s="15">
        <v>693066410.80828226</v>
      </c>
      <c r="L10" s="43"/>
      <c r="M10" s="37" t="s">
        <v>5</v>
      </c>
      <c r="N10" s="28" t="s">
        <v>92</v>
      </c>
      <c r="O10" s="15">
        <v>1142953.6491123077</v>
      </c>
      <c r="P10" s="15">
        <v>638000171.84659684</v>
      </c>
      <c r="Q10" s="16">
        <v>796612.3508876923</v>
      </c>
      <c r="R10" s="15">
        <v>413288215.15340316</v>
      </c>
      <c r="S10" s="15">
        <v>1070657.7990783588</v>
      </c>
      <c r="T10" s="15">
        <v>436527053.48367822</v>
      </c>
      <c r="U10" s="16">
        <v>807002.20092164131</v>
      </c>
      <c r="V10" s="15">
        <v>310696938.51632184</v>
      </c>
      <c r="W10" s="43"/>
      <c r="X10" s="37" t="s">
        <v>5</v>
      </c>
      <c r="Y10" s="28" t="s">
        <v>92</v>
      </c>
      <c r="Z10" s="15">
        <v>1759974.9695586017</v>
      </c>
      <c r="AA10" s="15">
        <v>810631792.34923375</v>
      </c>
      <c r="AB10" s="16">
        <v>1917115.0304413983</v>
      </c>
      <c r="AC10" s="15">
        <v>778471779.65076613</v>
      </c>
      <c r="AD10" s="15">
        <v>1973549.9372255797</v>
      </c>
      <c r="AE10" s="15">
        <v>1084774535.5204818</v>
      </c>
      <c r="AF10" s="16">
        <v>3351131.0627744203</v>
      </c>
      <c r="AG10" s="15">
        <v>1278245759.4795184</v>
      </c>
      <c r="AH10" s="43"/>
      <c r="AI10" s="37" t="s">
        <v>5</v>
      </c>
      <c r="AJ10" s="28" t="s">
        <v>92</v>
      </c>
      <c r="AK10" s="15">
        <v>1766695.9012667204</v>
      </c>
      <c r="AL10" s="15">
        <v>1077690067.962384</v>
      </c>
      <c r="AM10" s="16">
        <v>3789151.0987332794</v>
      </c>
      <c r="AN10" s="15">
        <v>1513533679.0376163</v>
      </c>
      <c r="AO10" s="15">
        <v>2065926.7146896408</v>
      </c>
      <c r="AP10" s="15">
        <v>1560320986.0016229</v>
      </c>
      <c r="AQ10" s="16">
        <v>3974417.2853103592</v>
      </c>
      <c r="AR10" s="15">
        <v>1773178428.9983768</v>
      </c>
      <c r="AS10" s="43"/>
      <c r="AT10" s="37" t="s">
        <v>5</v>
      </c>
      <c r="AU10" s="28" t="s">
        <v>108</v>
      </c>
      <c r="AV10" s="15">
        <v>2413289.3203858174</v>
      </c>
      <c r="AW10" s="15">
        <v>1914012621.9071517</v>
      </c>
      <c r="AX10" s="16">
        <v>3790550.6796141826</v>
      </c>
      <c r="AY10" s="15">
        <v>2127350934.0928481</v>
      </c>
      <c r="AZ10" s="15">
        <v>2525400.0383932912</v>
      </c>
      <c r="BA10" s="15">
        <v>2348690765.0746131</v>
      </c>
      <c r="BB10" s="16">
        <v>3840887.9616067088</v>
      </c>
      <c r="BC10" s="15">
        <v>2712708248.9253864</v>
      </c>
      <c r="BD10" s="43"/>
      <c r="BE10" s="37" t="s">
        <v>5</v>
      </c>
      <c r="BF10" s="28" t="s">
        <v>92</v>
      </c>
      <c r="BG10" s="15">
        <v>2614342.0267809732</v>
      </c>
      <c r="BH10" s="15">
        <v>2834971881.8129416</v>
      </c>
      <c r="BI10" s="16">
        <v>3981473.9732190268</v>
      </c>
      <c r="BJ10" s="15">
        <v>3280554228.1870589</v>
      </c>
      <c r="BK10" s="15">
        <v>2133964.8088346538</v>
      </c>
      <c r="BL10" s="15">
        <v>2451471171.802825</v>
      </c>
      <c r="BM10" s="16">
        <v>3187646.1911653462</v>
      </c>
      <c r="BN10" s="15">
        <v>2949556223.1971745</v>
      </c>
      <c r="BO10" s="43"/>
      <c r="BP10" s="37" t="s">
        <v>5</v>
      </c>
      <c r="BQ10" s="28" t="s">
        <v>108</v>
      </c>
      <c r="BR10" s="15">
        <v>1931440.7739057369</v>
      </c>
      <c r="BS10" s="15">
        <v>2415503626.1244545</v>
      </c>
      <c r="BT10" s="16">
        <v>2725150.2260942631</v>
      </c>
      <c r="BU10" s="15">
        <v>2777078564.875545</v>
      </c>
      <c r="BV10" s="15">
        <v>2168872.9458385711</v>
      </c>
      <c r="BW10" s="15">
        <v>2820785386.5689821</v>
      </c>
      <c r="BX10" s="16">
        <v>2943849.0541614289</v>
      </c>
      <c r="BY10" s="15">
        <v>3301392932.4310174</v>
      </c>
      <c r="BZ10" s="43"/>
      <c r="CA10" s="37" t="s">
        <v>5</v>
      </c>
      <c r="CB10" s="28" t="s">
        <v>92</v>
      </c>
      <c r="CC10" s="15">
        <v>2476499.492650175</v>
      </c>
      <c r="CD10" s="15">
        <v>2985902521.9878507</v>
      </c>
      <c r="CE10" s="16">
        <v>2857743.507349825</v>
      </c>
      <c r="CF10" s="15">
        <v>3425759468.0121498</v>
      </c>
      <c r="CG10" s="15">
        <v>2856568.1935126535</v>
      </c>
      <c r="CH10" s="15">
        <v>3227995361</v>
      </c>
      <c r="CI10" s="16">
        <v>2424850.8064873465</v>
      </c>
      <c r="CJ10" s="15">
        <v>2877508332.3894224</v>
      </c>
      <c r="CK10" s="43"/>
      <c r="CL10" s="37" t="s">
        <v>5</v>
      </c>
      <c r="CM10" s="28" t="s">
        <v>92</v>
      </c>
      <c r="CN10" s="15">
        <v>1821617.9712857427</v>
      </c>
      <c r="CO10" s="15">
        <v>2092350317.2509267</v>
      </c>
      <c r="CP10" s="15">
        <v>1558490.0287142573</v>
      </c>
      <c r="CQ10" s="15">
        <v>1835753396</v>
      </c>
      <c r="CR10" s="15">
        <v>775185.97979467863</v>
      </c>
      <c r="CS10" s="15">
        <v>876412984.066383</v>
      </c>
      <c r="CT10" s="16">
        <v>746233.02020532137</v>
      </c>
      <c r="CU10" s="15">
        <v>868537777.933617</v>
      </c>
      <c r="CV10" s="43"/>
      <c r="CW10" s="37" t="s">
        <v>5</v>
      </c>
      <c r="CX10" s="28" t="s">
        <v>92</v>
      </c>
      <c r="CY10" s="15">
        <v>650916.13854347868</v>
      </c>
      <c r="CZ10" s="15">
        <v>486114029.87428242</v>
      </c>
      <c r="DA10" s="16">
        <v>650595.86145652132</v>
      </c>
      <c r="DB10" s="15">
        <v>507055303.12571746</v>
      </c>
    </row>
    <row r="11" spans="1:106" ht="27" customHeight="1">
      <c r="A11" s="43"/>
      <c r="B11" s="37" t="s">
        <v>6</v>
      </c>
      <c r="C11" s="29" t="s">
        <v>74</v>
      </c>
      <c r="D11" s="15">
        <v>120699510</v>
      </c>
      <c r="E11" s="15">
        <v>24423330909</v>
      </c>
      <c r="F11" s="15">
        <v>140270202</v>
      </c>
      <c r="G11" s="15">
        <v>28580922507.378746</v>
      </c>
      <c r="H11" s="15">
        <v>17875282</v>
      </c>
      <c r="I11" s="15">
        <v>3594409445</v>
      </c>
      <c r="J11" s="16">
        <v>15087002</v>
      </c>
      <c r="K11" s="15">
        <v>3013477151</v>
      </c>
      <c r="L11" s="43"/>
      <c r="M11" s="37" t="s">
        <v>6</v>
      </c>
      <c r="N11" s="29" t="s">
        <v>93</v>
      </c>
      <c r="O11" s="15">
        <v>10240960</v>
      </c>
      <c r="P11" s="15">
        <v>2062595606.0764191</v>
      </c>
      <c r="Q11" s="16">
        <v>8756462</v>
      </c>
      <c r="R11" s="15">
        <v>1743292698</v>
      </c>
      <c r="S11" s="15">
        <v>5769336</v>
      </c>
      <c r="T11" s="15">
        <v>1168984013.0678186</v>
      </c>
      <c r="U11" s="16">
        <v>5154214</v>
      </c>
      <c r="V11" s="15">
        <v>1034451874.9321811</v>
      </c>
      <c r="W11" s="43"/>
      <c r="X11" s="37" t="s">
        <v>6</v>
      </c>
      <c r="Y11" s="29" t="s">
        <v>93</v>
      </c>
      <c r="Z11" s="15">
        <v>5882237</v>
      </c>
      <c r="AA11" s="15">
        <v>1200622216.1828861</v>
      </c>
      <c r="AB11" s="16">
        <v>6769545</v>
      </c>
      <c r="AC11" s="15">
        <v>1388234421.8171136</v>
      </c>
      <c r="AD11" s="15">
        <v>5562993</v>
      </c>
      <c r="AE11" s="15">
        <v>1138590155.7521868</v>
      </c>
      <c r="AF11" s="16">
        <v>8792273</v>
      </c>
      <c r="AG11" s="15">
        <v>1825461147.247813</v>
      </c>
      <c r="AH11" s="43"/>
      <c r="AI11" s="37" t="s">
        <v>6</v>
      </c>
      <c r="AJ11" s="29" t="s">
        <v>93</v>
      </c>
      <c r="AK11" s="15">
        <v>5095740</v>
      </c>
      <c r="AL11" s="15">
        <v>1032705985.7374309</v>
      </c>
      <c r="AM11" s="16">
        <v>8955599</v>
      </c>
      <c r="AN11" s="15">
        <v>1852216914.2625692</v>
      </c>
      <c r="AO11" s="15">
        <v>6106774</v>
      </c>
      <c r="AP11" s="15">
        <v>1242319878.0949237</v>
      </c>
      <c r="AQ11" s="16">
        <v>9558963</v>
      </c>
      <c r="AR11" s="15">
        <v>1975247523.9050765</v>
      </c>
      <c r="AS11" s="43"/>
      <c r="AT11" s="37" t="s">
        <v>6</v>
      </c>
      <c r="AU11" s="29" t="s">
        <v>109</v>
      </c>
      <c r="AV11" s="15">
        <v>7134175</v>
      </c>
      <c r="AW11" s="15">
        <v>1462626577.5699193</v>
      </c>
      <c r="AX11" s="16">
        <v>9762094</v>
      </c>
      <c r="AY11" s="15">
        <v>2023921266.4300809</v>
      </c>
      <c r="AZ11" s="15">
        <v>7244308</v>
      </c>
      <c r="BA11" s="15">
        <v>1490561653.8394837</v>
      </c>
      <c r="BB11" s="16">
        <v>9759083</v>
      </c>
      <c r="BC11" s="15">
        <v>2031338882.160516</v>
      </c>
      <c r="BD11" s="43"/>
      <c r="BE11" s="37" t="s">
        <v>6</v>
      </c>
      <c r="BF11" s="29" t="s">
        <v>93</v>
      </c>
      <c r="BG11" s="15">
        <v>7362410</v>
      </c>
      <c r="BH11" s="15">
        <v>1516955281.1509292</v>
      </c>
      <c r="BI11" s="16">
        <v>10343737</v>
      </c>
      <c r="BJ11" s="15">
        <v>2154316997.849071</v>
      </c>
      <c r="BK11" s="15">
        <v>5957850</v>
      </c>
      <c r="BL11" s="15">
        <v>1212698463.8637199</v>
      </c>
      <c r="BM11" s="16">
        <v>8510521</v>
      </c>
      <c r="BN11" s="15">
        <v>1753204683.1362798</v>
      </c>
      <c r="BO11" s="43"/>
      <c r="BP11" s="37" t="s">
        <v>6</v>
      </c>
      <c r="BQ11" s="29" t="s">
        <v>109</v>
      </c>
      <c r="BR11" s="15">
        <v>5337865</v>
      </c>
      <c r="BS11" s="15">
        <v>1077003877.4512951</v>
      </c>
      <c r="BT11" s="16">
        <v>7283593</v>
      </c>
      <c r="BU11" s="15">
        <v>1486624267.5487046</v>
      </c>
      <c r="BV11" s="15">
        <v>6024039</v>
      </c>
      <c r="BW11" s="15">
        <v>1218940526.4236181</v>
      </c>
      <c r="BX11" s="16">
        <v>7858504</v>
      </c>
      <c r="BY11" s="15">
        <v>1604745963.5763822</v>
      </c>
      <c r="BZ11" s="43"/>
      <c r="CA11" s="37" t="s">
        <v>6</v>
      </c>
      <c r="CB11" s="29" t="s">
        <v>93</v>
      </c>
      <c r="CC11" s="15">
        <v>6921414</v>
      </c>
      <c r="CD11" s="15">
        <v>1397440523.043169</v>
      </c>
      <c r="CE11" s="16">
        <v>7612857</v>
      </c>
      <c r="CF11" s="15">
        <v>1539373958.9568312</v>
      </c>
      <c r="CG11" s="15">
        <v>7970527</v>
      </c>
      <c r="CH11" s="15">
        <v>1623527250.3538587</v>
      </c>
      <c r="CI11" s="16">
        <v>6611058</v>
      </c>
      <c r="CJ11" s="15">
        <v>1332640728.6461418</v>
      </c>
      <c r="CK11" s="43"/>
      <c r="CL11" s="37" t="s">
        <v>6</v>
      </c>
      <c r="CM11" s="29" t="s">
        <v>93</v>
      </c>
      <c r="CN11" s="15">
        <v>5271997</v>
      </c>
      <c r="CO11" s="15">
        <v>1058157428.2418621</v>
      </c>
      <c r="CP11" s="15">
        <v>4552434</v>
      </c>
      <c r="CQ11" s="15">
        <v>904210208.75813806</v>
      </c>
      <c r="CR11" s="15">
        <v>2459864</v>
      </c>
      <c r="CS11" s="15">
        <v>462676971.88027847</v>
      </c>
      <c r="CT11" s="16">
        <v>2455020</v>
      </c>
      <c r="CU11" s="15">
        <v>461523285.11972159</v>
      </c>
      <c r="CV11" s="43"/>
      <c r="CW11" s="37" t="s">
        <v>6</v>
      </c>
      <c r="CX11" s="29" t="s">
        <v>93</v>
      </c>
      <c r="CY11" s="15">
        <v>2481739</v>
      </c>
      <c r="CZ11" s="15">
        <v>462515054.96787494</v>
      </c>
      <c r="DA11" s="16">
        <v>2447243</v>
      </c>
      <c r="DB11" s="15">
        <v>456640534.032125</v>
      </c>
    </row>
    <row r="12" spans="1:106" ht="26.25" customHeight="1">
      <c r="A12" s="43"/>
      <c r="B12" s="37" t="s">
        <v>7</v>
      </c>
      <c r="C12" s="29" t="s">
        <v>75</v>
      </c>
      <c r="D12" s="15">
        <v>101862060.30256632</v>
      </c>
      <c r="E12" s="15">
        <v>3246266729</v>
      </c>
      <c r="F12" s="15">
        <v>118673685.69743367</v>
      </c>
      <c r="G12" s="15">
        <v>3708712913</v>
      </c>
      <c r="H12" s="15">
        <v>15762428.14456193</v>
      </c>
      <c r="I12" s="15">
        <v>399667055</v>
      </c>
      <c r="J12" s="16">
        <v>13299722.85543807</v>
      </c>
      <c r="K12" s="15">
        <v>333783178.69283974</v>
      </c>
      <c r="L12" s="43"/>
      <c r="M12" s="37" t="s">
        <v>7</v>
      </c>
      <c r="N12" s="29" t="s">
        <v>94</v>
      </c>
      <c r="O12" s="15">
        <v>8745720.073453309</v>
      </c>
      <c r="P12" s="15">
        <v>222403609.76176473</v>
      </c>
      <c r="Q12" s="16">
        <v>7456200.9265466919</v>
      </c>
      <c r="R12" s="15">
        <v>186986964</v>
      </c>
      <c r="S12" s="15">
        <v>4818917.4650540994</v>
      </c>
      <c r="T12" s="15">
        <v>125118447.65453081</v>
      </c>
      <c r="U12" s="16">
        <v>4312256.5349459006</v>
      </c>
      <c r="V12" s="15">
        <v>110668378.34546921</v>
      </c>
      <c r="W12" s="43"/>
      <c r="X12" s="37" t="s">
        <v>7</v>
      </c>
      <c r="Y12" s="29" t="s">
        <v>94</v>
      </c>
      <c r="Z12" s="15">
        <v>4819424.1533804918</v>
      </c>
      <c r="AA12" s="15">
        <v>135812307.51505509</v>
      </c>
      <c r="AB12" s="16">
        <v>5616863.8466195082</v>
      </c>
      <c r="AC12" s="15">
        <v>154765583.48494494</v>
      </c>
      <c r="AD12" s="15">
        <v>4478436.0506731598</v>
      </c>
      <c r="AE12" s="15">
        <v>135948885.55823922</v>
      </c>
      <c r="AF12" s="16">
        <v>7273284.9493268402</v>
      </c>
      <c r="AG12" s="15">
        <v>206658873.44176081</v>
      </c>
      <c r="AH12" s="43"/>
      <c r="AI12" s="37" t="s">
        <v>7</v>
      </c>
      <c r="AJ12" s="29" t="s">
        <v>94</v>
      </c>
      <c r="AK12" s="15">
        <v>4114285.1627120222</v>
      </c>
      <c r="AL12" s="15">
        <v>124534370.8682874</v>
      </c>
      <c r="AM12" s="16">
        <v>7360523.8372879773</v>
      </c>
      <c r="AN12" s="15">
        <v>208742888.13171262</v>
      </c>
      <c r="AO12" s="15">
        <v>5056413.9976769304</v>
      </c>
      <c r="AP12" s="15">
        <v>152512282.14073086</v>
      </c>
      <c r="AQ12" s="16">
        <v>7941811.0023230696</v>
      </c>
      <c r="AR12" s="15">
        <v>226160066.85926917</v>
      </c>
      <c r="AS12" s="43"/>
      <c r="AT12" s="37" t="s">
        <v>7</v>
      </c>
      <c r="AU12" s="29" t="s">
        <v>110</v>
      </c>
      <c r="AV12" s="15">
        <v>5994679.2671598503</v>
      </c>
      <c r="AW12" s="15">
        <v>185320402.30886272</v>
      </c>
      <c r="AX12" s="16">
        <v>8169493.7328401497</v>
      </c>
      <c r="AY12" s="15">
        <v>240208479.69113722</v>
      </c>
      <c r="AZ12" s="15">
        <v>6095503.2259891592</v>
      </c>
      <c r="BA12" s="15">
        <v>198022000.49050665</v>
      </c>
      <c r="BB12" s="16">
        <v>8174632.7740108408</v>
      </c>
      <c r="BC12" s="15">
        <v>255834170.50949335</v>
      </c>
      <c r="BD12" s="43"/>
      <c r="BE12" s="37" t="s">
        <v>7</v>
      </c>
      <c r="BF12" s="29" t="s">
        <v>94</v>
      </c>
      <c r="BG12" s="15">
        <v>6231047.4512640331</v>
      </c>
      <c r="BH12" s="15">
        <v>213288489.89502215</v>
      </c>
      <c r="BI12" s="16">
        <v>8798451.5487359669</v>
      </c>
      <c r="BJ12" s="15">
        <v>300414252.10497791</v>
      </c>
      <c r="BK12" s="15">
        <v>5033792.1059482386</v>
      </c>
      <c r="BL12" s="15">
        <v>180346313.43406689</v>
      </c>
      <c r="BM12" s="16">
        <v>7337321.8940517614</v>
      </c>
      <c r="BN12" s="15">
        <v>268392773.56593311</v>
      </c>
      <c r="BO12" s="43"/>
      <c r="BP12" s="37" t="s">
        <v>7</v>
      </c>
      <c r="BQ12" s="29" t="s">
        <v>110</v>
      </c>
      <c r="BR12" s="15">
        <v>4525446.8885746365</v>
      </c>
      <c r="BS12" s="15">
        <v>165637190.01583001</v>
      </c>
      <c r="BT12" s="16">
        <v>6310260.1114253635</v>
      </c>
      <c r="BU12" s="15">
        <v>234386779.98416996</v>
      </c>
      <c r="BV12" s="15">
        <v>5151938.0402158378</v>
      </c>
      <c r="BW12" s="15">
        <v>190925423.06938624</v>
      </c>
      <c r="BX12" s="16">
        <v>6827639.9597841622</v>
      </c>
      <c r="BY12" s="15">
        <v>253337476.93061379</v>
      </c>
      <c r="BZ12" s="43"/>
      <c r="CA12" s="37" t="s">
        <v>7</v>
      </c>
      <c r="CB12" s="29" t="s">
        <v>94</v>
      </c>
      <c r="CC12" s="15">
        <v>5883930.0839047069</v>
      </c>
      <c r="CD12" s="15">
        <v>224949089.09590524</v>
      </c>
      <c r="CE12" s="16">
        <v>6518843.9160952931</v>
      </c>
      <c r="CF12" s="15">
        <v>242828655.90409479</v>
      </c>
      <c r="CG12" s="15">
        <v>6838375.0966510838</v>
      </c>
      <c r="CH12" s="15">
        <v>273807984.16797745</v>
      </c>
      <c r="CI12" s="16">
        <v>5639321.9033489162</v>
      </c>
      <c r="CJ12" s="15">
        <v>211645976.83202249</v>
      </c>
      <c r="CK12" s="43"/>
      <c r="CL12" s="37" t="s">
        <v>7</v>
      </c>
      <c r="CM12" s="29" t="s">
        <v>94</v>
      </c>
      <c r="CN12" s="15">
        <v>4452374.9575550314</v>
      </c>
      <c r="CO12" s="15">
        <v>179464963.00578508</v>
      </c>
      <c r="CP12" s="15">
        <v>3809703.0424449691</v>
      </c>
      <c r="CQ12" s="15">
        <v>142584175.99421492</v>
      </c>
      <c r="CR12" s="15">
        <v>1932621.1093043047</v>
      </c>
      <c r="CS12" s="15">
        <v>77116671.412218884</v>
      </c>
      <c r="CT12" s="16">
        <v>1926707.8906956953</v>
      </c>
      <c r="CU12" s="15">
        <v>71018668.587781131</v>
      </c>
      <c r="CV12" s="43"/>
      <c r="CW12" s="37" t="s">
        <v>7</v>
      </c>
      <c r="CX12" s="29" t="s">
        <v>94</v>
      </c>
      <c r="CY12" s="15">
        <v>1926727.0284875117</v>
      </c>
      <c r="CZ12" s="15">
        <v>61391243.260136165</v>
      </c>
      <c r="DA12" s="16">
        <v>1900644.9715124883</v>
      </c>
      <c r="DB12" s="15">
        <v>60295571.739863843</v>
      </c>
    </row>
    <row r="13" spans="1:106" ht="27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44"/>
      <c r="M13" s="37"/>
      <c r="N13" s="14"/>
      <c r="O13" s="15"/>
      <c r="P13" s="15"/>
      <c r="Q13" s="15"/>
      <c r="R13" s="15"/>
      <c r="S13" s="15"/>
      <c r="T13" s="15"/>
      <c r="U13" s="15"/>
      <c r="V13" s="15"/>
      <c r="W13" s="44"/>
      <c r="X13" s="37"/>
      <c r="Y13" s="14"/>
      <c r="Z13" s="15"/>
      <c r="AA13" s="15"/>
      <c r="AB13" s="15"/>
      <c r="AC13" s="15"/>
      <c r="AD13" s="15"/>
      <c r="AE13" s="15"/>
      <c r="AF13" s="15"/>
      <c r="AG13" s="15"/>
      <c r="AH13" s="44"/>
      <c r="AI13" s="37"/>
      <c r="AJ13" s="14"/>
      <c r="AK13" s="15"/>
      <c r="AL13" s="15"/>
      <c r="AM13" s="15"/>
      <c r="AN13" s="15"/>
      <c r="AO13" s="15"/>
      <c r="AP13" s="15"/>
      <c r="AQ13" s="15"/>
      <c r="AR13" s="15"/>
      <c r="AS13" s="44"/>
      <c r="AT13" s="37"/>
      <c r="AU13" s="14"/>
      <c r="AV13" s="15"/>
      <c r="AW13" s="15"/>
      <c r="AX13" s="15"/>
      <c r="AY13" s="15"/>
      <c r="AZ13" s="15"/>
      <c r="BA13" s="15"/>
      <c r="BB13" s="15"/>
      <c r="BC13" s="15"/>
      <c r="BD13" s="44"/>
      <c r="BE13" s="37"/>
      <c r="BF13" s="14"/>
      <c r="BG13" s="15"/>
      <c r="BH13" s="15"/>
      <c r="BI13" s="15"/>
      <c r="BJ13" s="15"/>
      <c r="BK13" s="15"/>
      <c r="BL13" s="15"/>
      <c r="BM13" s="15"/>
      <c r="BN13" s="15"/>
      <c r="BO13" s="44"/>
      <c r="BP13" s="37"/>
      <c r="BQ13" s="14"/>
      <c r="BR13" s="15"/>
      <c r="BS13" s="15"/>
      <c r="BT13" s="15"/>
      <c r="BU13" s="15"/>
      <c r="BV13" s="15"/>
      <c r="BW13" s="15"/>
      <c r="BX13" s="15"/>
      <c r="BY13" s="15"/>
      <c r="BZ13" s="44"/>
      <c r="CA13" s="37"/>
      <c r="CB13" s="14"/>
      <c r="CC13" s="15"/>
      <c r="CD13" s="15"/>
      <c r="CE13" s="15"/>
      <c r="CF13" s="15"/>
      <c r="CG13" s="15"/>
      <c r="CH13" s="15"/>
      <c r="CI13" s="15"/>
      <c r="CJ13" s="15"/>
      <c r="CK13" s="44"/>
      <c r="CL13" s="37"/>
      <c r="CM13" s="14"/>
      <c r="CN13" s="15"/>
      <c r="CO13" s="15"/>
      <c r="CP13" s="15"/>
      <c r="CQ13" s="15"/>
      <c r="CR13" s="15"/>
      <c r="CS13" s="15"/>
      <c r="CT13" s="15"/>
      <c r="CU13" s="15"/>
      <c r="CV13" s="44"/>
      <c r="CW13" s="37"/>
      <c r="CX13" s="14"/>
      <c r="CY13" s="15"/>
      <c r="CZ13" s="15"/>
      <c r="DA13" s="15"/>
      <c r="DB13" s="15"/>
    </row>
    <row r="14" spans="1:106" ht="30" customHeight="1">
      <c r="A14" s="38" t="s">
        <v>9</v>
      </c>
      <c r="B14" s="38"/>
      <c r="C14" s="12" t="s">
        <v>10</v>
      </c>
      <c r="D14" s="13">
        <v>11490513.941835279</v>
      </c>
      <c r="E14" s="13">
        <v>12839391349.676893</v>
      </c>
      <c r="F14" s="13">
        <v>13311711.876175117</v>
      </c>
      <c r="G14" s="13">
        <v>15115807505.832481</v>
      </c>
      <c r="H14" s="13">
        <v>607945.31219783193</v>
      </c>
      <c r="I14" s="13">
        <v>672652418</v>
      </c>
      <c r="J14" s="13">
        <v>598881.68780216807</v>
      </c>
      <c r="K14" s="13">
        <v>656079709.47595298</v>
      </c>
      <c r="L14" s="38" t="s">
        <v>9</v>
      </c>
      <c r="M14" s="38"/>
      <c r="N14" s="12" t="s">
        <v>10</v>
      </c>
      <c r="O14" s="13">
        <v>1673098</v>
      </c>
      <c r="P14" s="13">
        <v>1539316709.7337821</v>
      </c>
      <c r="Q14" s="13">
        <v>1587891.6183685684</v>
      </c>
      <c r="R14" s="13">
        <v>1528849291.2662182</v>
      </c>
      <c r="S14" s="13">
        <v>658880.5515782549</v>
      </c>
      <c r="T14" s="13">
        <v>763143066.68835115</v>
      </c>
      <c r="U14" s="13">
        <v>804630.4484217451</v>
      </c>
      <c r="V14" s="13">
        <v>991405778.31164885</v>
      </c>
      <c r="W14" s="38" t="s">
        <v>9</v>
      </c>
      <c r="X14" s="38"/>
      <c r="Y14" s="12" t="s">
        <v>10</v>
      </c>
      <c r="Z14" s="13">
        <v>828792.966716995</v>
      </c>
      <c r="AA14" s="13">
        <v>1078633660.4125569</v>
      </c>
      <c r="AB14" s="13">
        <v>1294435</v>
      </c>
      <c r="AC14" s="13">
        <v>1576781491.5874434</v>
      </c>
      <c r="AD14" s="13">
        <v>1016549.2329248308</v>
      </c>
      <c r="AE14" s="13">
        <v>1283972038.045145</v>
      </c>
      <c r="AF14" s="13">
        <v>1499625</v>
      </c>
      <c r="AG14" s="13">
        <v>1772501128.9548547</v>
      </c>
      <c r="AH14" s="38" t="s">
        <v>9</v>
      </c>
      <c r="AI14" s="38"/>
      <c r="AJ14" s="12" t="s">
        <v>10</v>
      </c>
      <c r="AK14" s="13">
        <v>878255.40119061247</v>
      </c>
      <c r="AL14" s="13">
        <v>1063404168.4656107</v>
      </c>
      <c r="AM14" s="13">
        <v>1134959.5988093878</v>
      </c>
      <c r="AN14" s="13">
        <v>1375246481.5343895</v>
      </c>
      <c r="AO14" s="13">
        <v>832137.71720464714</v>
      </c>
      <c r="AP14" s="13">
        <v>973554754.60363328</v>
      </c>
      <c r="AQ14" s="13">
        <v>1069019.2827953529</v>
      </c>
      <c r="AR14" s="13">
        <v>1279849884.3963666</v>
      </c>
      <c r="AS14" s="38" t="s">
        <v>9</v>
      </c>
      <c r="AT14" s="38"/>
      <c r="AU14" s="12" t="s">
        <v>10</v>
      </c>
      <c r="AV14" s="13">
        <v>875252.72747037222</v>
      </c>
      <c r="AW14" s="13">
        <v>990137373.74353075</v>
      </c>
      <c r="AX14" s="13">
        <v>1073601.2725296279</v>
      </c>
      <c r="AY14" s="13">
        <v>1265247280.2564692</v>
      </c>
      <c r="AZ14" s="13">
        <v>867238.5477541833</v>
      </c>
      <c r="BA14" s="13">
        <v>961529930.83967435</v>
      </c>
      <c r="BB14" s="13">
        <v>1018052.4522458165</v>
      </c>
      <c r="BC14" s="13">
        <v>1183096027.1603258</v>
      </c>
      <c r="BD14" s="38" t="s">
        <v>9</v>
      </c>
      <c r="BE14" s="38"/>
      <c r="BF14" s="12" t="s">
        <v>10</v>
      </c>
      <c r="BG14" s="13">
        <v>815697.85976347956</v>
      </c>
      <c r="BH14" s="13">
        <v>897714545.37722588</v>
      </c>
      <c r="BI14" s="13">
        <v>937180.14023652032</v>
      </c>
      <c r="BJ14" s="13">
        <v>1072211313.6227742</v>
      </c>
      <c r="BK14" s="13">
        <v>641556.5066054106</v>
      </c>
      <c r="BL14" s="13">
        <v>717171113.03888845</v>
      </c>
      <c r="BM14" s="13">
        <v>570062.4933945894</v>
      </c>
      <c r="BN14" s="13">
        <v>625207671.96111155</v>
      </c>
      <c r="BO14" s="38" t="s">
        <v>9</v>
      </c>
      <c r="BP14" s="38"/>
      <c r="BQ14" s="12" t="s">
        <v>10</v>
      </c>
      <c r="BR14" s="13">
        <v>418652.78222837934</v>
      </c>
      <c r="BS14" s="13">
        <v>458587975.19677675</v>
      </c>
      <c r="BT14" s="13">
        <v>485128.21777162061</v>
      </c>
      <c r="BU14" s="13">
        <v>532983158.80322325</v>
      </c>
      <c r="BV14" s="13">
        <v>380350.59705837769</v>
      </c>
      <c r="BW14" s="13">
        <v>411011997.1786049</v>
      </c>
      <c r="BX14" s="13">
        <v>452809.40294162231</v>
      </c>
      <c r="BY14" s="13">
        <v>484396684.8213951</v>
      </c>
      <c r="BZ14" s="38" t="s">
        <v>9</v>
      </c>
      <c r="CA14" s="38"/>
      <c r="CB14" s="12" t="s">
        <v>10</v>
      </c>
      <c r="CC14" s="13">
        <v>353781.88332129904</v>
      </c>
      <c r="CD14" s="13">
        <v>374033873.99558783</v>
      </c>
      <c r="CE14" s="13">
        <v>349277.11667870096</v>
      </c>
      <c r="CF14" s="13">
        <v>358350131.00441217</v>
      </c>
      <c r="CG14" s="13">
        <v>358547.22497130639</v>
      </c>
      <c r="CH14" s="13">
        <v>369820968.42822468</v>
      </c>
      <c r="CI14" s="13">
        <v>239736.11535016898</v>
      </c>
      <c r="CJ14" s="13">
        <v>234883510.57177526</v>
      </c>
      <c r="CK14" s="38" t="s">
        <v>9</v>
      </c>
      <c r="CL14" s="38"/>
      <c r="CM14" s="12" t="s">
        <v>10</v>
      </c>
      <c r="CN14" s="13">
        <v>198396.04060522409</v>
      </c>
      <c r="CO14" s="13">
        <v>196914523.37895662</v>
      </c>
      <c r="CP14" s="13">
        <v>130072.95939477588</v>
      </c>
      <c r="CQ14" s="13">
        <v>120868263.29563837</v>
      </c>
      <c r="CR14" s="13">
        <v>70418.008159001023</v>
      </c>
      <c r="CS14" s="13">
        <v>66710668.008033417</v>
      </c>
      <c r="CT14" s="13">
        <v>50280.991840998977</v>
      </c>
      <c r="CU14" s="13">
        <v>43682592.99196659</v>
      </c>
      <c r="CV14" s="38" t="s">
        <v>9</v>
      </c>
      <c r="CW14" s="38"/>
      <c r="CX14" s="12" t="s">
        <v>10</v>
      </c>
      <c r="CY14" s="13">
        <v>23756.161882035336</v>
      </c>
      <c r="CZ14" s="13">
        <v>21081565.183482289</v>
      </c>
      <c r="DA14" s="13">
        <v>17795.838117964664</v>
      </c>
      <c r="DB14" s="13">
        <v>14167105.816517707</v>
      </c>
    </row>
    <row r="15" spans="1:106" ht="27" customHeight="1">
      <c r="A15" s="43"/>
      <c r="B15" s="37" t="s">
        <v>4</v>
      </c>
      <c r="C15" s="29" t="s">
        <v>73</v>
      </c>
      <c r="D15" s="15">
        <v>627046.41175279953</v>
      </c>
      <c r="E15" s="15">
        <v>49315377</v>
      </c>
      <c r="F15" s="15">
        <v>545041.58824720047</v>
      </c>
      <c r="G15" s="15">
        <v>40702020.033422992</v>
      </c>
      <c r="H15" s="15">
        <v>14605.957403055228</v>
      </c>
      <c r="I15" s="15">
        <v>753282</v>
      </c>
      <c r="J15" s="54">
        <v>12667.042596944772</v>
      </c>
      <c r="K15" s="54">
        <v>635847</v>
      </c>
      <c r="L15" s="43"/>
      <c r="M15" s="37" t="s">
        <v>4</v>
      </c>
      <c r="N15" s="29" t="s">
        <v>91</v>
      </c>
      <c r="O15" s="15">
        <v>31670.822959008765</v>
      </c>
      <c r="P15" s="15">
        <v>1013555</v>
      </c>
      <c r="Q15" s="15">
        <v>29667.177040991231</v>
      </c>
      <c r="R15" s="15">
        <v>872592</v>
      </c>
      <c r="S15" s="15">
        <v>14355.324519388492</v>
      </c>
      <c r="T15" s="15">
        <v>715776.82658220141</v>
      </c>
      <c r="U15" s="15">
        <v>16182.67548061151</v>
      </c>
      <c r="V15" s="15">
        <v>798405.17341779871</v>
      </c>
      <c r="W15" s="43"/>
      <c r="X15" s="37" t="s">
        <v>4</v>
      </c>
      <c r="Y15" s="29" t="s">
        <v>91</v>
      </c>
      <c r="Z15" s="15">
        <v>32963.838308062957</v>
      </c>
      <c r="AA15" s="15">
        <v>2298709.3205571282</v>
      </c>
      <c r="AB15" s="48">
        <v>36746.161691937043</v>
      </c>
      <c r="AC15" s="51">
        <v>2497279.6794428718</v>
      </c>
      <c r="AD15" s="15">
        <v>52317.299335402662</v>
      </c>
      <c r="AE15" s="15">
        <v>3714980.2479873318</v>
      </c>
      <c r="AF15" s="15">
        <v>55002.700664597338</v>
      </c>
      <c r="AG15" s="15">
        <v>4134150.7520126686</v>
      </c>
      <c r="AH15" s="43"/>
      <c r="AI15" s="37" t="s">
        <v>4</v>
      </c>
      <c r="AJ15" s="29" t="s">
        <v>91</v>
      </c>
      <c r="AK15" s="15">
        <v>36158.2982068817</v>
      </c>
      <c r="AL15" s="15">
        <v>2799954.4226988168</v>
      </c>
      <c r="AM15" s="15">
        <v>41795.7017931183</v>
      </c>
      <c r="AN15" s="15">
        <v>3097565.5773011832</v>
      </c>
      <c r="AO15" s="15">
        <v>37620.562200793793</v>
      </c>
      <c r="AP15" s="15">
        <v>2974793.9668889684</v>
      </c>
      <c r="AQ15" s="15">
        <v>37691.437799206207</v>
      </c>
      <c r="AR15" s="15">
        <v>2855645.0331110316</v>
      </c>
      <c r="AS15" s="43"/>
      <c r="AT15" s="37" t="s">
        <v>4</v>
      </c>
      <c r="AU15" s="29" t="s">
        <v>107</v>
      </c>
      <c r="AV15" s="15">
        <v>46466.674932991489</v>
      </c>
      <c r="AW15" s="15">
        <v>3915483.7200558665</v>
      </c>
      <c r="AX15" s="15">
        <v>40357.325067008504</v>
      </c>
      <c r="AY15" s="15">
        <v>3026462.2799441339</v>
      </c>
      <c r="AZ15" s="15">
        <v>52690.533752651208</v>
      </c>
      <c r="BA15" s="15">
        <v>4697254.9507729867</v>
      </c>
      <c r="BB15" s="15">
        <v>43547.466247348784</v>
      </c>
      <c r="BC15" s="15">
        <v>3350641.0492270128</v>
      </c>
      <c r="BD15" s="43"/>
      <c r="BE15" s="37" t="s">
        <v>4</v>
      </c>
      <c r="BF15" s="29" t="s">
        <v>91</v>
      </c>
      <c r="BG15" s="15">
        <v>55371.174321709252</v>
      </c>
      <c r="BH15" s="15">
        <v>5062372.9769787537</v>
      </c>
      <c r="BI15" s="15">
        <v>46368.825678290748</v>
      </c>
      <c r="BJ15" s="15">
        <v>3711013.0230212463</v>
      </c>
      <c r="BK15" s="15">
        <v>37754.843244868804</v>
      </c>
      <c r="BL15" s="15">
        <v>3046230.0325570204</v>
      </c>
      <c r="BM15" s="15">
        <v>42369.156755131189</v>
      </c>
      <c r="BN15" s="15">
        <v>4178020.96744298</v>
      </c>
      <c r="BO15" s="43"/>
      <c r="BP15" s="37" t="s">
        <v>4</v>
      </c>
      <c r="BQ15" s="29" t="s">
        <v>107</v>
      </c>
      <c r="BR15" s="15">
        <v>33795.225434318803</v>
      </c>
      <c r="BS15" s="15">
        <v>3251361.6486461125</v>
      </c>
      <c r="BT15" s="15">
        <v>32027.774565681197</v>
      </c>
      <c r="BU15" s="15">
        <v>2561826.3513538879</v>
      </c>
      <c r="BV15" s="15">
        <v>34132.193688662526</v>
      </c>
      <c r="BW15" s="15">
        <v>3104376.3873456013</v>
      </c>
      <c r="BX15" s="15">
        <v>33186.806311337474</v>
      </c>
      <c r="BY15" s="15">
        <v>2651735.6126543991</v>
      </c>
      <c r="BZ15" s="43"/>
      <c r="CA15" s="37" t="s">
        <v>4</v>
      </c>
      <c r="CB15" s="29" t="s">
        <v>91</v>
      </c>
      <c r="CC15" s="15">
        <v>40381.935385570381</v>
      </c>
      <c r="CD15" s="15">
        <v>3390510.2746145977</v>
      </c>
      <c r="CE15" s="15">
        <v>30586.064614429615</v>
      </c>
      <c r="CF15" s="15">
        <v>2450534.7253854019</v>
      </c>
      <c r="CG15" s="15">
        <v>55344.420964513651</v>
      </c>
      <c r="CH15" s="15">
        <v>4493839</v>
      </c>
      <c r="CI15" s="15">
        <v>24142.579035486349</v>
      </c>
      <c r="CJ15" s="15">
        <v>2015017</v>
      </c>
      <c r="CK15" s="43"/>
      <c r="CL15" s="37" t="s">
        <v>4</v>
      </c>
      <c r="CM15" s="29" t="s">
        <v>91</v>
      </c>
      <c r="CN15" s="15">
        <v>34282.277132657669</v>
      </c>
      <c r="CO15" s="15">
        <v>2697843</v>
      </c>
      <c r="CP15" s="15">
        <v>14485.722867342334</v>
      </c>
      <c r="CQ15" s="15">
        <v>1209862.6745949732</v>
      </c>
      <c r="CR15" s="15">
        <v>12756.100321543408</v>
      </c>
      <c r="CS15" s="15">
        <v>1032305.2083619921</v>
      </c>
      <c r="CT15" s="15">
        <v>5909.8996784565916</v>
      </c>
      <c r="CU15" s="15">
        <v>464190.79163800797</v>
      </c>
      <c r="CV15" s="43"/>
      <c r="CW15" s="37" t="s">
        <v>4</v>
      </c>
      <c r="CX15" s="29" t="s">
        <v>91</v>
      </c>
      <c r="CY15" s="15">
        <v>4378.929640718563</v>
      </c>
      <c r="CZ15" s="15">
        <v>352748.65712461871</v>
      </c>
      <c r="DA15" s="15">
        <v>2307.0703592814375</v>
      </c>
      <c r="DB15" s="15">
        <v>191230.34287538126</v>
      </c>
    </row>
    <row r="16" spans="1:106" ht="42" customHeight="1">
      <c r="A16" s="43"/>
      <c r="B16" s="37" t="s">
        <v>5</v>
      </c>
      <c r="C16" s="28" t="s">
        <v>40</v>
      </c>
      <c r="D16" s="15">
        <v>11490513.941835279</v>
      </c>
      <c r="E16" s="15">
        <v>10180621551.981356</v>
      </c>
      <c r="F16" s="15">
        <v>13311711.876175117</v>
      </c>
      <c r="G16" s="15">
        <v>12085029662.018642</v>
      </c>
      <c r="H16" s="15">
        <v>607945.31219783193</v>
      </c>
      <c r="I16" s="15">
        <v>533258433</v>
      </c>
      <c r="J16" s="54">
        <v>598881.68780216807</v>
      </c>
      <c r="K16" s="54">
        <v>518914979</v>
      </c>
      <c r="L16" s="43"/>
      <c r="M16" s="37" t="s">
        <v>5</v>
      </c>
      <c r="N16" s="28" t="s">
        <v>92</v>
      </c>
      <c r="O16" s="15">
        <v>1673098</v>
      </c>
      <c r="P16" s="15">
        <v>1175950491.0416636</v>
      </c>
      <c r="Q16" s="15">
        <v>1587891.6183685684</v>
      </c>
      <c r="R16" s="15">
        <v>1167109956.9583366</v>
      </c>
      <c r="S16" s="15">
        <v>658880.5515782549</v>
      </c>
      <c r="T16" s="15">
        <v>612595944.18810439</v>
      </c>
      <c r="U16" s="15">
        <v>804630.4484217451</v>
      </c>
      <c r="V16" s="15">
        <v>808262846.81189549</v>
      </c>
      <c r="W16" s="43"/>
      <c r="X16" s="37" t="s">
        <v>5</v>
      </c>
      <c r="Y16" s="28" t="s">
        <v>92</v>
      </c>
      <c r="Z16" s="15">
        <v>828792.966716995</v>
      </c>
      <c r="AA16" s="15">
        <v>888126891.88200414</v>
      </c>
      <c r="AB16" s="51">
        <v>1294435</v>
      </c>
      <c r="AC16" s="51">
        <v>1298952294.117996</v>
      </c>
      <c r="AD16" s="15">
        <v>1016549.2329248308</v>
      </c>
      <c r="AE16" s="15">
        <v>1048285116.4812797</v>
      </c>
      <c r="AF16" s="15">
        <v>1499625</v>
      </c>
      <c r="AG16" s="15">
        <v>1445236565.5187199</v>
      </c>
      <c r="AH16" s="43"/>
      <c r="AI16" s="37" t="s">
        <v>5</v>
      </c>
      <c r="AJ16" s="28" t="s">
        <v>92</v>
      </c>
      <c r="AK16" s="15">
        <v>878255.40119061247</v>
      </c>
      <c r="AL16" s="15">
        <v>860495681.13865268</v>
      </c>
      <c r="AM16" s="15">
        <v>1134959.5988093878</v>
      </c>
      <c r="AN16" s="15">
        <v>1114474641.8613474</v>
      </c>
      <c r="AO16" s="15">
        <v>832137.71720464714</v>
      </c>
      <c r="AP16" s="15">
        <v>781002323.05599153</v>
      </c>
      <c r="AQ16" s="15">
        <v>1069019.2827953529</v>
      </c>
      <c r="AR16" s="15">
        <v>1034962348.9440084</v>
      </c>
      <c r="AS16" s="43"/>
      <c r="AT16" s="37" t="s">
        <v>5</v>
      </c>
      <c r="AU16" s="28" t="s">
        <v>108</v>
      </c>
      <c r="AV16" s="15">
        <v>875252.72747037222</v>
      </c>
      <c r="AW16" s="15">
        <v>786439147.99560881</v>
      </c>
      <c r="AX16" s="15">
        <v>1073601.2725296279</v>
      </c>
      <c r="AY16" s="15">
        <v>1019448337.0043912</v>
      </c>
      <c r="AZ16" s="15">
        <v>867238.5477541833</v>
      </c>
      <c r="BA16" s="15">
        <v>758365928.69177639</v>
      </c>
      <c r="BB16" s="15">
        <v>1018052.4522458165</v>
      </c>
      <c r="BC16" s="15">
        <v>949331196.30822361</v>
      </c>
      <c r="BD16" s="43"/>
      <c r="BE16" s="37" t="s">
        <v>5</v>
      </c>
      <c r="BF16" s="28" t="s">
        <v>92</v>
      </c>
      <c r="BG16" s="15">
        <v>815697.85976347956</v>
      </c>
      <c r="BH16" s="15">
        <v>705507383.82350171</v>
      </c>
      <c r="BI16" s="15">
        <v>937180.14023652032</v>
      </c>
      <c r="BJ16" s="15">
        <v>855896794.17649841</v>
      </c>
      <c r="BK16" s="15">
        <v>641556.5066054106</v>
      </c>
      <c r="BL16" s="15">
        <v>568147365.34986711</v>
      </c>
      <c r="BM16" s="15">
        <v>570062.4933945894</v>
      </c>
      <c r="BN16" s="15">
        <v>489863898.65013295</v>
      </c>
      <c r="BO16" s="43"/>
      <c r="BP16" s="37" t="s">
        <v>5</v>
      </c>
      <c r="BQ16" s="28" t="s">
        <v>108</v>
      </c>
      <c r="BR16" s="15">
        <v>418652.78222837934</v>
      </c>
      <c r="BS16" s="15">
        <v>359142051.60403806</v>
      </c>
      <c r="BT16" s="15">
        <v>485128.21777162061</v>
      </c>
      <c r="BU16" s="15">
        <v>420078082.39596194</v>
      </c>
      <c r="BV16" s="15">
        <v>380350.59705837769</v>
      </c>
      <c r="BW16" s="15">
        <v>320492443.379605</v>
      </c>
      <c r="BX16" s="15">
        <v>452809.40294162231</v>
      </c>
      <c r="BY16" s="15">
        <v>378526125.620395</v>
      </c>
      <c r="BZ16" s="43"/>
      <c r="CA16" s="37" t="s">
        <v>5</v>
      </c>
      <c r="CB16" s="28" t="s">
        <v>92</v>
      </c>
      <c r="CC16" s="15">
        <v>353781.88332129904</v>
      </c>
      <c r="CD16" s="15">
        <v>288756179.83769727</v>
      </c>
      <c r="CE16" s="15">
        <v>349277.11667870096</v>
      </c>
      <c r="CF16" s="15">
        <v>275823845.16230273</v>
      </c>
      <c r="CG16" s="15">
        <v>355743.8846498311</v>
      </c>
      <c r="CH16" s="15">
        <v>281767933.68794608</v>
      </c>
      <c r="CI16" s="15">
        <v>239736.11535016898</v>
      </c>
      <c r="CJ16" s="15">
        <v>177334142.31205386</v>
      </c>
      <c r="CK16" s="43"/>
      <c r="CL16" s="37" t="s">
        <v>5</v>
      </c>
      <c r="CM16" s="28" t="s">
        <v>92</v>
      </c>
      <c r="CN16" s="15">
        <v>195129.25485089005</v>
      </c>
      <c r="CO16" s="15">
        <v>147899033.89859036</v>
      </c>
      <c r="CP16" s="15">
        <v>129555.74514910996</v>
      </c>
      <c r="CQ16" s="15">
        <v>89452446.101409644</v>
      </c>
      <c r="CR16" s="15">
        <v>68756.735052774791</v>
      </c>
      <c r="CS16" s="15">
        <v>49216881.481518313</v>
      </c>
      <c r="CT16" s="15">
        <v>49672.264947225201</v>
      </c>
      <c r="CU16" s="15">
        <v>31528460.518481698</v>
      </c>
      <c r="CV16" s="43"/>
      <c r="CW16" s="37" t="s">
        <v>5</v>
      </c>
      <c r="CX16" s="28" t="s">
        <v>92</v>
      </c>
      <c r="CY16" s="15">
        <v>22693.981267106949</v>
      </c>
      <c r="CZ16" s="15">
        <v>15172321.443511721</v>
      </c>
      <c r="DA16" s="15">
        <v>17194.018732893051</v>
      </c>
      <c r="DB16" s="15">
        <v>9832700.5564882774</v>
      </c>
    </row>
    <row r="17" spans="1:106" ht="27" customHeight="1">
      <c r="A17" s="43"/>
      <c r="B17" s="37" t="s">
        <v>6</v>
      </c>
      <c r="C17" s="29" t="s">
        <v>74</v>
      </c>
      <c r="D17" s="15">
        <v>11323717.894142589</v>
      </c>
      <c r="E17" s="15">
        <v>2598197566.0832386</v>
      </c>
      <c r="F17" s="15">
        <v>13001622.10585741</v>
      </c>
      <c r="G17" s="15">
        <v>2980596499.7395234</v>
      </c>
      <c r="H17" s="15">
        <v>606478.93281498714</v>
      </c>
      <c r="I17" s="15">
        <v>138379793</v>
      </c>
      <c r="J17" s="54">
        <v>597959.06718501274</v>
      </c>
      <c r="K17" s="54">
        <v>136307354.82276163</v>
      </c>
      <c r="L17" s="43"/>
      <c r="M17" s="37" t="s">
        <v>6</v>
      </c>
      <c r="N17" s="29" t="s">
        <v>93</v>
      </c>
      <c r="O17" s="15">
        <v>1584631.2474208188</v>
      </c>
      <c r="P17" s="15">
        <v>361855390.51228809</v>
      </c>
      <c r="Q17" s="15">
        <v>1578956.7525791812</v>
      </c>
      <c r="R17" s="15">
        <v>360411711.48771191</v>
      </c>
      <c r="S17" s="15">
        <v>654075.04249606747</v>
      </c>
      <c r="T17" s="15">
        <v>149602799.76561949</v>
      </c>
      <c r="U17" s="15">
        <v>796397.95750393253</v>
      </c>
      <c r="V17" s="15">
        <v>182089557.23438054</v>
      </c>
      <c r="W17" s="43"/>
      <c r="X17" s="37" t="s">
        <v>6</v>
      </c>
      <c r="Y17" s="29" t="s">
        <v>93</v>
      </c>
      <c r="Z17" s="15">
        <v>818150.55255615979</v>
      </c>
      <c r="AA17" s="15">
        <v>187638777.93195772</v>
      </c>
      <c r="AB17" s="51">
        <v>1198880.4474438403</v>
      </c>
      <c r="AC17" s="51">
        <v>274729127.06804234</v>
      </c>
      <c r="AD17" s="15">
        <v>1005285.6926770646</v>
      </c>
      <c r="AE17" s="15">
        <v>231043643.36475247</v>
      </c>
      <c r="AF17" s="15">
        <v>1403760.3073229352</v>
      </c>
      <c r="AG17" s="15">
        <v>322190049.63524753</v>
      </c>
      <c r="AH17" s="43"/>
      <c r="AI17" s="37" t="s">
        <v>6</v>
      </c>
      <c r="AJ17" s="29" t="s">
        <v>93</v>
      </c>
      <c r="AK17" s="15">
        <v>868364.86983670411</v>
      </c>
      <c r="AL17" s="15">
        <v>199484615.95311967</v>
      </c>
      <c r="AM17" s="15">
        <v>1119558.1301632959</v>
      </c>
      <c r="AN17" s="15">
        <v>256961420.04688036</v>
      </c>
      <c r="AO17" s="15">
        <v>822563.53899043135</v>
      </c>
      <c r="AP17" s="15">
        <v>188930293.80883875</v>
      </c>
      <c r="AQ17" s="15">
        <v>1052408.4610095688</v>
      </c>
      <c r="AR17" s="15">
        <v>241387364.19116125</v>
      </c>
      <c r="AS17" s="43"/>
      <c r="AT17" s="37" t="s">
        <v>6</v>
      </c>
      <c r="AU17" s="29" t="s">
        <v>109</v>
      </c>
      <c r="AV17" s="15">
        <v>866120.3875982461</v>
      </c>
      <c r="AW17" s="15">
        <v>198967592.95401883</v>
      </c>
      <c r="AX17" s="15">
        <v>1055469.6124017539</v>
      </c>
      <c r="AY17" s="15">
        <v>242078767.04598111</v>
      </c>
      <c r="AZ17" s="15">
        <v>859401.24879707466</v>
      </c>
      <c r="BA17" s="15">
        <v>197543938.98876733</v>
      </c>
      <c r="BB17" s="15">
        <v>1000854.7512029252</v>
      </c>
      <c r="BC17" s="15">
        <v>229653140.01123264</v>
      </c>
      <c r="BD17" s="43"/>
      <c r="BE17" s="37" t="s">
        <v>6</v>
      </c>
      <c r="BF17" s="29" t="s">
        <v>93</v>
      </c>
      <c r="BG17" s="15">
        <v>809444.28504105983</v>
      </c>
      <c r="BH17" s="15">
        <v>186152971.00914001</v>
      </c>
      <c r="BI17" s="15">
        <v>922400.71495894028</v>
      </c>
      <c r="BJ17" s="15">
        <v>211777677.99086002</v>
      </c>
      <c r="BK17" s="15">
        <v>632508.09733092994</v>
      </c>
      <c r="BL17" s="15">
        <v>145297915.66242248</v>
      </c>
      <c r="BM17" s="15">
        <v>566772.90266906994</v>
      </c>
      <c r="BN17" s="15">
        <v>130392699.33757752</v>
      </c>
      <c r="BO17" s="43"/>
      <c r="BP17" s="37" t="s">
        <v>6</v>
      </c>
      <c r="BQ17" s="29" t="s">
        <v>109</v>
      </c>
      <c r="BR17" s="15">
        <v>415480.14755177149</v>
      </c>
      <c r="BS17" s="15">
        <v>95586143.882859632</v>
      </c>
      <c r="BT17" s="15">
        <v>477934.85244822863</v>
      </c>
      <c r="BU17" s="15">
        <v>109768784.11714038</v>
      </c>
      <c r="BV17" s="15">
        <v>377341.86296617513</v>
      </c>
      <c r="BW17" s="15">
        <v>86802608.191748932</v>
      </c>
      <c r="BX17" s="15">
        <v>446664.13703382475</v>
      </c>
      <c r="BY17" s="15">
        <v>102624132.80825107</v>
      </c>
      <c r="BZ17" s="43"/>
      <c r="CA17" s="37" t="s">
        <v>6</v>
      </c>
      <c r="CB17" s="29" t="s">
        <v>93</v>
      </c>
      <c r="CC17" s="15">
        <v>352754.55244753242</v>
      </c>
      <c r="CD17" s="15">
        <v>81129878</v>
      </c>
      <c r="CE17" s="15">
        <v>345943.44755246758</v>
      </c>
      <c r="CF17" s="15">
        <v>79526270</v>
      </c>
      <c r="CG17" s="15">
        <v>358547.22497130639</v>
      </c>
      <c r="CH17" s="15">
        <v>82469656.959026158</v>
      </c>
      <c r="CI17" s="15">
        <v>239510.77502869361</v>
      </c>
      <c r="CJ17" s="15">
        <v>55084467.04097385</v>
      </c>
      <c r="CK17" s="43"/>
      <c r="CL17" s="37" t="s">
        <v>6</v>
      </c>
      <c r="CM17" s="29" t="s">
        <v>93</v>
      </c>
      <c r="CN17" s="15">
        <v>198396.04060522409</v>
      </c>
      <c r="CO17" s="15">
        <v>45636668.437478207</v>
      </c>
      <c r="CP17" s="15">
        <v>130072.95939477588</v>
      </c>
      <c r="CQ17" s="15">
        <v>29934495.562521797</v>
      </c>
      <c r="CR17" s="15">
        <v>70418.008159001023</v>
      </c>
      <c r="CS17" s="15">
        <v>16205255.046319025</v>
      </c>
      <c r="CT17" s="15">
        <v>50280.991840998977</v>
      </c>
      <c r="CU17" s="15">
        <v>11580453.953680977</v>
      </c>
      <c r="CV17" s="43"/>
      <c r="CW17" s="37" t="s">
        <v>6</v>
      </c>
      <c r="CX17" s="29" t="s">
        <v>93</v>
      </c>
      <c r="CY17" s="15">
        <v>23756.161882035336</v>
      </c>
      <c r="CZ17" s="15">
        <v>5469622.6148808245</v>
      </c>
      <c r="DA17" s="15">
        <v>17795.838117964664</v>
      </c>
      <c r="DB17" s="15">
        <v>4099027.3851191746</v>
      </c>
    </row>
    <row r="18" spans="1:106" ht="26.25" customHeight="1">
      <c r="A18" s="43"/>
      <c r="B18" s="37" t="s">
        <v>7</v>
      </c>
      <c r="C18" s="29" t="s">
        <v>75</v>
      </c>
      <c r="D18" s="15">
        <v>627046.41175279953</v>
      </c>
      <c r="E18" s="15">
        <v>11256854.612298399</v>
      </c>
      <c r="F18" s="15">
        <v>545041.58824720047</v>
      </c>
      <c r="G18" s="15">
        <v>9479324.0408929829</v>
      </c>
      <c r="H18" s="15">
        <v>14605.957403055228</v>
      </c>
      <c r="I18" s="15">
        <v>260910</v>
      </c>
      <c r="J18" s="54">
        <v>12667.042596944772</v>
      </c>
      <c r="K18" s="54">
        <v>221528.65319138338</v>
      </c>
      <c r="L18" s="43"/>
      <c r="M18" s="37" t="s">
        <v>7</v>
      </c>
      <c r="N18" s="29" t="s">
        <v>94</v>
      </c>
      <c r="O18" s="15">
        <v>31670.822959008765</v>
      </c>
      <c r="P18" s="15">
        <v>497273.17983020761</v>
      </c>
      <c r="Q18" s="15">
        <v>29667.177040991231</v>
      </c>
      <c r="R18" s="15">
        <v>455030.82016979245</v>
      </c>
      <c r="S18" s="15">
        <v>14355.324519388492</v>
      </c>
      <c r="T18" s="15">
        <v>228545.90804507167</v>
      </c>
      <c r="U18" s="15">
        <v>16182.67548061151</v>
      </c>
      <c r="V18" s="15">
        <v>254969.09195492839</v>
      </c>
      <c r="W18" s="43"/>
      <c r="X18" s="37" t="s">
        <v>7</v>
      </c>
      <c r="Y18" s="29" t="s">
        <v>94</v>
      </c>
      <c r="Z18" s="15">
        <v>32963.838308062957</v>
      </c>
      <c r="AA18" s="15">
        <v>569281.27803780232</v>
      </c>
      <c r="AB18" s="51">
        <v>36746.161691937043</v>
      </c>
      <c r="AC18" s="51">
        <v>602790.72196219768</v>
      </c>
      <c r="AD18" s="15">
        <v>52317.299335402662</v>
      </c>
      <c r="AE18" s="15">
        <v>928297.95112548443</v>
      </c>
      <c r="AF18" s="15">
        <v>55002.700664597338</v>
      </c>
      <c r="AG18" s="15">
        <v>940363.04887451546</v>
      </c>
      <c r="AH18" s="43"/>
      <c r="AI18" s="37" t="s">
        <v>7</v>
      </c>
      <c r="AJ18" s="29" t="s">
        <v>94</v>
      </c>
      <c r="AK18" s="15">
        <v>36158.2982068817</v>
      </c>
      <c r="AL18" s="15">
        <v>623916.95113956789</v>
      </c>
      <c r="AM18" s="15">
        <v>41795.7017931183</v>
      </c>
      <c r="AN18" s="15">
        <v>712854.048860432</v>
      </c>
      <c r="AO18" s="15">
        <v>37620.562200793793</v>
      </c>
      <c r="AP18" s="15">
        <v>647343.77191401517</v>
      </c>
      <c r="AQ18" s="15">
        <v>37691.437799206207</v>
      </c>
      <c r="AR18" s="15">
        <v>644526.22808598483</v>
      </c>
      <c r="AS18" s="43"/>
      <c r="AT18" s="37" t="s">
        <v>7</v>
      </c>
      <c r="AU18" s="29" t="s">
        <v>110</v>
      </c>
      <c r="AV18" s="15">
        <v>46466.674932991489</v>
      </c>
      <c r="AW18" s="15">
        <v>815149.0738472722</v>
      </c>
      <c r="AX18" s="15">
        <v>40357.325067008504</v>
      </c>
      <c r="AY18" s="15">
        <v>693713.92615272792</v>
      </c>
      <c r="AZ18" s="15">
        <v>52690.533752651208</v>
      </c>
      <c r="BA18" s="15">
        <v>922808.20835763693</v>
      </c>
      <c r="BB18" s="15">
        <v>43547.466247348784</v>
      </c>
      <c r="BC18" s="15">
        <v>761049.79164236307</v>
      </c>
      <c r="BD18" s="43"/>
      <c r="BE18" s="37" t="s">
        <v>7</v>
      </c>
      <c r="BF18" s="29" t="s">
        <v>94</v>
      </c>
      <c r="BG18" s="15">
        <v>55371.174321709252</v>
      </c>
      <c r="BH18" s="15">
        <v>991817.56760540244</v>
      </c>
      <c r="BI18" s="15">
        <v>46368.825678290748</v>
      </c>
      <c r="BJ18" s="15">
        <v>825828.43239459745</v>
      </c>
      <c r="BK18" s="15">
        <v>37754.843244868804</v>
      </c>
      <c r="BL18" s="15">
        <v>679601.99404189817</v>
      </c>
      <c r="BM18" s="15">
        <v>42369.156755131189</v>
      </c>
      <c r="BN18" s="15">
        <v>773053.00595810171</v>
      </c>
      <c r="BO18" s="43"/>
      <c r="BP18" s="37" t="s">
        <v>7</v>
      </c>
      <c r="BQ18" s="29" t="s">
        <v>110</v>
      </c>
      <c r="BR18" s="15">
        <v>33795.225434318803</v>
      </c>
      <c r="BS18" s="15">
        <v>608418.06123293762</v>
      </c>
      <c r="BT18" s="15">
        <v>32027.774565681197</v>
      </c>
      <c r="BU18" s="15">
        <v>574465.93876706238</v>
      </c>
      <c r="BV18" s="15">
        <v>34132.193688662526</v>
      </c>
      <c r="BW18" s="15">
        <v>612569.21990540379</v>
      </c>
      <c r="BX18" s="15">
        <v>33186.806311337474</v>
      </c>
      <c r="BY18" s="15">
        <v>594690.78009459621</v>
      </c>
      <c r="BZ18" s="43"/>
      <c r="CA18" s="37" t="s">
        <v>7</v>
      </c>
      <c r="CB18" s="29" t="s">
        <v>94</v>
      </c>
      <c r="CC18" s="15">
        <v>40381.935385570381</v>
      </c>
      <c r="CD18" s="15">
        <v>757305.88327600493</v>
      </c>
      <c r="CE18" s="15">
        <v>30586.064614429615</v>
      </c>
      <c r="CF18" s="15">
        <v>549481.11672399519</v>
      </c>
      <c r="CG18" s="15">
        <v>55344.420964513651</v>
      </c>
      <c r="CH18" s="15">
        <v>1089538.7812524373</v>
      </c>
      <c r="CI18" s="15">
        <v>24142.579035486349</v>
      </c>
      <c r="CJ18" s="15">
        <v>449884.21874756261</v>
      </c>
      <c r="CK18" s="43"/>
      <c r="CL18" s="37" t="s">
        <v>7</v>
      </c>
      <c r="CM18" s="29" t="s">
        <v>94</v>
      </c>
      <c r="CN18" s="15">
        <v>34282.277132657669</v>
      </c>
      <c r="CO18" s="15">
        <v>680978.04288804135</v>
      </c>
      <c r="CP18" s="15">
        <v>14485.722867342334</v>
      </c>
      <c r="CQ18" s="15">
        <v>271458.95711195871</v>
      </c>
      <c r="CR18" s="15">
        <v>12756.100321543408</v>
      </c>
      <c r="CS18" s="15">
        <v>256226.27183409099</v>
      </c>
      <c r="CT18" s="15">
        <v>5909.8996784565916</v>
      </c>
      <c r="CU18" s="15">
        <v>109487.72816590899</v>
      </c>
      <c r="CV18" s="43"/>
      <c r="CW18" s="37" t="s">
        <v>7</v>
      </c>
      <c r="CX18" s="29" t="s">
        <v>94</v>
      </c>
      <c r="CY18" s="15">
        <v>4378.929640718563</v>
      </c>
      <c r="CZ18" s="15">
        <v>86872.467965126489</v>
      </c>
      <c r="DA18" s="15">
        <v>2307.0703592814375</v>
      </c>
      <c r="DB18" s="15">
        <v>44147.532034873497</v>
      </c>
    </row>
    <row r="19" spans="1:106" ht="27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43"/>
      <c r="M19" s="39"/>
      <c r="N19" s="17"/>
      <c r="O19" s="18"/>
      <c r="P19" s="18"/>
      <c r="Q19" s="18"/>
      <c r="R19" s="18"/>
      <c r="S19" s="18"/>
      <c r="T19" s="18"/>
      <c r="U19" s="18"/>
      <c r="V19" s="18"/>
      <c r="W19" s="43"/>
      <c r="X19" s="39"/>
      <c r="Y19" s="17"/>
      <c r="Z19" s="18"/>
      <c r="AA19" s="18"/>
      <c r="AB19" s="18"/>
      <c r="AC19" s="18"/>
      <c r="AD19" s="18"/>
      <c r="AE19" s="18"/>
      <c r="AF19" s="18"/>
      <c r="AG19" s="18"/>
      <c r="AH19" s="43"/>
      <c r="AI19" s="39"/>
      <c r="AJ19" s="17"/>
      <c r="AK19" s="18"/>
      <c r="AL19" s="18"/>
      <c r="AM19" s="18"/>
      <c r="AN19" s="18"/>
      <c r="AO19" s="18"/>
      <c r="AP19" s="18"/>
      <c r="AQ19" s="18"/>
      <c r="AR19" s="18"/>
      <c r="AS19" s="43"/>
      <c r="AT19" s="39"/>
      <c r="AU19" s="17"/>
      <c r="AV19" s="18"/>
      <c r="AW19" s="18"/>
      <c r="AX19" s="18"/>
      <c r="AY19" s="18"/>
      <c r="AZ19" s="18"/>
      <c r="BA19" s="18"/>
      <c r="BB19" s="18"/>
      <c r="BC19" s="18"/>
      <c r="BD19" s="43"/>
      <c r="BE19" s="39"/>
      <c r="BF19" s="17"/>
      <c r="BG19" s="18"/>
      <c r="BH19" s="18"/>
      <c r="BI19" s="18"/>
      <c r="BJ19" s="18"/>
      <c r="BK19" s="18"/>
      <c r="BL19" s="18"/>
      <c r="BM19" s="18"/>
      <c r="BN19" s="18"/>
      <c r="BO19" s="43"/>
      <c r="BP19" s="39"/>
      <c r="BQ19" s="17"/>
      <c r="BR19" s="18"/>
      <c r="BS19" s="18"/>
      <c r="BT19" s="18"/>
      <c r="BU19" s="18"/>
      <c r="BV19" s="18"/>
      <c r="BW19" s="18"/>
      <c r="BX19" s="18"/>
      <c r="BY19" s="18"/>
      <c r="BZ19" s="43"/>
      <c r="CA19" s="39"/>
      <c r="CB19" s="17"/>
      <c r="CC19" s="18"/>
      <c r="CD19" s="18"/>
      <c r="CE19" s="18"/>
      <c r="CF19" s="18"/>
      <c r="CG19" s="18"/>
      <c r="CH19" s="18"/>
      <c r="CI19" s="18"/>
      <c r="CJ19" s="18"/>
      <c r="CK19" s="43"/>
      <c r="CL19" s="39"/>
      <c r="CM19" s="17"/>
      <c r="CN19" s="18"/>
      <c r="CO19" s="18"/>
      <c r="CP19" s="18"/>
      <c r="CQ19" s="18"/>
      <c r="CR19" s="18"/>
      <c r="CS19" s="18"/>
      <c r="CT19" s="18"/>
      <c r="CU19" s="18"/>
      <c r="CV19" s="43"/>
      <c r="CW19" s="39"/>
      <c r="CX19" s="17"/>
      <c r="CY19" s="15"/>
      <c r="CZ19" s="15"/>
      <c r="DA19" s="15"/>
      <c r="DB19" s="15"/>
    </row>
    <row r="20" spans="1:106" ht="30" customHeight="1">
      <c r="A20" s="38" t="s">
        <v>11</v>
      </c>
      <c r="B20" s="38"/>
      <c r="C20" s="12" t="s">
        <v>76</v>
      </c>
      <c r="D20" s="13">
        <v>11515486.909716047</v>
      </c>
      <c r="E20" s="13">
        <v>6060835076.5178995</v>
      </c>
      <c r="F20" s="13">
        <v>16659355.81855825</v>
      </c>
      <c r="G20" s="13">
        <v>8156538327.0409479</v>
      </c>
      <c r="H20" s="13">
        <v>621583.60246646998</v>
      </c>
      <c r="I20" s="13">
        <v>256480934.94606307</v>
      </c>
      <c r="J20" s="19">
        <v>489152.39753353008</v>
      </c>
      <c r="K20" s="19">
        <v>200142188.60159975</v>
      </c>
      <c r="L20" s="38" t="s">
        <v>11</v>
      </c>
      <c r="M20" s="38"/>
      <c r="N20" s="12" t="s">
        <v>95</v>
      </c>
      <c r="O20" s="13">
        <v>810893.91394891182</v>
      </c>
      <c r="P20" s="13">
        <v>362447507.31726587</v>
      </c>
      <c r="Q20" s="19">
        <v>643351.08605108806</v>
      </c>
      <c r="R20" s="19">
        <v>282815020.69391882</v>
      </c>
      <c r="S20" s="13">
        <v>695813.50772617303</v>
      </c>
      <c r="T20" s="13">
        <v>363747090.1049189</v>
      </c>
      <c r="U20" s="19">
        <v>612952.49227382697</v>
      </c>
      <c r="V20" s="19">
        <v>298435762.8950811</v>
      </c>
      <c r="W20" s="38" t="s">
        <v>11</v>
      </c>
      <c r="X20" s="38"/>
      <c r="Y20" s="12" t="s">
        <v>95</v>
      </c>
      <c r="Z20" s="13">
        <v>778046.33614849776</v>
      </c>
      <c r="AA20" s="13">
        <v>445710510.56718296</v>
      </c>
      <c r="AB20" s="19">
        <v>974148.663851502</v>
      </c>
      <c r="AC20" s="19">
        <v>504446423.43281698</v>
      </c>
      <c r="AD20" s="13">
        <v>789449.81945638207</v>
      </c>
      <c r="AE20" s="13">
        <v>461413350.73995215</v>
      </c>
      <c r="AF20" s="19">
        <v>1553546</v>
      </c>
      <c r="AG20" s="19">
        <v>708333865.26004779</v>
      </c>
      <c r="AH20" s="38" t="s">
        <v>11</v>
      </c>
      <c r="AI20" s="38"/>
      <c r="AJ20" s="12" t="s">
        <v>95</v>
      </c>
      <c r="AK20" s="13">
        <v>770214.61958031508</v>
      </c>
      <c r="AL20" s="13">
        <v>441177500.53765792</v>
      </c>
      <c r="AM20" s="19">
        <v>1555146</v>
      </c>
      <c r="AN20" s="19">
        <v>694543084.46234214</v>
      </c>
      <c r="AO20" s="13">
        <v>936431.78644292499</v>
      </c>
      <c r="AP20" s="13">
        <v>520439029.25535101</v>
      </c>
      <c r="AQ20" s="19">
        <v>1802185</v>
      </c>
      <c r="AR20" s="19">
        <v>813909232.74464905</v>
      </c>
      <c r="AS20" s="38" t="s">
        <v>11</v>
      </c>
      <c r="AT20" s="38"/>
      <c r="AU20" s="12" t="s">
        <v>111</v>
      </c>
      <c r="AV20" s="13">
        <v>1272552</v>
      </c>
      <c r="AW20" s="13">
        <v>592566513.41326714</v>
      </c>
      <c r="AX20" s="19">
        <v>2024808</v>
      </c>
      <c r="AY20" s="19">
        <v>907541954.58673286</v>
      </c>
      <c r="AZ20" s="13">
        <v>1211867</v>
      </c>
      <c r="BA20" s="13">
        <v>563776939.14485824</v>
      </c>
      <c r="BB20" s="19">
        <v>1802162</v>
      </c>
      <c r="BC20" s="19">
        <v>862140574.85514188</v>
      </c>
      <c r="BD20" s="38" t="s">
        <v>11</v>
      </c>
      <c r="BE20" s="38"/>
      <c r="BF20" s="12" t="s">
        <v>95</v>
      </c>
      <c r="BG20" s="13">
        <v>926994.5027946739</v>
      </c>
      <c r="BH20" s="13">
        <v>514406024.90047759</v>
      </c>
      <c r="BI20" s="19">
        <v>1612705</v>
      </c>
      <c r="BJ20" s="19">
        <v>785872362.09952199</v>
      </c>
      <c r="BK20" s="13">
        <v>614989.09436984407</v>
      </c>
      <c r="BL20" s="13">
        <v>342619120.22702897</v>
      </c>
      <c r="BM20" s="19">
        <v>935456.90563015605</v>
      </c>
      <c r="BN20" s="19">
        <v>539326224.77297103</v>
      </c>
      <c r="BO20" s="38" t="s">
        <v>11</v>
      </c>
      <c r="BP20" s="38"/>
      <c r="BQ20" s="12" t="s">
        <v>111</v>
      </c>
      <c r="BR20" s="13">
        <v>460543.75372863596</v>
      </c>
      <c r="BS20" s="13">
        <v>255143713.72318169</v>
      </c>
      <c r="BT20" s="19">
        <v>670809.24627136393</v>
      </c>
      <c r="BU20" s="19">
        <v>387992459.27681834</v>
      </c>
      <c r="BV20" s="13">
        <v>442385.16959167382</v>
      </c>
      <c r="BW20" s="13">
        <v>242724358.91823447</v>
      </c>
      <c r="BX20" s="19">
        <v>647946.83040832623</v>
      </c>
      <c r="BY20" s="19">
        <v>375255717.08176553</v>
      </c>
      <c r="BZ20" s="38" t="s">
        <v>11</v>
      </c>
      <c r="CA20" s="38"/>
      <c r="CB20" s="12" t="s">
        <v>95</v>
      </c>
      <c r="CC20" s="13">
        <v>415035.81419741956</v>
      </c>
      <c r="CD20" s="13">
        <v>237311878.96182445</v>
      </c>
      <c r="CE20" s="19">
        <v>539406.18580258044</v>
      </c>
      <c r="CF20" s="19">
        <v>323170938.03817558</v>
      </c>
      <c r="CG20" s="13">
        <v>404387.75671586633</v>
      </c>
      <c r="CH20" s="13">
        <v>244921104.52026799</v>
      </c>
      <c r="CI20" s="19">
        <v>402173.24328413367</v>
      </c>
      <c r="CJ20" s="19">
        <v>245621045.47973207</v>
      </c>
      <c r="CK20" s="38" t="s">
        <v>11</v>
      </c>
      <c r="CL20" s="38"/>
      <c r="CM20" s="12" t="s">
        <v>95</v>
      </c>
      <c r="CN20" s="13">
        <v>229537.44814894395</v>
      </c>
      <c r="CO20" s="13">
        <v>140463716.88291821</v>
      </c>
      <c r="CP20" s="19">
        <v>236023.55185105605</v>
      </c>
      <c r="CQ20" s="19">
        <v>140656679.11708182</v>
      </c>
      <c r="CR20" s="13">
        <v>88171.498615916949</v>
      </c>
      <c r="CS20" s="13">
        <v>52019954.357193299</v>
      </c>
      <c r="CT20" s="19">
        <v>102634.50138408304</v>
      </c>
      <c r="CU20" s="19">
        <v>58618187.642806701</v>
      </c>
      <c r="CV20" s="38" t="s">
        <v>11</v>
      </c>
      <c r="CW20" s="38"/>
      <c r="CX20" s="12" t="s">
        <v>95</v>
      </c>
      <c r="CY20" s="13">
        <v>46589.285783398998</v>
      </c>
      <c r="CZ20" s="13">
        <v>23465828.000255093</v>
      </c>
      <c r="DA20" s="13">
        <v>54748.714216601016</v>
      </c>
      <c r="DB20" s="13">
        <v>27716605.999744907</v>
      </c>
    </row>
    <row r="21" spans="1:106" ht="27" customHeight="1">
      <c r="A21" s="43"/>
      <c r="B21" s="37" t="s">
        <v>4</v>
      </c>
      <c r="C21" s="29" t="s">
        <v>73</v>
      </c>
      <c r="D21" s="15">
        <v>9101945.5392074808</v>
      </c>
      <c r="E21" s="15">
        <v>1725036523.9822128</v>
      </c>
      <c r="F21" s="15">
        <v>12802854.460792517</v>
      </c>
      <c r="G21" s="15">
        <v>2358592464.0177879</v>
      </c>
      <c r="H21" s="15">
        <v>598866.18861914007</v>
      </c>
      <c r="I21" s="15">
        <v>103934525.08551873</v>
      </c>
      <c r="J21" s="18">
        <v>470771.81138085993</v>
      </c>
      <c r="K21" s="18">
        <v>80327921.914481282</v>
      </c>
      <c r="L21" s="43"/>
      <c r="M21" s="37" t="s">
        <v>4</v>
      </c>
      <c r="N21" s="29" t="s">
        <v>91</v>
      </c>
      <c r="O21" s="15">
        <v>742071.48350314563</v>
      </c>
      <c r="P21" s="15">
        <v>132628775.5863962</v>
      </c>
      <c r="Q21" s="18">
        <v>589774.51649685449</v>
      </c>
      <c r="R21" s="18">
        <v>102364040.41360381</v>
      </c>
      <c r="S21" s="15">
        <v>551966.21136597334</v>
      </c>
      <c r="T21" s="15">
        <v>98275409.214033484</v>
      </c>
      <c r="U21" s="18">
        <v>514871.7886340266</v>
      </c>
      <c r="V21" s="18">
        <v>89693438.78596653</v>
      </c>
      <c r="W21" s="43"/>
      <c r="X21" s="37" t="s">
        <v>4</v>
      </c>
      <c r="Y21" s="29" t="s">
        <v>91</v>
      </c>
      <c r="Z21" s="15">
        <v>550597.45865155046</v>
      </c>
      <c r="AA21" s="15">
        <v>98587276.354270443</v>
      </c>
      <c r="AB21" s="18">
        <v>763344.54134844965</v>
      </c>
      <c r="AC21" s="18">
        <v>136270560.64572954</v>
      </c>
      <c r="AD21" s="15">
        <v>546871.80916304991</v>
      </c>
      <c r="AE21" s="15">
        <v>100532051.73338236</v>
      </c>
      <c r="AF21" s="18">
        <v>1075502.19083695</v>
      </c>
      <c r="AG21" s="18">
        <v>195155193.26661766</v>
      </c>
      <c r="AH21" s="43"/>
      <c r="AI21" s="37" t="s">
        <v>4</v>
      </c>
      <c r="AJ21" s="29" t="s">
        <v>91</v>
      </c>
      <c r="AK21" s="15">
        <v>576619.11470652628</v>
      </c>
      <c r="AL21" s="15">
        <v>106856775.70158014</v>
      </c>
      <c r="AM21" s="18">
        <v>1119064.8852934737</v>
      </c>
      <c r="AN21" s="18">
        <v>203357847.29841989</v>
      </c>
      <c r="AO21" s="15">
        <v>744415.42456694762</v>
      </c>
      <c r="AP21" s="15">
        <v>139560627.22767186</v>
      </c>
      <c r="AQ21" s="18">
        <v>1358364.5754330521</v>
      </c>
      <c r="AR21" s="18">
        <v>246888831.77232814</v>
      </c>
      <c r="AS21" s="43"/>
      <c r="AT21" s="37" t="s">
        <v>4</v>
      </c>
      <c r="AU21" s="29" t="s">
        <v>107</v>
      </c>
      <c r="AV21" s="15">
        <v>875857.86277686141</v>
      </c>
      <c r="AW21" s="15">
        <v>166149240.31734714</v>
      </c>
      <c r="AX21" s="18">
        <v>1469871.1372231387</v>
      </c>
      <c r="AY21" s="18">
        <v>268159468.68265286</v>
      </c>
      <c r="AZ21" s="15">
        <v>835111.23656023177</v>
      </c>
      <c r="BA21" s="15">
        <v>160756962.1061832</v>
      </c>
      <c r="BB21" s="18">
        <v>1336083.7634397682</v>
      </c>
      <c r="BC21" s="18">
        <v>247152005.8938168</v>
      </c>
      <c r="BD21" s="43"/>
      <c r="BE21" s="37" t="s">
        <v>4</v>
      </c>
      <c r="BF21" s="29" t="s">
        <v>91</v>
      </c>
      <c r="BG21" s="15">
        <v>779416.3985097626</v>
      </c>
      <c r="BH21" s="15">
        <v>152455453.83041334</v>
      </c>
      <c r="BI21" s="18">
        <v>1165552.6014902375</v>
      </c>
      <c r="BJ21" s="18">
        <v>219749044.16958663</v>
      </c>
      <c r="BK21" s="15">
        <v>521498.125457894</v>
      </c>
      <c r="BL21" s="15">
        <v>103381413.88486415</v>
      </c>
      <c r="BM21" s="18">
        <v>761508.87454210594</v>
      </c>
      <c r="BN21" s="18">
        <v>145990644.11513582</v>
      </c>
      <c r="BO21" s="43"/>
      <c r="BP21" s="37" t="s">
        <v>4</v>
      </c>
      <c r="BQ21" s="29" t="s">
        <v>107</v>
      </c>
      <c r="BR21" s="15">
        <v>396325.85582326259</v>
      </c>
      <c r="BS21" s="15">
        <v>79316342.383845329</v>
      </c>
      <c r="BT21" s="18">
        <v>549869.14417673741</v>
      </c>
      <c r="BU21" s="18">
        <v>106170699.61615466</v>
      </c>
      <c r="BV21" s="15">
        <v>386714.48993595509</v>
      </c>
      <c r="BW21" s="15">
        <v>77893227.216859326</v>
      </c>
      <c r="BX21" s="18">
        <v>536654.51006404485</v>
      </c>
      <c r="BY21" s="18">
        <v>104573353.78314067</v>
      </c>
      <c r="BZ21" s="43"/>
      <c r="CA21" s="37" t="s">
        <v>4</v>
      </c>
      <c r="CB21" s="29" t="s">
        <v>91</v>
      </c>
      <c r="CC21" s="15">
        <v>355449.30070508493</v>
      </c>
      <c r="CD21" s="15">
        <v>72295870.798929229</v>
      </c>
      <c r="CE21" s="18">
        <v>440398.69929491502</v>
      </c>
      <c r="CF21" s="18">
        <v>86373049.201070771</v>
      </c>
      <c r="CG21" s="15">
        <v>335290.06425126712</v>
      </c>
      <c r="CH21" s="15">
        <v>69953891.532890931</v>
      </c>
      <c r="CI21" s="18">
        <v>323602.93574873288</v>
      </c>
      <c r="CJ21" s="18">
        <v>63453339.467109062</v>
      </c>
      <c r="CK21" s="43"/>
      <c r="CL21" s="37" t="s">
        <v>4</v>
      </c>
      <c r="CM21" s="29" t="s">
        <v>91</v>
      </c>
      <c r="CN21" s="15">
        <v>189311.96572527874</v>
      </c>
      <c r="CO21" s="15">
        <v>39423391.819033429</v>
      </c>
      <c r="CP21" s="18">
        <v>192863.03427472126</v>
      </c>
      <c r="CQ21" s="18">
        <v>37599966.180966571</v>
      </c>
      <c r="CR21" s="15">
        <v>73742.693145744503</v>
      </c>
      <c r="CS21" s="15">
        <v>15276520.981291469</v>
      </c>
      <c r="CT21" s="18">
        <v>86028.306854255497</v>
      </c>
      <c r="CU21" s="18">
        <v>16447372.018708533</v>
      </c>
      <c r="CV21" s="43"/>
      <c r="CW21" s="37" t="s">
        <v>4</v>
      </c>
      <c r="CX21" s="29" t="s">
        <v>91</v>
      </c>
      <c r="CY21" s="15">
        <v>41819.855739805789</v>
      </c>
      <c r="CZ21" s="15">
        <v>7758768.2077018823</v>
      </c>
      <c r="DA21" s="15">
        <v>48727.144260194225</v>
      </c>
      <c r="DB21" s="15">
        <v>8865686.7922981195</v>
      </c>
    </row>
    <row r="22" spans="1:106" ht="42" customHeight="1">
      <c r="A22" s="43"/>
      <c r="B22" s="37" t="s">
        <v>5</v>
      </c>
      <c r="C22" s="28" t="s">
        <v>40</v>
      </c>
      <c r="D22" s="15">
        <v>3642269.981073515</v>
      </c>
      <c r="E22" s="15">
        <v>1888020631.5037243</v>
      </c>
      <c r="F22" s="15">
        <v>4543690.0189264836</v>
      </c>
      <c r="G22" s="15">
        <v>2413314933.4962754</v>
      </c>
      <c r="H22" s="15">
        <v>30024.272834051124</v>
      </c>
      <c r="I22" s="15">
        <v>14681891.860544341</v>
      </c>
      <c r="J22" s="18">
        <v>23693.72716594888</v>
      </c>
      <c r="K22" s="18">
        <v>11385988.139455659</v>
      </c>
      <c r="L22" s="43"/>
      <c r="M22" s="37" t="s">
        <v>5</v>
      </c>
      <c r="N22" s="28" t="s">
        <v>92</v>
      </c>
      <c r="O22" s="15">
        <v>97294.240959716815</v>
      </c>
      <c r="P22" s="15">
        <v>49858530.859938823</v>
      </c>
      <c r="Q22" s="18">
        <v>74696.759040283185</v>
      </c>
      <c r="R22" s="18">
        <v>37609112.140061185</v>
      </c>
      <c r="S22" s="15">
        <v>216554.57666717345</v>
      </c>
      <c r="T22" s="15">
        <v>112739780.4566149</v>
      </c>
      <c r="U22" s="18">
        <v>145681.42333282655</v>
      </c>
      <c r="V22" s="18">
        <v>73578093.543385103</v>
      </c>
      <c r="W22" s="43"/>
      <c r="X22" s="37" t="s">
        <v>5</v>
      </c>
      <c r="Y22" s="28" t="s">
        <v>92</v>
      </c>
      <c r="Z22" s="15">
        <v>371366.4369285854</v>
      </c>
      <c r="AA22" s="15">
        <v>178174859.25433189</v>
      </c>
      <c r="AB22" s="18">
        <v>335786.5630714146</v>
      </c>
      <c r="AC22" s="18">
        <v>155243540.74566808</v>
      </c>
      <c r="AD22" s="15">
        <v>424218.72336485825</v>
      </c>
      <c r="AE22" s="15">
        <v>190186322.80438432</v>
      </c>
      <c r="AF22" s="18">
        <v>463558.27663514169</v>
      </c>
      <c r="AG22" s="18">
        <v>217534450.19561571</v>
      </c>
      <c r="AH22" s="43"/>
      <c r="AI22" s="37" t="s">
        <v>5</v>
      </c>
      <c r="AJ22" s="28" t="s">
        <v>92</v>
      </c>
      <c r="AK22" s="15">
        <v>352484.41562472121</v>
      </c>
      <c r="AL22" s="15">
        <v>166883794.74405497</v>
      </c>
      <c r="AM22" s="18">
        <v>401827.58437527879</v>
      </c>
      <c r="AN22" s="18">
        <v>194156235.25594506</v>
      </c>
      <c r="AO22" s="15">
        <v>358064.09357143409</v>
      </c>
      <c r="AP22" s="15">
        <v>175794322.28392196</v>
      </c>
      <c r="AQ22" s="18">
        <v>426117.90642856585</v>
      </c>
      <c r="AR22" s="18">
        <v>214338920.71607801</v>
      </c>
      <c r="AS22" s="43"/>
      <c r="AT22" s="37" t="s">
        <v>5</v>
      </c>
      <c r="AU22" s="28" t="s">
        <v>108</v>
      </c>
      <c r="AV22" s="15">
        <v>373477.05371743935</v>
      </c>
      <c r="AW22" s="15">
        <v>190515455.45388421</v>
      </c>
      <c r="AX22" s="18">
        <v>487200.9462825607</v>
      </c>
      <c r="AY22" s="18">
        <v>255183723.54611573</v>
      </c>
      <c r="AZ22" s="15">
        <v>340757.7095135792</v>
      </c>
      <c r="BA22" s="15">
        <v>179778957.60244817</v>
      </c>
      <c r="BB22" s="18">
        <v>487803.29048642074</v>
      </c>
      <c r="BC22" s="18">
        <v>261475816.39755186</v>
      </c>
      <c r="BD22" s="43"/>
      <c r="BE22" s="37" t="s">
        <v>5</v>
      </c>
      <c r="BF22" s="28" t="s">
        <v>92</v>
      </c>
      <c r="BG22" s="15">
        <v>290720.30932257982</v>
      </c>
      <c r="BH22" s="15">
        <v>156672541.79364946</v>
      </c>
      <c r="BI22" s="18">
        <v>464020.69067742018</v>
      </c>
      <c r="BJ22" s="18">
        <v>254477773.20635056</v>
      </c>
      <c r="BK22" s="15">
        <v>186281.05193621956</v>
      </c>
      <c r="BL22" s="15">
        <v>102746970.46763414</v>
      </c>
      <c r="BM22" s="18">
        <v>331708.94806378044</v>
      </c>
      <c r="BN22" s="18">
        <v>187249587.53236589</v>
      </c>
      <c r="BO22" s="43"/>
      <c r="BP22" s="37" t="s">
        <v>5</v>
      </c>
      <c r="BQ22" s="28" t="s">
        <v>108</v>
      </c>
      <c r="BR22" s="15">
        <v>129119.13378186988</v>
      </c>
      <c r="BS22" s="15">
        <v>73488153.478474542</v>
      </c>
      <c r="BT22" s="18">
        <v>230801.8662181301</v>
      </c>
      <c r="BU22" s="18">
        <v>134140023.52152546</v>
      </c>
      <c r="BV22" s="15">
        <v>112663.02020617545</v>
      </c>
      <c r="BW22" s="15">
        <v>66349393.11803335</v>
      </c>
      <c r="BX22" s="18">
        <v>213408.97979382458</v>
      </c>
      <c r="BY22" s="18">
        <v>127971741.88196665</v>
      </c>
      <c r="BZ22" s="43"/>
      <c r="CA22" s="37" t="s">
        <v>5</v>
      </c>
      <c r="CB22" s="28" t="s">
        <v>92</v>
      </c>
      <c r="CC22" s="15">
        <v>116449.22405403013</v>
      </c>
      <c r="CD22" s="15">
        <v>72730390.751257285</v>
      </c>
      <c r="CE22" s="18">
        <v>189010.77594596986</v>
      </c>
      <c r="CF22" s="18">
        <v>118116644.24874271</v>
      </c>
      <c r="CG22" s="15">
        <v>131086.67980000793</v>
      </c>
      <c r="CH22" s="15">
        <v>84998476.00537011</v>
      </c>
      <c r="CI22" s="18">
        <v>146444.32019999207</v>
      </c>
      <c r="CJ22" s="18">
        <v>93694926.994629905</v>
      </c>
      <c r="CK22" s="43"/>
      <c r="CL22" s="37" t="s">
        <v>5</v>
      </c>
      <c r="CM22" s="28" t="s">
        <v>92</v>
      </c>
      <c r="CN22" s="15">
        <v>76317.719400962596</v>
      </c>
      <c r="CO22" s="15">
        <v>49996744.007195532</v>
      </c>
      <c r="CP22" s="18">
        <v>80196.280599037389</v>
      </c>
      <c r="CQ22" s="18">
        <v>51015103.992804475</v>
      </c>
      <c r="CR22" s="15">
        <v>26763.379996171851</v>
      </c>
      <c r="CS22" s="15">
        <v>17077943.543039843</v>
      </c>
      <c r="CT22" s="18">
        <v>30723.620003828153</v>
      </c>
      <c r="CU22" s="18">
        <v>19450145.456960153</v>
      </c>
      <c r="CV22" s="43"/>
      <c r="CW22" s="37" t="s">
        <v>5</v>
      </c>
      <c r="CX22" s="28" t="s">
        <v>92</v>
      </c>
      <c r="CY22" s="15">
        <v>8627.939393939394</v>
      </c>
      <c r="CZ22" s="15">
        <v>5346103.0189465061</v>
      </c>
      <c r="DA22" s="15">
        <v>11008.060606060606</v>
      </c>
      <c r="DB22" s="15">
        <v>6693105.9810534948</v>
      </c>
    </row>
    <row r="23" spans="1:106" ht="27" customHeight="1">
      <c r="A23" s="43"/>
      <c r="B23" s="37" t="s">
        <v>6</v>
      </c>
      <c r="C23" s="29" t="s">
        <v>74</v>
      </c>
      <c r="D23" s="15">
        <v>11515486.909716047</v>
      </c>
      <c r="E23" s="15">
        <v>2341294712.25561</v>
      </c>
      <c r="F23" s="15">
        <v>16659355.81855825</v>
      </c>
      <c r="G23" s="15">
        <v>3234346531.5393348</v>
      </c>
      <c r="H23" s="15">
        <v>621583.60246646998</v>
      </c>
      <c r="I23" s="15">
        <v>130941515</v>
      </c>
      <c r="J23" s="18">
        <v>489152.39753353008</v>
      </c>
      <c r="K23" s="18">
        <v>103031665.79494488</v>
      </c>
      <c r="L23" s="43"/>
      <c r="M23" s="37" t="s">
        <v>6</v>
      </c>
      <c r="N23" s="29" t="s">
        <v>93</v>
      </c>
      <c r="O23" s="15">
        <v>810893.91394891182</v>
      </c>
      <c r="P23" s="15">
        <v>171376306.85974619</v>
      </c>
      <c r="Q23" s="18">
        <v>643351.08605108806</v>
      </c>
      <c r="R23" s="18">
        <v>136088193.14025384</v>
      </c>
      <c r="S23" s="15">
        <v>695813.50772617303</v>
      </c>
      <c r="T23" s="15">
        <v>146470901.01947734</v>
      </c>
      <c r="U23" s="18">
        <v>612952.49227382697</v>
      </c>
      <c r="V23" s="18">
        <v>129326359.98052266</v>
      </c>
      <c r="W23" s="43"/>
      <c r="X23" s="37" t="s">
        <v>6</v>
      </c>
      <c r="Y23" s="29" t="s">
        <v>93</v>
      </c>
      <c r="Z23" s="15">
        <v>778046.33614849776</v>
      </c>
      <c r="AA23" s="15">
        <v>162664660.70620915</v>
      </c>
      <c r="AB23" s="18">
        <v>974148.663851502</v>
      </c>
      <c r="AC23" s="18">
        <v>204061066.29379088</v>
      </c>
      <c r="AD23" s="15">
        <v>789449.81945638207</v>
      </c>
      <c r="AE23" s="15">
        <v>164347565.41605303</v>
      </c>
      <c r="AF23" s="18">
        <v>1553546</v>
      </c>
      <c r="AG23" s="18">
        <v>282861580.58394694</v>
      </c>
      <c r="AH23" s="43"/>
      <c r="AI23" s="37" t="s">
        <v>6</v>
      </c>
      <c r="AJ23" s="29" t="s">
        <v>93</v>
      </c>
      <c r="AK23" s="15">
        <v>770214.61958031508</v>
      </c>
      <c r="AL23" s="15">
        <v>160733854.85888773</v>
      </c>
      <c r="AM23" s="18">
        <v>1555146</v>
      </c>
      <c r="AN23" s="18">
        <v>283761935.14111227</v>
      </c>
      <c r="AO23" s="15">
        <v>936431.78644292499</v>
      </c>
      <c r="AP23" s="15">
        <v>196394347.56004673</v>
      </c>
      <c r="AQ23" s="18">
        <v>1802185</v>
      </c>
      <c r="AR23" s="18">
        <v>336713962.43995327</v>
      </c>
      <c r="AS23" s="43"/>
      <c r="AT23" s="37" t="s">
        <v>6</v>
      </c>
      <c r="AU23" s="29" t="s">
        <v>109</v>
      </c>
      <c r="AV23" s="15">
        <v>1272552</v>
      </c>
      <c r="AW23" s="15">
        <v>225713702.7087982</v>
      </c>
      <c r="AX23" s="18">
        <v>2024808</v>
      </c>
      <c r="AY23" s="18">
        <v>367053535.29120177</v>
      </c>
      <c r="AZ23" s="15">
        <v>1211867</v>
      </c>
      <c r="BA23" s="15">
        <v>213537776.17029047</v>
      </c>
      <c r="BB23" s="18">
        <v>1802162</v>
      </c>
      <c r="BC23" s="18">
        <v>337864443.82970953</v>
      </c>
      <c r="BD23" s="43"/>
      <c r="BE23" s="37" t="s">
        <v>6</v>
      </c>
      <c r="BF23" s="29" t="s">
        <v>93</v>
      </c>
      <c r="BG23" s="15">
        <v>926994.5027946739</v>
      </c>
      <c r="BH23" s="15">
        <v>196144507.92343357</v>
      </c>
      <c r="BI23" s="18">
        <v>1612705</v>
      </c>
      <c r="BJ23" s="18">
        <v>297897876.07656598</v>
      </c>
      <c r="BK23" s="15">
        <v>614989.09436984407</v>
      </c>
      <c r="BL23" s="15">
        <v>130328851.82856455</v>
      </c>
      <c r="BM23" s="18">
        <v>935456.90563015605</v>
      </c>
      <c r="BN23" s="18">
        <v>197025307.17143548</v>
      </c>
      <c r="BO23" s="43"/>
      <c r="BP23" s="37" t="s">
        <v>6</v>
      </c>
      <c r="BQ23" s="29" t="s">
        <v>109</v>
      </c>
      <c r="BR23" s="15">
        <v>460543.75372863596</v>
      </c>
      <c r="BS23" s="15">
        <v>97612225.424315259</v>
      </c>
      <c r="BT23" s="18">
        <v>670809.24627136393</v>
      </c>
      <c r="BU23" s="18">
        <v>141129704.57568476</v>
      </c>
      <c r="BV23" s="15">
        <v>442385.16959167382</v>
      </c>
      <c r="BW23" s="15">
        <v>93841682.061036155</v>
      </c>
      <c r="BX23" s="18">
        <v>647946.83040832623</v>
      </c>
      <c r="BY23" s="18">
        <v>136336897.93896383</v>
      </c>
      <c r="BZ23" s="43"/>
      <c r="CA23" s="37" t="s">
        <v>6</v>
      </c>
      <c r="CB23" s="29" t="s">
        <v>93</v>
      </c>
      <c r="CC23" s="15">
        <v>415035.81419741956</v>
      </c>
      <c r="CD23" s="15">
        <v>87996947.512802675</v>
      </c>
      <c r="CE23" s="18">
        <v>539406.18580258044</v>
      </c>
      <c r="CF23" s="18">
        <v>113454634.48719732</v>
      </c>
      <c r="CG23" s="15">
        <v>404387.75671586633</v>
      </c>
      <c r="CH23" s="15">
        <v>85843330.044679999</v>
      </c>
      <c r="CI23" s="18">
        <v>402173.24328413367</v>
      </c>
      <c r="CJ23" s="18">
        <v>84640995.955320016</v>
      </c>
      <c r="CK23" s="43"/>
      <c r="CL23" s="37" t="s">
        <v>6</v>
      </c>
      <c r="CM23" s="29" t="s">
        <v>93</v>
      </c>
      <c r="CN23" s="15">
        <v>229537.44814894395</v>
      </c>
      <c r="CO23" s="15">
        <v>48704842.056689247</v>
      </c>
      <c r="CP23" s="18">
        <v>236023.55185105605</v>
      </c>
      <c r="CQ23" s="18">
        <v>49771377.943310753</v>
      </c>
      <c r="CR23" s="15">
        <v>88171.498615916949</v>
      </c>
      <c r="CS23" s="15">
        <v>18765852.740762629</v>
      </c>
      <c r="CT23" s="18">
        <v>102634.50138408304</v>
      </c>
      <c r="CU23" s="18">
        <v>21725447.259237375</v>
      </c>
      <c r="CV23" s="43"/>
      <c r="CW23" s="37" t="s">
        <v>6</v>
      </c>
      <c r="CX23" s="29" t="s">
        <v>93</v>
      </c>
      <c r="CY23" s="15">
        <v>46589.285783398998</v>
      </c>
      <c r="CZ23" s="15">
        <v>9875842.3638167772</v>
      </c>
      <c r="DA23" s="15">
        <v>54748.714216601016</v>
      </c>
      <c r="DB23" s="15">
        <v>11601547.636183223</v>
      </c>
    </row>
    <row r="24" spans="1:106" ht="27" customHeight="1" thickBot="1">
      <c r="A24" s="5"/>
      <c r="B24" s="6" t="s">
        <v>7</v>
      </c>
      <c r="C24" s="30" t="s">
        <v>75</v>
      </c>
      <c r="D24" s="20">
        <v>9101945.5392074808</v>
      </c>
      <c r="E24" s="21">
        <v>106483208.77635242</v>
      </c>
      <c r="F24" s="21">
        <v>12802854.460792517</v>
      </c>
      <c r="G24" s="21">
        <v>150284397.9875502</v>
      </c>
      <c r="H24" s="21">
        <v>598866.18861914007</v>
      </c>
      <c r="I24" s="21">
        <v>6923003</v>
      </c>
      <c r="J24" s="21">
        <v>470771.81138085993</v>
      </c>
      <c r="K24" s="21">
        <v>5396612.7527179178</v>
      </c>
      <c r="L24" s="5"/>
      <c r="M24" s="6" t="s">
        <v>7</v>
      </c>
      <c r="N24" s="30" t="s">
        <v>94</v>
      </c>
      <c r="O24" s="21">
        <v>742071.48350314563</v>
      </c>
      <c r="P24" s="21">
        <v>8583894.0111847147</v>
      </c>
      <c r="Q24" s="21">
        <v>589774.51649685449</v>
      </c>
      <c r="R24" s="21">
        <v>6753675</v>
      </c>
      <c r="S24" s="21">
        <v>551966.21136597334</v>
      </c>
      <c r="T24" s="21">
        <v>6260999.4147931943</v>
      </c>
      <c r="U24" s="21">
        <v>514871.7886340266</v>
      </c>
      <c r="V24" s="21">
        <v>5837870.5852068057</v>
      </c>
      <c r="W24" s="5"/>
      <c r="X24" s="6" t="s">
        <v>7</v>
      </c>
      <c r="Y24" s="30" t="s">
        <v>94</v>
      </c>
      <c r="Z24" s="21">
        <v>550597.45865155046</v>
      </c>
      <c r="AA24" s="21">
        <v>6283714.2523714732</v>
      </c>
      <c r="AB24" s="21">
        <v>763344.54134844965</v>
      </c>
      <c r="AC24" s="21">
        <v>8871255.7476285268</v>
      </c>
      <c r="AD24" s="21">
        <v>546871.80916304991</v>
      </c>
      <c r="AE24" s="21">
        <v>6347410.7861324083</v>
      </c>
      <c r="AF24" s="21">
        <v>1075502.19083695</v>
      </c>
      <c r="AG24" s="21">
        <v>12782641.213867592</v>
      </c>
      <c r="AH24" s="5"/>
      <c r="AI24" s="6" t="s">
        <v>7</v>
      </c>
      <c r="AJ24" s="30" t="s">
        <v>94</v>
      </c>
      <c r="AK24" s="21">
        <v>576619.11470652628</v>
      </c>
      <c r="AL24" s="21">
        <v>6703075.2331351126</v>
      </c>
      <c r="AM24" s="21">
        <v>1119064.8852934737</v>
      </c>
      <c r="AN24" s="21">
        <v>13267066.766864888</v>
      </c>
      <c r="AO24" s="21">
        <v>744415.42456694762</v>
      </c>
      <c r="AP24" s="21">
        <v>8689732.183710482</v>
      </c>
      <c r="AQ24" s="21">
        <v>1358364.5754330521</v>
      </c>
      <c r="AR24" s="21">
        <v>15967517.816289518</v>
      </c>
      <c r="AS24" s="5"/>
      <c r="AT24" s="6" t="s">
        <v>7</v>
      </c>
      <c r="AU24" s="30" t="s">
        <v>110</v>
      </c>
      <c r="AV24" s="21">
        <v>875857.86277686141</v>
      </c>
      <c r="AW24" s="21">
        <v>10188114.933237603</v>
      </c>
      <c r="AX24" s="21">
        <v>1469871.1372231387</v>
      </c>
      <c r="AY24" s="21">
        <v>17145227.066762399</v>
      </c>
      <c r="AZ24" s="21">
        <v>835111.23656023177</v>
      </c>
      <c r="BA24" s="21">
        <v>9703243.2659364045</v>
      </c>
      <c r="BB24" s="21">
        <v>1336083.7634397682</v>
      </c>
      <c r="BC24" s="21">
        <v>15648308.734063596</v>
      </c>
      <c r="BD24" s="5"/>
      <c r="BE24" s="6" t="s">
        <v>7</v>
      </c>
      <c r="BF24" s="30" t="s">
        <v>94</v>
      </c>
      <c r="BG24" s="21">
        <v>779416.3985097626</v>
      </c>
      <c r="BH24" s="21">
        <v>9133521.352981247</v>
      </c>
      <c r="BI24" s="21">
        <v>1165552.6014902375</v>
      </c>
      <c r="BJ24" s="21">
        <v>13747668.647018751</v>
      </c>
      <c r="BK24" s="21">
        <v>521498.125457894</v>
      </c>
      <c r="BL24" s="21">
        <v>6161884.0459661689</v>
      </c>
      <c r="BM24" s="21">
        <v>761508.87454210594</v>
      </c>
      <c r="BN24" s="21">
        <v>9060685.9540338293</v>
      </c>
      <c r="BO24" s="5"/>
      <c r="BP24" s="6" t="s">
        <v>7</v>
      </c>
      <c r="BQ24" s="30" t="s">
        <v>110</v>
      </c>
      <c r="BR24" s="21">
        <v>396325.85582326259</v>
      </c>
      <c r="BS24" s="21">
        <v>4726992.4365465259</v>
      </c>
      <c r="BT24" s="21">
        <v>549869.14417673741</v>
      </c>
      <c r="BU24" s="21">
        <v>6552031.5634534741</v>
      </c>
      <c r="BV24" s="21">
        <v>386714.48993595509</v>
      </c>
      <c r="BW24" s="21">
        <v>4640056.5223055985</v>
      </c>
      <c r="BX24" s="21">
        <v>536654.51006404485</v>
      </c>
      <c r="BY24" s="21">
        <v>6373723.4776944024</v>
      </c>
      <c r="BZ24" s="5"/>
      <c r="CA24" s="6" t="s">
        <v>7</v>
      </c>
      <c r="CB24" s="30" t="s">
        <v>94</v>
      </c>
      <c r="CC24" s="21">
        <v>355449.30070508493</v>
      </c>
      <c r="CD24" s="21">
        <v>4288669.8988352707</v>
      </c>
      <c r="CE24" s="21">
        <v>440398.69929491502</v>
      </c>
      <c r="CF24" s="21">
        <v>5226610.1011647293</v>
      </c>
      <c r="CG24" s="21">
        <v>335290.06425126712</v>
      </c>
      <c r="CH24" s="21">
        <v>4125406.9373269323</v>
      </c>
      <c r="CI24" s="21">
        <v>323602.93574873288</v>
      </c>
      <c r="CJ24" s="21">
        <v>3831783.0626730667</v>
      </c>
      <c r="CK24" s="5"/>
      <c r="CL24" s="6" t="s">
        <v>7</v>
      </c>
      <c r="CM24" s="30" t="s">
        <v>94</v>
      </c>
      <c r="CN24" s="21">
        <v>189311.96572527874</v>
      </c>
      <c r="CO24" s="21">
        <v>2338739</v>
      </c>
      <c r="CP24" s="21">
        <v>192863.03427472126</v>
      </c>
      <c r="CQ24" s="21">
        <v>2270231</v>
      </c>
      <c r="CR24" s="21">
        <v>73742.693145744503</v>
      </c>
      <c r="CS24" s="21">
        <v>899637.09209935868</v>
      </c>
      <c r="CT24" s="21">
        <v>86028.306854255497</v>
      </c>
      <c r="CU24" s="21">
        <v>995222.90790064156</v>
      </c>
      <c r="CV24" s="5"/>
      <c r="CW24" s="6" t="s">
        <v>7</v>
      </c>
      <c r="CX24" s="30" t="s">
        <v>94</v>
      </c>
      <c r="CY24" s="21">
        <v>41819.855739805789</v>
      </c>
      <c r="CZ24" s="21">
        <v>485114.40978992771</v>
      </c>
      <c r="DA24" s="21">
        <v>48727.144260194225</v>
      </c>
      <c r="DB24" s="21">
        <v>556265.59021007235</v>
      </c>
    </row>
    <row r="25" spans="1:106">
      <c r="A25" s="22" t="s">
        <v>77</v>
      </c>
      <c r="B25" s="7"/>
      <c r="C25" s="23"/>
      <c r="D25" s="9"/>
      <c r="E25" s="9"/>
      <c r="F25" s="2"/>
      <c r="G25" s="2"/>
      <c r="H25" s="49" t="s">
        <v>84</v>
      </c>
      <c r="I25" s="2"/>
      <c r="J25" s="2"/>
      <c r="K25" s="2"/>
      <c r="L25" s="22"/>
      <c r="M25" s="7"/>
      <c r="N25" s="23"/>
      <c r="O25" s="45"/>
      <c r="P25" s="45"/>
      <c r="Q25" s="2"/>
      <c r="R25" s="2"/>
      <c r="S25" s="25"/>
      <c r="T25" s="2"/>
      <c r="U25" s="23"/>
      <c r="V25" s="9"/>
      <c r="W25" s="22"/>
      <c r="X25" s="7"/>
      <c r="Y25" s="23"/>
      <c r="Z25" s="45"/>
      <c r="AA25" s="45"/>
      <c r="AB25" s="2"/>
      <c r="AC25" s="2"/>
      <c r="AD25" s="25"/>
      <c r="AE25" s="2"/>
      <c r="AF25" s="2"/>
      <c r="AG25" s="2"/>
      <c r="AH25" s="22"/>
      <c r="AI25" s="7"/>
      <c r="AJ25" s="23"/>
      <c r="AK25" s="45"/>
      <c r="AL25" s="45"/>
      <c r="AM25" s="2"/>
      <c r="AN25" s="2"/>
      <c r="AO25" s="25"/>
      <c r="AP25" s="25"/>
      <c r="AQ25" s="46"/>
      <c r="AR25" s="9"/>
      <c r="AS25" s="22"/>
      <c r="AT25" s="7"/>
      <c r="AU25" s="23"/>
      <c r="AV25" s="22"/>
      <c r="AW25" s="7"/>
      <c r="AX25" s="2"/>
      <c r="AY25" s="2"/>
      <c r="AZ25" s="25"/>
      <c r="BA25" s="2"/>
      <c r="BB25" s="2"/>
      <c r="BC25" s="2"/>
      <c r="BD25" s="22"/>
      <c r="BE25" s="7"/>
      <c r="BF25" s="23"/>
      <c r="BG25" s="22"/>
      <c r="BH25" s="7"/>
      <c r="BI25" s="2"/>
      <c r="BJ25" s="2"/>
      <c r="BK25" s="25"/>
      <c r="BL25" s="2"/>
      <c r="BM25" s="23"/>
      <c r="BN25" s="9"/>
      <c r="BO25" s="22"/>
      <c r="BP25" s="7"/>
      <c r="BQ25" s="23"/>
      <c r="BR25" s="22"/>
      <c r="BS25" s="7"/>
      <c r="BT25" s="2"/>
      <c r="BU25" s="2"/>
      <c r="BV25" s="25"/>
      <c r="BW25" s="2"/>
      <c r="BX25" s="2"/>
      <c r="BY25" s="2"/>
      <c r="BZ25" s="22"/>
      <c r="CA25" s="7"/>
      <c r="CB25" s="23"/>
      <c r="CC25" s="22"/>
      <c r="CD25" s="7"/>
      <c r="CE25" s="2"/>
      <c r="CF25" s="2"/>
      <c r="CK25" s="22"/>
      <c r="CL25" s="7"/>
      <c r="CM25" s="23"/>
      <c r="CN25" s="22"/>
      <c r="CO25" s="7"/>
      <c r="CP25" s="2"/>
      <c r="CQ25" s="2"/>
      <c r="CV25" s="22"/>
      <c r="CW25" s="7"/>
      <c r="CX25" s="23"/>
      <c r="CY25" s="22"/>
      <c r="CZ25" s="7"/>
      <c r="DA25" s="2"/>
      <c r="DB25" s="2"/>
    </row>
    <row r="26" spans="1:106">
      <c r="A26" s="25" t="s">
        <v>78</v>
      </c>
      <c r="B26" s="7"/>
      <c r="C26" s="23"/>
      <c r="D26" s="9"/>
      <c r="E26" s="9"/>
      <c r="F26" s="2"/>
      <c r="G26" s="2"/>
      <c r="H26" s="50" t="s">
        <v>85</v>
      </c>
      <c r="I26" s="2"/>
      <c r="J26" s="2"/>
      <c r="K26" s="2"/>
      <c r="L26" s="22"/>
      <c r="M26" s="7"/>
      <c r="N26" s="23"/>
      <c r="O26" s="45"/>
      <c r="P26" s="45"/>
      <c r="Q26" s="2"/>
      <c r="R26" s="2"/>
      <c r="S26" s="25"/>
      <c r="T26" s="2"/>
      <c r="U26" s="23"/>
      <c r="V26" s="9"/>
      <c r="W26" s="22"/>
      <c r="X26" s="7"/>
      <c r="Y26" s="23"/>
      <c r="Z26" s="45"/>
      <c r="AA26" s="45"/>
      <c r="AB26" s="2"/>
      <c r="AC26" s="2"/>
      <c r="AD26" s="25"/>
      <c r="AE26" s="2"/>
      <c r="AF26" s="2"/>
      <c r="AG26" s="2"/>
      <c r="AH26" s="22"/>
      <c r="AI26" s="7"/>
      <c r="AJ26" s="23"/>
      <c r="AK26" s="45"/>
      <c r="AL26" s="45"/>
      <c r="AM26" s="2"/>
      <c r="AN26" s="2"/>
      <c r="AO26" s="25"/>
      <c r="AP26" s="25"/>
      <c r="AQ26" s="46"/>
      <c r="AR26" s="9"/>
      <c r="AS26" s="22"/>
      <c r="AT26" s="7"/>
      <c r="AU26" s="23"/>
      <c r="AV26" s="22"/>
      <c r="AW26" s="7"/>
      <c r="AX26" s="2"/>
      <c r="AY26" s="2"/>
      <c r="AZ26" s="25"/>
      <c r="BA26" s="2"/>
      <c r="BB26" s="2"/>
      <c r="BC26" s="2"/>
      <c r="BD26" s="22"/>
      <c r="BE26" s="7"/>
      <c r="BF26" s="23"/>
      <c r="BG26" s="22"/>
      <c r="BH26" s="7"/>
      <c r="BI26" s="2"/>
      <c r="BJ26" s="2"/>
      <c r="BK26" s="25"/>
      <c r="BL26" s="2"/>
      <c r="BM26" s="23"/>
      <c r="BN26" s="9"/>
      <c r="BO26" s="22"/>
      <c r="BP26" s="7"/>
      <c r="BQ26" s="23"/>
      <c r="BR26" s="22"/>
      <c r="BS26" s="7"/>
      <c r="BT26" s="2"/>
      <c r="BU26" s="2"/>
      <c r="BV26" s="25"/>
      <c r="BW26" s="2"/>
      <c r="BX26" s="2"/>
      <c r="BY26" s="2"/>
      <c r="BZ26" s="22"/>
      <c r="CA26" s="7"/>
      <c r="CB26" s="23"/>
      <c r="CC26" s="22"/>
      <c r="CD26" s="7"/>
      <c r="CE26" s="2"/>
      <c r="CF26" s="2"/>
      <c r="CK26" s="22"/>
      <c r="CL26" s="7"/>
      <c r="CM26" s="23"/>
      <c r="CN26" s="22"/>
      <c r="CO26" s="7"/>
      <c r="CP26" s="2"/>
      <c r="CQ26" s="2"/>
      <c r="CV26" s="22"/>
      <c r="CW26" s="7"/>
      <c r="CX26" s="23"/>
      <c r="CY26" s="22"/>
      <c r="CZ26" s="7"/>
      <c r="DA26" s="2"/>
      <c r="DB26" s="2"/>
    </row>
    <row r="27" spans="1:106">
      <c r="A27" s="25" t="s">
        <v>79</v>
      </c>
      <c r="H27" s="50" t="s">
        <v>86</v>
      </c>
    </row>
    <row r="28" spans="1:106">
      <c r="H28" s="50" t="s">
        <v>87</v>
      </c>
    </row>
    <row r="29" spans="1:106">
      <c r="H29" s="50"/>
    </row>
  </sheetData>
  <mergeCells count="114">
    <mergeCell ref="A1:G1"/>
    <mergeCell ref="A4:C6"/>
    <mergeCell ref="D4:G4"/>
    <mergeCell ref="D5:E5"/>
    <mergeCell ref="F5:G5"/>
    <mergeCell ref="A2:G2"/>
    <mergeCell ref="H5:I5"/>
    <mergeCell ref="J5:K5"/>
    <mergeCell ref="H1:K1"/>
    <mergeCell ref="I3:J3"/>
    <mergeCell ref="H4:K4"/>
    <mergeCell ref="H2:K2"/>
    <mergeCell ref="L1:R1"/>
    <mergeCell ref="L4:N6"/>
    <mergeCell ref="O4:R4"/>
    <mergeCell ref="O5:P5"/>
    <mergeCell ref="Q5:R5"/>
    <mergeCell ref="L2:R2"/>
    <mergeCell ref="S5:T5"/>
    <mergeCell ref="U5:V5"/>
    <mergeCell ref="S2:V2"/>
    <mergeCell ref="S1:V1"/>
    <mergeCell ref="T3:U3"/>
    <mergeCell ref="S4:V4"/>
    <mergeCell ref="W1:AC1"/>
    <mergeCell ref="W4:Y6"/>
    <mergeCell ref="Z4:AC4"/>
    <mergeCell ref="Z5:AA5"/>
    <mergeCell ref="AB5:AC5"/>
    <mergeCell ref="W2:AC2"/>
    <mergeCell ref="AD5:AE5"/>
    <mergeCell ref="AF5:AG5"/>
    <mergeCell ref="AD1:AG1"/>
    <mergeCell ref="AE3:AF3"/>
    <mergeCell ref="AD4:AG4"/>
    <mergeCell ref="AD2:AG2"/>
    <mergeCell ref="AH1:AN1"/>
    <mergeCell ref="AH4:AJ6"/>
    <mergeCell ref="AK4:AN4"/>
    <mergeCell ref="AK5:AL5"/>
    <mergeCell ref="AM5:AN5"/>
    <mergeCell ref="AH2:AN2"/>
    <mergeCell ref="AO5:AP5"/>
    <mergeCell ref="AQ5:AR5"/>
    <mergeCell ref="AO2:AR2"/>
    <mergeCell ref="AO1:AR1"/>
    <mergeCell ref="AP3:AQ3"/>
    <mergeCell ref="AO4:AR4"/>
    <mergeCell ref="AS1:AY1"/>
    <mergeCell ref="AS4:AU6"/>
    <mergeCell ref="AV4:AY4"/>
    <mergeCell ref="AV5:AW5"/>
    <mergeCell ref="AX5:AY5"/>
    <mergeCell ref="AS2:AY2"/>
    <mergeCell ref="AZ5:BA5"/>
    <mergeCell ref="BB5:BC5"/>
    <mergeCell ref="AZ2:BC2"/>
    <mergeCell ref="AZ1:BC1"/>
    <mergeCell ref="BA3:BB3"/>
    <mergeCell ref="AZ4:BC4"/>
    <mergeCell ref="BD1:BJ1"/>
    <mergeCell ref="BD4:BF6"/>
    <mergeCell ref="BG4:BJ4"/>
    <mergeCell ref="BG5:BH5"/>
    <mergeCell ref="BI5:BJ5"/>
    <mergeCell ref="BD2:BJ2"/>
    <mergeCell ref="BK5:BL5"/>
    <mergeCell ref="BM5:BN5"/>
    <mergeCell ref="BK2:BN2"/>
    <mergeCell ref="BK1:BN1"/>
    <mergeCell ref="BL3:BM3"/>
    <mergeCell ref="BK4:BN4"/>
    <mergeCell ref="BO1:BU1"/>
    <mergeCell ref="BO4:BQ6"/>
    <mergeCell ref="BR4:BU4"/>
    <mergeCell ref="BR5:BS5"/>
    <mergeCell ref="BT5:BU5"/>
    <mergeCell ref="BO2:BU2"/>
    <mergeCell ref="BV5:BW5"/>
    <mergeCell ref="BX5:BY5"/>
    <mergeCell ref="BV2:BY2"/>
    <mergeCell ref="BV1:BY1"/>
    <mergeCell ref="BW3:BX3"/>
    <mergeCell ref="BV4:BY4"/>
    <mergeCell ref="BZ1:CF1"/>
    <mergeCell ref="BZ4:CB6"/>
    <mergeCell ref="CC4:CF4"/>
    <mergeCell ref="CC5:CD5"/>
    <mergeCell ref="CE5:CF5"/>
    <mergeCell ref="BZ2:CF2"/>
    <mergeCell ref="CG5:CH5"/>
    <mergeCell ref="CI5:CJ5"/>
    <mergeCell ref="CG2:CJ2"/>
    <mergeCell ref="CG1:CJ1"/>
    <mergeCell ref="CH3:CI3"/>
    <mergeCell ref="CG4:CJ4"/>
    <mergeCell ref="CV1:DB1"/>
    <mergeCell ref="CV4:CX6"/>
    <mergeCell ref="CY4:DB4"/>
    <mergeCell ref="CY5:CZ5"/>
    <mergeCell ref="DA5:DB5"/>
    <mergeCell ref="CV2:DB2"/>
    <mergeCell ref="CK1:CQ1"/>
    <mergeCell ref="CK4:CM6"/>
    <mergeCell ref="CN4:CQ4"/>
    <mergeCell ref="CN5:CO5"/>
    <mergeCell ref="CP5:CQ5"/>
    <mergeCell ref="CK2:CQ2"/>
    <mergeCell ref="CR5:CS5"/>
    <mergeCell ref="CT5:CU5"/>
    <mergeCell ref="CR2:CU2"/>
    <mergeCell ref="CR1:CU1"/>
    <mergeCell ref="CS3:CT3"/>
    <mergeCell ref="CR4:CU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"/>
  <dimension ref="A1:CB26"/>
  <sheetViews>
    <sheetView showGridLines="0" zoomScale="70" zoomScaleNormal="70" workbookViewId="0">
      <selection activeCell="CE14" sqref="CE14"/>
    </sheetView>
  </sheetViews>
  <sheetFormatPr defaultColWidth="9" defaultRowHeight="16.5"/>
  <cols>
    <col min="1" max="1" width="3.375" style="2" customWidth="1"/>
    <col min="2" max="2" width="13.125" style="2" customWidth="1"/>
    <col min="3" max="3" width="24" style="2" bestFit="1" customWidth="1"/>
    <col min="4" max="4" width="13.875" style="8" customWidth="1"/>
    <col min="5" max="5" width="16.625" style="8" customWidth="1"/>
    <col min="6" max="6" width="14.125" style="2" customWidth="1"/>
    <col min="7" max="7" width="16.875" style="2" customWidth="1"/>
    <col min="8" max="8" width="14.25" style="2" customWidth="1"/>
    <col min="9" max="9" width="16.875" style="2" customWidth="1"/>
    <col min="10" max="10" width="14.25" style="2" customWidth="1"/>
    <col min="11" max="11" width="16.875" style="2" customWidth="1"/>
    <col min="12" max="12" width="14.25" style="2" customWidth="1"/>
    <col min="13" max="13" width="16.875" style="2" customWidth="1"/>
    <col min="14" max="14" width="14.25" style="2" customWidth="1"/>
    <col min="15" max="15" width="16.875" style="2" customWidth="1"/>
    <col min="16" max="16" width="14.25" style="2" customWidth="1"/>
    <col min="17" max="17" width="16.875" style="2" customWidth="1"/>
    <col min="18" max="18" width="14.25" style="2" customWidth="1"/>
    <col min="19" max="19" width="16.875" style="2" customWidth="1"/>
    <col min="20" max="20" width="14.25" style="2" customWidth="1"/>
    <col min="21" max="21" width="16.875" style="2" customWidth="1"/>
    <col min="22" max="22" width="14.25" style="2" customWidth="1"/>
    <col min="23" max="23" width="16.875" style="2" customWidth="1"/>
    <col min="24" max="24" width="14.25" style="2" customWidth="1"/>
    <col min="25" max="25" width="16.875" style="2" customWidth="1"/>
    <col min="26" max="26" width="14.25" style="2" customWidth="1"/>
    <col min="27" max="27" width="16.875" style="2" customWidth="1"/>
    <col min="28" max="28" width="14.25" style="2" customWidth="1"/>
    <col min="29" max="29" width="16.875" style="2" customWidth="1"/>
    <col min="30" max="30" width="14.25" style="2" customWidth="1"/>
    <col min="31" max="31" width="16.875" style="2" customWidth="1"/>
    <col min="32" max="32" width="14.25" style="2" customWidth="1"/>
    <col min="33" max="33" width="16.875" style="2" customWidth="1"/>
    <col min="34" max="34" width="14.25" style="2" customWidth="1"/>
    <col min="35" max="35" width="16.875" style="2" customWidth="1"/>
    <col min="36" max="36" width="14.25" style="2" customWidth="1"/>
    <col min="37" max="37" width="16.875" style="2" customWidth="1"/>
    <col min="38" max="38" width="14.25" style="2" customWidth="1"/>
    <col min="39" max="39" width="16.875" style="2" customWidth="1"/>
    <col min="40" max="40" width="14.25" style="2" customWidth="1"/>
    <col min="41" max="41" width="16.875" style="2" customWidth="1"/>
    <col min="42" max="42" width="14.25" style="2" customWidth="1"/>
    <col min="43" max="43" width="16.875" style="2" customWidth="1"/>
    <col min="44" max="44" width="14.25" style="2" customWidth="1"/>
    <col min="45" max="45" width="16.875" style="2" customWidth="1"/>
    <col min="46" max="46" width="14.25" style="2" customWidth="1"/>
    <col min="47" max="47" width="16.875" style="2" customWidth="1"/>
    <col min="48" max="48" width="14.25" style="2" customWidth="1"/>
    <col min="49" max="49" width="16.875" style="2" customWidth="1"/>
    <col min="50" max="50" width="14.25" style="2" customWidth="1"/>
    <col min="51" max="55" width="16.875" style="2" customWidth="1"/>
    <col min="56" max="56" width="14.25" style="2" customWidth="1"/>
    <col min="57" max="57" width="16.875" style="2" customWidth="1"/>
    <col min="58" max="58" width="14.25" style="2" customWidth="1"/>
    <col min="59" max="59" width="16.875" style="2" customWidth="1"/>
    <col min="60" max="60" width="14.25" style="2" customWidth="1"/>
    <col min="61" max="61" width="16.875" style="2" customWidth="1"/>
    <col min="62" max="62" width="14.25" style="2" customWidth="1"/>
    <col min="63" max="63" width="16.875" style="2" customWidth="1"/>
    <col min="64" max="64" width="14.25" style="2" customWidth="1"/>
    <col min="65" max="65" width="16.875" style="2" customWidth="1"/>
    <col min="66" max="66" width="14.25" style="2" customWidth="1"/>
    <col min="67" max="67" width="16.875" style="2" customWidth="1"/>
    <col min="68" max="68" width="14.25" style="2" customWidth="1"/>
    <col min="69" max="69" width="16.875" style="2" customWidth="1"/>
    <col min="70" max="70" width="14.25" style="2" customWidth="1"/>
    <col min="71" max="71" width="16.875" style="2" customWidth="1"/>
    <col min="72" max="72" width="14.25" style="2" customWidth="1"/>
    <col min="73" max="73" width="16.875" style="2" customWidth="1"/>
    <col min="74" max="74" width="14.25" style="2" customWidth="1"/>
    <col min="75" max="75" width="16.875" style="2" customWidth="1"/>
    <col min="76" max="76" width="14.25" style="2" customWidth="1"/>
    <col min="77" max="77" width="16.875" style="2" customWidth="1"/>
    <col min="78" max="78" width="14.25" style="2" customWidth="1"/>
    <col min="79" max="79" width="16.875" style="2" customWidth="1"/>
    <col min="80" max="80" width="0.375" style="2" hidden="1" customWidth="1"/>
    <col min="81" max="16384" width="9" style="2"/>
  </cols>
  <sheetData>
    <row r="1" spans="1:79" s="1" customFormat="1" ht="23.25" customHeight="1">
      <c r="A1" s="583" t="s">
        <v>165</v>
      </c>
      <c r="B1" s="584"/>
      <c r="C1" s="584"/>
      <c r="D1" s="584"/>
      <c r="E1" s="584"/>
      <c r="F1" s="584"/>
      <c r="G1" s="584"/>
      <c r="H1" s="584" t="s">
        <v>216</v>
      </c>
      <c r="I1" s="586"/>
      <c r="J1" s="586"/>
      <c r="K1" s="586"/>
      <c r="L1" s="583" t="s">
        <v>165</v>
      </c>
      <c r="M1" s="584"/>
      <c r="N1" s="584"/>
      <c r="O1" s="584"/>
      <c r="P1" s="584" t="s">
        <v>217</v>
      </c>
      <c r="Q1" s="585"/>
      <c r="R1" s="585"/>
      <c r="S1" s="585"/>
      <c r="T1" s="583" t="s">
        <v>165</v>
      </c>
      <c r="U1" s="586"/>
      <c r="V1" s="586"/>
      <c r="W1" s="586"/>
      <c r="X1" s="614" t="s">
        <v>217</v>
      </c>
      <c r="Y1" s="614"/>
      <c r="Z1" s="614"/>
      <c r="AA1" s="614"/>
      <c r="AB1" s="645" t="s">
        <v>165</v>
      </c>
      <c r="AC1" s="614"/>
      <c r="AD1" s="614"/>
      <c r="AE1" s="614"/>
      <c r="AF1" s="584" t="s">
        <v>216</v>
      </c>
      <c r="AG1" s="586"/>
      <c r="AH1" s="586"/>
      <c r="AI1" s="586"/>
      <c r="AJ1" s="583" t="s">
        <v>165</v>
      </c>
      <c r="AK1" s="622"/>
      <c r="AL1" s="622"/>
      <c r="AM1" s="622"/>
      <c r="AN1" s="584" t="s">
        <v>217</v>
      </c>
      <c r="AO1" s="584"/>
      <c r="AP1" s="584"/>
      <c r="AQ1" s="584"/>
      <c r="AR1" s="583" t="s">
        <v>165</v>
      </c>
      <c r="AS1" s="584"/>
      <c r="AT1" s="584"/>
      <c r="AU1" s="584"/>
      <c r="AV1" s="584" t="s">
        <v>217</v>
      </c>
      <c r="AW1" s="586"/>
      <c r="AX1" s="586"/>
      <c r="AY1" s="586"/>
      <c r="AZ1" s="583" t="s">
        <v>165</v>
      </c>
      <c r="BA1" s="586"/>
      <c r="BB1" s="586"/>
      <c r="BC1" s="586"/>
      <c r="BD1" s="584" t="s">
        <v>216</v>
      </c>
      <c r="BE1" s="584"/>
      <c r="BF1" s="584"/>
      <c r="BG1" s="584"/>
      <c r="BH1" s="583" t="s">
        <v>165</v>
      </c>
      <c r="BI1" s="584"/>
      <c r="BJ1" s="584"/>
      <c r="BK1" s="584"/>
      <c r="BL1" s="584" t="s">
        <v>217</v>
      </c>
      <c r="BM1" s="586"/>
      <c r="BN1" s="586"/>
      <c r="BO1" s="586"/>
      <c r="BP1" s="583" t="s">
        <v>165</v>
      </c>
      <c r="BQ1" s="622"/>
      <c r="BR1" s="622"/>
      <c r="BS1" s="622"/>
      <c r="BT1" s="584" t="s">
        <v>217</v>
      </c>
      <c r="BU1" s="584"/>
      <c r="BV1" s="584"/>
      <c r="BW1" s="584"/>
      <c r="BX1" s="583" t="s">
        <v>198</v>
      </c>
      <c r="BY1" s="584"/>
      <c r="BZ1" s="584"/>
      <c r="CA1" s="584"/>
    </row>
    <row r="2" spans="1:79" s="1" customFormat="1" ht="26.25" customHeight="1">
      <c r="A2" s="583" t="s">
        <v>288</v>
      </c>
      <c r="B2" s="584"/>
      <c r="C2" s="584"/>
      <c r="D2" s="584"/>
      <c r="E2" s="584"/>
      <c r="F2" s="584"/>
      <c r="G2" s="584"/>
      <c r="H2" s="584" t="s">
        <v>270</v>
      </c>
      <c r="I2" s="586"/>
      <c r="J2" s="586"/>
      <c r="K2" s="586"/>
      <c r="L2" s="583" t="s">
        <v>281</v>
      </c>
      <c r="M2" s="584"/>
      <c r="N2" s="584"/>
      <c r="O2" s="584"/>
      <c r="P2" s="584" t="s">
        <v>272</v>
      </c>
      <c r="Q2" s="586"/>
      <c r="R2" s="586"/>
      <c r="S2" s="586"/>
      <c r="T2" s="583" t="s">
        <v>349</v>
      </c>
      <c r="U2" s="586"/>
      <c r="V2" s="586"/>
      <c r="W2" s="586"/>
      <c r="X2" s="614" t="s">
        <v>273</v>
      </c>
      <c r="Y2" s="623"/>
      <c r="Z2" s="623"/>
      <c r="AA2" s="623"/>
      <c r="AB2" s="645" t="s">
        <v>282</v>
      </c>
      <c r="AC2" s="623"/>
      <c r="AD2" s="623"/>
      <c r="AE2" s="623"/>
      <c r="AF2" s="584" t="s">
        <v>274</v>
      </c>
      <c r="AG2" s="586"/>
      <c r="AH2" s="586"/>
      <c r="AI2" s="586"/>
      <c r="AJ2" s="583" t="s">
        <v>283</v>
      </c>
      <c r="AK2" s="586"/>
      <c r="AL2" s="586"/>
      <c r="AM2" s="586"/>
      <c r="AN2" s="584" t="s">
        <v>275</v>
      </c>
      <c r="AO2" s="586"/>
      <c r="AP2" s="586"/>
      <c r="AQ2" s="586"/>
      <c r="AR2" s="583" t="s">
        <v>284</v>
      </c>
      <c r="AS2" s="586"/>
      <c r="AT2" s="586"/>
      <c r="AU2" s="586"/>
      <c r="AV2" s="584" t="s">
        <v>276</v>
      </c>
      <c r="AW2" s="586"/>
      <c r="AX2" s="586"/>
      <c r="AY2" s="586"/>
      <c r="AZ2" s="583" t="s">
        <v>285</v>
      </c>
      <c r="BA2" s="586"/>
      <c r="BB2" s="586"/>
      <c r="BC2" s="586"/>
      <c r="BD2" s="584" t="s">
        <v>277</v>
      </c>
      <c r="BE2" s="586"/>
      <c r="BF2" s="586"/>
      <c r="BG2" s="586"/>
      <c r="BH2" s="583" t="s">
        <v>286</v>
      </c>
      <c r="BI2" s="586"/>
      <c r="BJ2" s="586"/>
      <c r="BK2" s="586"/>
      <c r="BL2" s="584" t="s">
        <v>278</v>
      </c>
      <c r="BM2" s="622"/>
      <c r="BN2" s="622"/>
      <c r="BO2" s="622"/>
      <c r="BP2" s="583" t="s">
        <v>287</v>
      </c>
      <c r="BQ2" s="586"/>
      <c r="BR2" s="586"/>
      <c r="BS2" s="586"/>
      <c r="BT2" s="584" t="s">
        <v>279</v>
      </c>
      <c r="BU2" s="586"/>
      <c r="BV2" s="586"/>
      <c r="BW2" s="586"/>
      <c r="BX2" s="583" t="s">
        <v>280</v>
      </c>
      <c r="BY2" s="586"/>
      <c r="BZ2" s="586"/>
      <c r="CA2" s="586"/>
    </row>
    <row r="3" spans="1:79" ht="26.85" customHeight="1" thickBot="1">
      <c r="A3" s="634" t="s">
        <v>44</v>
      </c>
      <c r="B3" s="634"/>
      <c r="C3" s="634"/>
      <c r="D3" s="634"/>
      <c r="E3" s="634"/>
      <c r="F3" s="634"/>
      <c r="G3" s="634"/>
      <c r="H3" s="35"/>
      <c r="I3" s="648">
        <v>2000</v>
      </c>
      <c r="J3" s="648"/>
      <c r="L3" s="643" t="s">
        <v>45</v>
      </c>
      <c r="M3" s="644"/>
      <c r="N3" s="644"/>
      <c r="O3" s="644"/>
      <c r="P3" s="31"/>
      <c r="Q3" s="646">
        <v>2000</v>
      </c>
      <c r="R3" s="646"/>
      <c r="S3" s="31"/>
      <c r="T3" s="643" t="s">
        <v>46</v>
      </c>
      <c r="U3" s="644"/>
      <c r="V3" s="644"/>
      <c r="W3" s="644"/>
      <c r="X3" s="26"/>
      <c r="Y3" s="587">
        <v>2000</v>
      </c>
      <c r="Z3" s="588"/>
      <c r="AA3" s="32"/>
      <c r="AB3" s="634" t="s">
        <v>44</v>
      </c>
      <c r="AC3" s="642"/>
      <c r="AD3" s="642"/>
      <c r="AE3" s="642"/>
      <c r="AF3" s="31"/>
      <c r="AG3" s="643">
        <v>2000</v>
      </c>
      <c r="AH3" s="643"/>
      <c r="AI3" s="31"/>
      <c r="AJ3" s="643" t="s">
        <v>47</v>
      </c>
      <c r="AK3" s="644"/>
      <c r="AL3" s="644"/>
      <c r="AM3" s="644"/>
      <c r="AN3" s="26"/>
      <c r="AO3" s="646">
        <v>2000</v>
      </c>
      <c r="AP3" s="644"/>
      <c r="AQ3" s="32"/>
      <c r="AR3" s="643" t="s">
        <v>44</v>
      </c>
      <c r="AS3" s="644"/>
      <c r="AT3" s="644"/>
      <c r="AU3" s="644"/>
      <c r="AV3" s="33"/>
      <c r="AW3" s="643">
        <v>2000</v>
      </c>
      <c r="AX3" s="643"/>
      <c r="AY3" s="33"/>
      <c r="AZ3" s="643" t="s">
        <v>47</v>
      </c>
      <c r="BA3" s="644"/>
      <c r="BB3" s="644"/>
      <c r="BC3" s="644"/>
      <c r="BD3" s="26"/>
      <c r="BE3" s="646">
        <v>2000</v>
      </c>
      <c r="BF3" s="644"/>
      <c r="BG3" s="34"/>
      <c r="BH3" s="643" t="s">
        <v>44</v>
      </c>
      <c r="BI3" s="644"/>
      <c r="BJ3" s="644"/>
      <c r="BK3" s="644"/>
      <c r="BL3" s="33"/>
      <c r="BM3" s="643">
        <v>2000</v>
      </c>
      <c r="BN3" s="643"/>
      <c r="BO3" s="33"/>
      <c r="BP3" s="643" t="s">
        <v>49</v>
      </c>
      <c r="BQ3" s="588"/>
      <c r="BR3" s="588"/>
      <c r="BS3" s="588"/>
      <c r="BT3" s="26"/>
      <c r="BU3" s="646">
        <v>2000</v>
      </c>
      <c r="BV3" s="644"/>
      <c r="BW3" s="34"/>
      <c r="BX3" s="643" t="s">
        <v>44</v>
      </c>
      <c r="BY3" s="644"/>
      <c r="BZ3" s="644"/>
      <c r="CA3" s="644"/>
    </row>
    <row r="4" spans="1:79" s="3" customFormat="1" ht="54.75" customHeight="1">
      <c r="A4" s="615" t="s">
        <v>32</v>
      </c>
      <c r="B4" s="615"/>
      <c r="C4" s="635"/>
      <c r="D4" s="640" t="s">
        <v>33</v>
      </c>
      <c r="E4" s="641"/>
      <c r="F4" s="641"/>
      <c r="G4" s="641"/>
      <c r="H4" s="544" t="s">
        <v>12</v>
      </c>
      <c r="I4" s="544"/>
      <c r="J4" s="544"/>
      <c r="K4" s="544"/>
      <c r="L4" s="641" t="s">
        <v>14</v>
      </c>
      <c r="M4" s="544"/>
      <c r="N4" s="544"/>
      <c r="O4" s="544"/>
      <c r="P4" s="544" t="s">
        <v>15</v>
      </c>
      <c r="Q4" s="544"/>
      <c r="R4" s="544"/>
      <c r="S4" s="544"/>
      <c r="T4" s="641" t="s">
        <v>16</v>
      </c>
      <c r="U4" s="544"/>
      <c r="V4" s="544"/>
      <c r="W4" s="544"/>
      <c r="X4" s="544" t="s">
        <v>17</v>
      </c>
      <c r="Y4" s="544"/>
      <c r="Z4" s="544"/>
      <c r="AA4" s="544"/>
      <c r="AB4" s="544" t="s">
        <v>18</v>
      </c>
      <c r="AC4" s="544"/>
      <c r="AD4" s="544"/>
      <c r="AE4" s="544"/>
      <c r="AF4" s="641" t="s">
        <v>19</v>
      </c>
      <c r="AG4" s="544"/>
      <c r="AH4" s="544"/>
      <c r="AI4" s="544"/>
      <c r="AJ4" s="641" t="s">
        <v>20</v>
      </c>
      <c r="AK4" s="544"/>
      <c r="AL4" s="544"/>
      <c r="AM4" s="544"/>
      <c r="AN4" s="544" t="s">
        <v>21</v>
      </c>
      <c r="AO4" s="544"/>
      <c r="AP4" s="544"/>
      <c r="AQ4" s="544"/>
      <c r="AR4" s="544" t="s">
        <v>22</v>
      </c>
      <c r="AS4" s="544"/>
      <c r="AT4" s="544"/>
      <c r="AU4" s="544"/>
      <c r="AV4" s="544" t="s">
        <v>23</v>
      </c>
      <c r="AW4" s="544"/>
      <c r="AX4" s="544"/>
      <c r="AY4" s="544"/>
      <c r="AZ4" s="544" t="s">
        <v>24</v>
      </c>
      <c r="BA4" s="544"/>
      <c r="BB4" s="544"/>
      <c r="BC4" s="544"/>
      <c r="BD4" s="544" t="s">
        <v>25</v>
      </c>
      <c r="BE4" s="544"/>
      <c r="BF4" s="544"/>
      <c r="BG4" s="544"/>
      <c r="BH4" s="544" t="s">
        <v>26</v>
      </c>
      <c r="BI4" s="544"/>
      <c r="BJ4" s="544"/>
      <c r="BK4" s="544"/>
      <c r="BL4" s="544" t="s">
        <v>27</v>
      </c>
      <c r="BM4" s="544"/>
      <c r="BN4" s="544"/>
      <c r="BO4" s="544"/>
      <c r="BP4" s="544" t="s">
        <v>294</v>
      </c>
      <c r="BQ4" s="544"/>
      <c r="BR4" s="544"/>
      <c r="BS4" s="544"/>
      <c r="BT4" s="544" t="s">
        <v>29</v>
      </c>
      <c r="BU4" s="544"/>
      <c r="BV4" s="544"/>
      <c r="BW4" s="544"/>
      <c r="BX4" s="544" t="s">
        <v>56</v>
      </c>
      <c r="BY4" s="544"/>
      <c r="BZ4" s="544"/>
      <c r="CA4" s="544"/>
    </row>
    <row r="5" spans="1:79" s="3" customFormat="1" ht="35.1" customHeight="1">
      <c r="A5" s="636"/>
      <c r="B5" s="636"/>
      <c r="C5" s="637"/>
      <c r="D5" s="613" t="s">
        <v>36</v>
      </c>
      <c r="E5" s="647"/>
      <c r="F5" s="613" t="s">
        <v>37</v>
      </c>
      <c r="G5" s="616"/>
      <c r="H5" s="616" t="s">
        <v>36</v>
      </c>
      <c r="I5" s="647"/>
      <c r="J5" s="613" t="s">
        <v>37</v>
      </c>
      <c r="K5" s="616"/>
      <c r="L5" s="616" t="s">
        <v>36</v>
      </c>
      <c r="M5" s="647"/>
      <c r="N5" s="613" t="s">
        <v>37</v>
      </c>
      <c r="O5" s="616"/>
      <c r="P5" s="616" t="s">
        <v>36</v>
      </c>
      <c r="Q5" s="647"/>
      <c r="R5" s="613" t="s">
        <v>37</v>
      </c>
      <c r="S5" s="616"/>
      <c r="T5" s="616" t="s">
        <v>36</v>
      </c>
      <c r="U5" s="647"/>
      <c r="V5" s="613" t="s">
        <v>37</v>
      </c>
      <c r="W5" s="616"/>
      <c r="X5" s="616" t="s">
        <v>36</v>
      </c>
      <c r="Y5" s="647"/>
      <c r="Z5" s="613" t="s">
        <v>37</v>
      </c>
      <c r="AA5" s="616"/>
      <c r="AB5" s="616" t="s">
        <v>36</v>
      </c>
      <c r="AC5" s="647"/>
      <c r="AD5" s="613" t="s">
        <v>37</v>
      </c>
      <c r="AE5" s="616"/>
      <c r="AF5" s="616" t="s">
        <v>36</v>
      </c>
      <c r="AG5" s="647"/>
      <c r="AH5" s="613" t="s">
        <v>37</v>
      </c>
      <c r="AI5" s="616"/>
      <c r="AJ5" s="616" t="s">
        <v>36</v>
      </c>
      <c r="AK5" s="647"/>
      <c r="AL5" s="613" t="s">
        <v>37</v>
      </c>
      <c r="AM5" s="616"/>
      <c r="AN5" s="616" t="s">
        <v>36</v>
      </c>
      <c r="AO5" s="647"/>
      <c r="AP5" s="613" t="s">
        <v>37</v>
      </c>
      <c r="AQ5" s="616"/>
      <c r="AR5" s="616" t="s">
        <v>36</v>
      </c>
      <c r="AS5" s="647"/>
      <c r="AT5" s="613" t="s">
        <v>37</v>
      </c>
      <c r="AU5" s="616"/>
      <c r="AV5" s="616" t="s">
        <v>36</v>
      </c>
      <c r="AW5" s="647"/>
      <c r="AX5" s="613" t="s">
        <v>37</v>
      </c>
      <c r="AY5" s="616"/>
      <c r="AZ5" s="616" t="s">
        <v>36</v>
      </c>
      <c r="BA5" s="647"/>
      <c r="BB5" s="613" t="s">
        <v>37</v>
      </c>
      <c r="BC5" s="616"/>
      <c r="BD5" s="616" t="s">
        <v>36</v>
      </c>
      <c r="BE5" s="647"/>
      <c r="BF5" s="613" t="s">
        <v>37</v>
      </c>
      <c r="BG5" s="616"/>
      <c r="BH5" s="616" t="s">
        <v>36</v>
      </c>
      <c r="BI5" s="647"/>
      <c r="BJ5" s="613" t="s">
        <v>37</v>
      </c>
      <c r="BK5" s="616"/>
      <c r="BL5" s="616" t="s">
        <v>36</v>
      </c>
      <c r="BM5" s="647"/>
      <c r="BN5" s="613" t="s">
        <v>37</v>
      </c>
      <c r="BO5" s="616"/>
      <c r="BP5" s="616" t="s">
        <v>36</v>
      </c>
      <c r="BQ5" s="647"/>
      <c r="BR5" s="613" t="s">
        <v>37</v>
      </c>
      <c r="BS5" s="616"/>
      <c r="BT5" s="616" t="s">
        <v>36</v>
      </c>
      <c r="BU5" s="647"/>
      <c r="BV5" s="613" t="s">
        <v>37</v>
      </c>
      <c r="BW5" s="616"/>
      <c r="BX5" s="616" t="s">
        <v>36</v>
      </c>
      <c r="BY5" s="647"/>
      <c r="BZ5" s="613" t="s">
        <v>37</v>
      </c>
      <c r="CA5" s="616"/>
    </row>
    <row r="6" spans="1:79" s="3" customFormat="1" ht="57.75" customHeight="1">
      <c r="A6" s="638"/>
      <c r="B6" s="638"/>
      <c r="C6" s="639"/>
      <c r="D6" s="10" t="s">
        <v>63</v>
      </c>
      <c r="E6" s="10" t="s">
        <v>35</v>
      </c>
      <c r="F6" s="10" t="s">
        <v>63</v>
      </c>
      <c r="G6" s="24" t="s">
        <v>35</v>
      </c>
      <c r="H6" s="11" t="s">
        <v>63</v>
      </c>
      <c r="I6" s="10" t="s">
        <v>35</v>
      </c>
      <c r="J6" s="10" t="s">
        <v>63</v>
      </c>
      <c r="K6" s="40" t="s">
        <v>35</v>
      </c>
      <c r="L6" s="11" t="s">
        <v>63</v>
      </c>
      <c r="M6" s="10" t="s">
        <v>35</v>
      </c>
      <c r="N6" s="10" t="s">
        <v>63</v>
      </c>
      <c r="O6" s="24" t="s">
        <v>35</v>
      </c>
      <c r="P6" s="11" t="s">
        <v>63</v>
      </c>
      <c r="Q6" s="10" t="s">
        <v>35</v>
      </c>
      <c r="R6" s="10" t="s">
        <v>63</v>
      </c>
      <c r="S6" s="40" t="s">
        <v>35</v>
      </c>
      <c r="T6" s="11" t="s">
        <v>63</v>
      </c>
      <c r="U6" s="10" t="s">
        <v>35</v>
      </c>
      <c r="V6" s="10" t="s">
        <v>63</v>
      </c>
      <c r="W6" s="24" t="s">
        <v>35</v>
      </c>
      <c r="X6" s="11" t="s">
        <v>63</v>
      </c>
      <c r="Y6" s="10" t="s">
        <v>35</v>
      </c>
      <c r="Z6" s="10" t="s">
        <v>63</v>
      </c>
      <c r="AA6" s="40" t="s">
        <v>35</v>
      </c>
      <c r="AB6" s="11" t="s">
        <v>63</v>
      </c>
      <c r="AC6" s="10" t="s">
        <v>35</v>
      </c>
      <c r="AD6" s="10" t="s">
        <v>63</v>
      </c>
      <c r="AE6" s="24" t="s">
        <v>35</v>
      </c>
      <c r="AF6" s="11" t="s">
        <v>63</v>
      </c>
      <c r="AG6" s="10" t="s">
        <v>35</v>
      </c>
      <c r="AH6" s="10" t="s">
        <v>63</v>
      </c>
      <c r="AI6" s="40" t="s">
        <v>35</v>
      </c>
      <c r="AJ6" s="11" t="s">
        <v>63</v>
      </c>
      <c r="AK6" s="10" t="s">
        <v>35</v>
      </c>
      <c r="AL6" s="10" t="s">
        <v>63</v>
      </c>
      <c r="AM6" s="24" t="s">
        <v>35</v>
      </c>
      <c r="AN6" s="11" t="s">
        <v>63</v>
      </c>
      <c r="AO6" s="10" t="s">
        <v>35</v>
      </c>
      <c r="AP6" s="10" t="s">
        <v>63</v>
      </c>
      <c r="AQ6" s="40" t="s">
        <v>35</v>
      </c>
      <c r="AR6" s="11" t="s">
        <v>63</v>
      </c>
      <c r="AS6" s="10" t="s">
        <v>35</v>
      </c>
      <c r="AT6" s="10" t="s">
        <v>63</v>
      </c>
      <c r="AU6" s="24" t="s">
        <v>35</v>
      </c>
      <c r="AV6" s="11" t="s">
        <v>63</v>
      </c>
      <c r="AW6" s="10" t="s">
        <v>35</v>
      </c>
      <c r="AX6" s="10" t="s">
        <v>63</v>
      </c>
      <c r="AY6" s="24" t="s">
        <v>35</v>
      </c>
      <c r="AZ6" s="41" t="s">
        <v>63</v>
      </c>
      <c r="BA6" s="10" t="s">
        <v>35</v>
      </c>
      <c r="BB6" s="10" t="s">
        <v>63</v>
      </c>
      <c r="BC6" s="24" t="s">
        <v>35</v>
      </c>
      <c r="BD6" s="11" t="s">
        <v>63</v>
      </c>
      <c r="BE6" s="10" t="s">
        <v>35</v>
      </c>
      <c r="BF6" s="10" t="s">
        <v>63</v>
      </c>
      <c r="BG6" s="40" t="s">
        <v>35</v>
      </c>
      <c r="BH6" s="11" t="s">
        <v>63</v>
      </c>
      <c r="BI6" s="10" t="s">
        <v>35</v>
      </c>
      <c r="BJ6" s="10" t="s">
        <v>63</v>
      </c>
      <c r="BK6" s="24" t="s">
        <v>35</v>
      </c>
      <c r="BL6" s="11" t="s">
        <v>63</v>
      </c>
      <c r="BM6" s="10" t="s">
        <v>35</v>
      </c>
      <c r="BN6" s="10" t="s">
        <v>63</v>
      </c>
      <c r="BO6" s="24" t="s">
        <v>35</v>
      </c>
      <c r="BP6" s="41" t="s">
        <v>63</v>
      </c>
      <c r="BQ6" s="10" t="s">
        <v>35</v>
      </c>
      <c r="BR6" s="10" t="s">
        <v>63</v>
      </c>
      <c r="BS6" s="24" t="s">
        <v>35</v>
      </c>
      <c r="BT6" s="11" t="s">
        <v>63</v>
      </c>
      <c r="BU6" s="10" t="s">
        <v>35</v>
      </c>
      <c r="BV6" s="10" t="s">
        <v>63</v>
      </c>
      <c r="BW6" s="40" t="s">
        <v>35</v>
      </c>
      <c r="BX6" s="11" t="s">
        <v>63</v>
      </c>
      <c r="BY6" s="10" t="s">
        <v>35</v>
      </c>
      <c r="BZ6" s="10" t="s">
        <v>63</v>
      </c>
      <c r="CA6" s="40" t="s">
        <v>35</v>
      </c>
    </row>
    <row r="7" spans="1:79" s="4" customFormat="1" ht="35.1" customHeight="1">
      <c r="A7" s="42" t="s">
        <v>0</v>
      </c>
      <c r="B7" s="36"/>
      <c r="C7" s="12" t="s">
        <v>1</v>
      </c>
      <c r="D7" s="13">
        <v>140910001</v>
      </c>
      <c r="E7" s="13">
        <f>E8+E14+E20</f>
        <v>105389551018</v>
      </c>
      <c r="F7" s="13">
        <v>174153302</v>
      </c>
      <c r="G7" s="13">
        <f>G8+G14+G20</f>
        <v>116849504196</v>
      </c>
      <c r="H7" s="13">
        <f>SUM(H8,H14,H20)</f>
        <v>17161222</v>
      </c>
      <c r="I7" s="13">
        <f>I8+I14+I20</f>
        <v>6776351138</v>
      </c>
      <c r="J7" s="13">
        <f>SUM(J8,J14,J20)</f>
        <v>14337289</v>
      </c>
      <c r="K7" s="13">
        <f>K8+K14+K20</f>
        <v>5487044308</v>
      </c>
      <c r="L7" s="13">
        <f>SUM(L8,L14,L20)</f>
        <v>14797508</v>
      </c>
      <c r="M7" s="13">
        <f>M8+M14+M20</f>
        <v>6802492608</v>
      </c>
      <c r="N7" s="13">
        <f>SUM(N8,N14,N20)</f>
        <v>12773348</v>
      </c>
      <c r="O7" s="13">
        <f>O8+O14+O20</f>
        <v>5747560380</v>
      </c>
      <c r="P7" s="13">
        <f>SUM(P8,P14,P20)</f>
        <v>7755922</v>
      </c>
      <c r="Q7" s="13">
        <f>Q8+Q14+Q20</f>
        <v>3869985577</v>
      </c>
      <c r="R7" s="13">
        <f>SUM(R8,R14,R20)</f>
        <v>6898828</v>
      </c>
      <c r="S7" s="13">
        <f>S8+S14+S20</f>
        <v>3422836238</v>
      </c>
      <c r="T7" s="13">
        <f>SUM(T8,T14,T20)</f>
        <v>7492244</v>
      </c>
      <c r="U7" s="13">
        <f>U8+U14+U20</f>
        <v>4504974362</v>
      </c>
      <c r="V7" s="13">
        <f>SUM(V8,V14,V20)</f>
        <v>8438943</v>
      </c>
      <c r="W7" s="13">
        <f>W8+W14+W20</f>
        <v>4818070169</v>
      </c>
      <c r="X7" s="13">
        <f>SUM(X8,X14,X20)</f>
        <v>6154938</v>
      </c>
      <c r="Y7" s="13">
        <f>Y8+Y14+Y20</f>
        <v>4289104846</v>
      </c>
      <c r="Z7" s="13">
        <f>SUM(Z8,Z14,Z20)</f>
        <v>11038918</v>
      </c>
      <c r="AA7" s="13">
        <f>AA8+AA14+AA20</f>
        <v>6519199016</v>
      </c>
      <c r="AB7" s="13">
        <f>SUM(AB8,AB14,AB20)</f>
        <v>6181597</v>
      </c>
      <c r="AC7" s="13">
        <f>AC8+AC14+AC20</f>
        <v>4367465744</v>
      </c>
      <c r="AD7" s="13">
        <f>SUM(AD8,AD14,AD20)</f>
        <v>11126295</v>
      </c>
      <c r="AE7" s="13">
        <f>AE8+AE14+AE20</f>
        <v>6577715520</v>
      </c>
      <c r="AF7" s="13">
        <f>SUM(AF8,AF14,AF20)</f>
        <v>7451432</v>
      </c>
      <c r="AG7" s="13">
        <f>AG8+AG14+AG20</f>
        <v>5263889989</v>
      </c>
      <c r="AH7" s="13">
        <f>SUM(AH8,AH14,AH20)</f>
        <v>12271604</v>
      </c>
      <c r="AI7" s="13">
        <f>AI8+AI14+AI20</f>
        <v>7409496880</v>
      </c>
      <c r="AJ7" s="13">
        <f>SUM(AJ8,AJ14,AJ20)</f>
        <v>8774445</v>
      </c>
      <c r="AK7" s="13">
        <f>AK8+AK14+AK20</f>
        <v>6397882519</v>
      </c>
      <c r="AL7" s="13">
        <f>SUM(AL8,AL14,AL20)</f>
        <v>12679368</v>
      </c>
      <c r="AM7" s="13">
        <f>AM8+AM14+AM20</f>
        <v>8052322800</v>
      </c>
      <c r="AN7" s="13">
        <f>SUM(AN8,AN14,AN20)</f>
        <v>8858988</v>
      </c>
      <c r="AO7" s="13">
        <f>AO8+AO14+AO20</f>
        <v>7256463422</v>
      </c>
      <c r="AP7" s="13">
        <f>SUM(AP8,AP14,AP20)</f>
        <v>12277255</v>
      </c>
      <c r="AQ7" s="13">
        <f>AQ8+AQ14+AQ20</f>
        <v>8813151713</v>
      </c>
      <c r="AR7" s="13">
        <f>SUM(AR8,AR14,AR20)</f>
        <v>8806748</v>
      </c>
      <c r="AS7" s="13">
        <f>AS8+AS14+AS20</f>
        <v>7972768984</v>
      </c>
      <c r="AT7" s="13">
        <f>SUM(AT8,AT14,AT20)</f>
        <v>12374959</v>
      </c>
      <c r="AU7" s="13">
        <f>AU8+AU14+AU20</f>
        <v>9763901333</v>
      </c>
      <c r="AV7" s="13">
        <f>SUM(AV8,AV14,AV20)</f>
        <v>6812007</v>
      </c>
      <c r="AW7" s="13">
        <f>AW8+AW14+AW20</f>
        <v>6526210274</v>
      </c>
      <c r="AX7" s="13">
        <f>SUM(AX8,AX14,AX20)</f>
        <v>9802326</v>
      </c>
      <c r="AY7" s="13">
        <f>AY8+AY14+AY20</f>
        <v>8270178980</v>
      </c>
      <c r="AZ7" s="13">
        <f>SUM(AZ8,AZ14,AZ20)</f>
        <v>5892177</v>
      </c>
      <c r="BA7" s="13">
        <f>BA8+BA14+BA20</f>
        <v>6077178440</v>
      </c>
      <c r="BB7" s="13">
        <f>SUM(BB8,BB14,BB20)</f>
        <v>8200713</v>
      </c>
      <c r="BC7" s="13">
        <f>BC8+BC14+BC20</f>
        <v>7568204971</v>
      </c>
      <c r="BD7" s="13">
        <f>SUM(BD8,BD14,BD20)</f>
        <v>6536782</v>
      </c>
      <c r="BE7" s="13">
        <f>BE8+BE14+BE20</f>
        <v>7207965006</v>
      </c>
      <c r="BF7" s="13">
        <f>SUM(BF8,BF14,BF20)</f>
        <v>8668746</v>
      </c>
      <c r="BG7" s="13">
        <f>BG8+BG14+BG20</f>
        <v>8805189883</v>
      </c>
      <c r="BH7" s="13">
        <f>SUM(BH8,BH14,BH20)</f>
        <v>7282518</v>
      </c>
      <c r="BI7" s="13">
        <f>BI8+BI14+BI20</f>
        <v>8216705686</v>
      </c>
      <c r="BJ7" s="13">
        <f>SUM(BJ8,BJ14,BJ20)</f>
        <v>8143074</v>
      </c>
      <c r="BK7" s="13">
        <f>BK8+BK14+BK20</f>
        <v>8853028772</v>
      </c>
      <c r="BL7" s="13">
        <f>SUM(BL8,BL14,BL20)</f>
        <v>8446449</v>
      </c>
      <c r="BM7" s="13">
        <f>BM8+BM14+BM20</f>
        <v>9666793912</v>
      </c>
      <c r="BN7" s="13">
        <f>SUM(BN8,BN14,BN20)</f>
        <v>7050967</v>
      </c>
      <c r="BO7" s="13">
        <f>BO8+BO14+BO20</f>
        <v>7800053213</v>
      </c>
      <c r="BP7" s="13">
        <f>SUM(BP8,BP14,BP20)</f>
        <v>5622232</v>
      </c>
      <c r="BQ7" s="13">
        <f>BQ8+BQ14+BQ20</f>
        <v>6230355491</v>
      </c>
      <c r="BR7" s="13">
        <f>SUM(BR8,BR14,BR20)</f>
        <v>4825962</v>
      </c>
      <c r="BS7" s="13">
        <f>BS8+BS14+BS20</f>
        <v>5115066686</v>
      </c>
      <c r="BT7" s="13">
        <f>SUM(BT8,BT14,BT20)</f>
        <v>2545099</v>
      </c>
      <c r="BU7" s="13">
        <f>BU8+BU14+BU20</f>
        <v>2773173296</v>
      </c>
      <c r="BV7" s="13">
        <f>SUM(BV8,BV14,BV20)</f>
        <v>2500154</v>
      </c>
      <c r="BW7" s="13">
        <f>BW8+BW14+BW20</f>
        <v>2533485360</v>
      </c>
      <c r="BX7" s="13">
        <f>SUM(BX8,BX14,BX20)</f>
        <v>1167225</v>
      </c>
      <c r="BY7" s="13">
        <f>BY8+BY14+BY20</f>
        <v>1189789724</v>
      </c>
      <c r="BZ7" s="13">
        <f>SUM(BZ8,BZ14,BZ20)</f>
        <v>1390027</v>
      </c>
      <c r="CA7" s="13">
        <f>CA8+CA14+CA20</f>
        <v>1292997974</v>
      </c>
    </row>
    <row r="8" spans="1:79" s="4" customFormat="1" ht="35.1" customHeight="1">
      <c r="A8" s="38" t="s">
        <v>2</v>
      </c>
      <c r="B8" s="36"/>
      <c r="C8" s="12" t="s">
        <v>3</v>
      </c>
      <c r="D8" s="13">
        <f>MAX(D9:D12)</f>
        <v>115796633</v>
      </c>
      <c r="E8" s="13">
        <f>SUM(E9:E12)</f>
        <v>87659269533</v>
      </c>
      <c r="F8" s="13">
        <f>MAX(F9:F12)</f>
        <v>136734656</v>
      </c>
      <c r="G8" s="13">
        <f>SUM(G9:G12)</f>
        <v>94653820204</v>
      </c>
      <c r="H8" s="13">
        <f>MAX(H9:H12)</f>
        <v>16414501</v>
      </c>
      <c r="I8" s="13">
        <f>SUM(I9:I12)</f>
        <v>6280930315</v>
      </c>
      <c r="J8" s="13">
        <f>MAX(J9:J12)</f>
        <v>13690263</v>
      </c>
      <c r="K8" s="13">
        <f>SUM(K9:K12)</f>
        <v>5036509064</v>
      </c>
      <c r="L8" s="13">
        <f>MAX(L9:L12)</f>
        <v>12308949</v>
      </c>
      <c r="M8" s="13">
        <f>SUM(M9:M12)</f>
        <v>4868199822</v>
      </c>
      <c r="N8" s="13">
        <f>MAX(N9:N12)</f>
        <v>10472332</v>
      </c>
      <c r="O8" s="13">
        <f>SUM(O9:O12)</f>
        <v>3911462966</v>
      </c>
      <c r="P8" s="13">
        <f>MAX(P9:P12)</f>
        <v>6283321</v>
      </c>
      <c r="Q8" s="13">
        <f>SUM(Q9:Q12)</f>
        <v>2726866240</v>
      </c>
      <c r="R8" s="13">
        <f>MAX(R9:R12)</f>
        <v>5449559</v>
      </c>
      <c r="S8" s="13">
        <f>SUM(S9:S12)</f>
        <v>2202912056</v>
      </c>
      <c r="T8" s="13">
        <f>MAX(T9:T12)</f>
        <v>5859533</v>
      </c>
      <c r="U8" s="13">
        <f>SUM(U9:U12)</f>
        <v>3007521516</v>
      </c>
      <c r="V8" s="13">
        <f>MAX(V9:V12)</f>
        <v>6407297</v>
      </c>
      <c r="W8" s="13">
        <f>SUM(W9:W12)</f>
        <v>2919423894</v>
      </c>
      <c r="X8" s="13">
        <f>MAX(X9:X12)</f>
        <v>4552086</v>
      </c>
      <c r="Y8" s="13">
        <f>SUM(Y9:Y12)</f>
        <v>2783150758</v>
      </c>
      <c r="Z8" s="13">
        <f>MAX(Z9:Z12)</f>
        <v>8378610</v>
      </c>
      <c r="AA8" s="13">
        <f>SUM(AA9:AA12)</f>
        <v>4180423806</v>
      </c>
      <c r="AB8" s="13">
        <f>MAX(AB9:AB12)</f>
        <v>4603307</v>
      </c>
      <c r="AC8" s="13">
        <f>SUM(AC9:AC12)</f>
        <v>2953098012</v>
      </c>
      <c r="AD8" s="13">
        <f>MAX(AD9:AD12)</f>
        <v>8703981</v>
      </c>
      <c r="AE8" s="13">
        <f>SUM(AE9:AE12)</f>
        <v>4606352089</v>
      </c>
      <c r="AF8" s="13">
        <f>MAX(AF9:AF12)</f>
        <v>5729633</v>
      </c>
      <c r="AG8" s="13">
        <f>SUM(AG9:AG12)</f>
        <v>3848786347</v>
      </c>
      <c r="AH8" s="13">
        <f>MAX(AH9:AH12)</f>
        <v>9635070</v>
      </c>
      <c r="AI8" s="13">
        <f>SUM(AI9:AI12)</f>
        <v>5395488894</v>
      </c>
      <c r="AJ8" s="13">
        <f>MAX(AJ9:AJ12)</f>
        <v>6863626</v>
      </c>
      <c r="AK8" s="13">
        <f>SUM(AK9:AK12)</f>
        <v>4897510449</v>
      </c>
      <c r="AL8" s="13">
        <f>MAX(AL9:AL12)</f>
        <v>9852278</v>
      </c>
      <c r="AM8" s="13">
        <f>SUM(AM9:AM12)</f>
        <v>5937112852</v>
      </c>
      <c r="AN8" s="13">
        <f>MAX(AN9:AN12)</f>
        <v>6990536</v>
      </c>
      <c r="AO8" s="13">
        <f>SUM(AO9:AO12)</f>
        <v>5798715823</v>
      </c>
      <c r="AP8" s="13">
        <f>MAX(AP9:AP12)</f>
        <v>9644215</v>
      </c>
      <c r="AQ8" s="13">
        <f>SUM(AQ9:AQ12)</f>
        <v>6823809655</v>
      </c>
      <c r="AR8" s="13">
        <f>MAX(AR9:AR12)</f>
        <v>7066664</v>
      </c>
      <c r="AS8" s="13">
        <f>SUM(AS9:AS12)</f>
        <v>6619336257</v>
      </c>
      <c r="AT8" s="13">
        <f>MAX(AT9:AT12)</f>
        <v>10020296</v>
      </c>
      <c r="AU8" s="13">
        <f>SUM(AU9:AU12)</f>
        <v>7967883275</v>
      </c>
      <c r="AV8" s="13">
        <f>MAX(AV9:AV12)</f>
        <v>5620445</v>
      </c>
      <c r="AW8" s="13">
        <f>SUM(AW9:AW12)</f>
        <v>5591723908</v>
      </c>
      <c r="AX8" s="13">
        <f>MAX(AX9:AX12)</f>
        <v>8217105</v>
      </c>
      <c r="AY8" s="13">
        <f>SUM(AY9:AY12)</f>
        <v>7050603729</v>
      </c>
      <c r="AZ8" s="13">
        <f>MAX(AZ9:AZ12)</f>
        <v>5005343</v>
      </c>
      <c r="BA8" s="13">
        <f>SUM(BA9:BA12)</f>
        <v>5384175151</v>
      </c>
      <c r="BB8" s="13">
        <f>MAX(BB9:BB12)</f>
        <v>7031240</v>
      </c>
      <c r="BC8" s="13">
        <f>SUM(BC9:BC12)</f>
        <v>6666508578</v>
      </c>
      <c r="BD8" s="13">
        <f>MAX(BD9:BD12)</f>
        <v>5702192</v>
      </c>
      <c r="BE8" s="13">
        <f>SUM(BE9:BE12)</f>
        <v>6566890493</v>
      </c>
      <c r="BF8" s="13">
        <f>MAX(BF9:BF12)</f>
        <v>7548066</v>
      </c>
      <c r="BG8" s="13">
        <f>SUM(BG9:BG12)</f>
        <v>7957235698</v>
      </c>
      <c r="BH8" s="13">
        <f>MAX(BH9:BH12)</f>
        <v>6503825</v>
      </c>
      <c r="BI8" s="13">
        <f>SUM(BI9:BI12)</f>
        <v>7616202654</v>
      </c>
      <c r="BJ8" s="13">
        <f>MAX(BJ9:BJ12)</f>
        <v>7238189</v>
      </c>
      <c r="BK8" s="13">
        <f>SUM(BK9:BK12)</f>
        <v>8180359925</v>
      </c>
      <c r="BL8" s="13">
        <f>MAX(BL9:BL12)</f>
        <v>7664534</v>
      </c>
      <c r="BM8" s="13">
        <f>SUM(BM9:BM12)</f>
        <v>9051577199</v>
      </c>
      <c r="BN8" s="13">
        <f>MAX(BN9:BN12)</f>
        <v>6378904</v>
      </c>
      <c r="BO8" s="13">
        <f>SUM(BO9:BO12)</f>
        <v>7311110748</v>
      </c>
      <c r="BP8" s="13">
        <f>MAX(BP9:BP12)</f>
        <v>5162996</v>
      </c>
      <c r="BQ8" s="13">
        <f>SUM(BQ9:BQ12)</f>
        <v>5876983528</v>
      </c>
      <c r="BR8" s="13">
        <f>MAX(BR9:BR12)</f>
        <v>4427951</v>
      </c>
      <c r="BS8" s="13">
        <f>SUM(BS9:BS12)</f>
        <v>4838699409</v>
      </c>
      <c r="BT8" s="13">
        <f>MAX(BT9:BT12)</f>
        <v>2367237</v>
      </c>
      <c r="BU8" s="13">
        <f>SUM(BU9:BU12)</f>
        <v>2643972165</v>
      </c>
      <c r="BV8" s="13">
        <f>MAX(BV9:BV12)</f>
        <v>2326304</v>
      </c>
      <c r="BW8" s="13">
        <f>SUM(BW9:BW12)</f>
        <v>2420063654</v>
      </c>
      <c r="BX8" s="13">
        <f>MAX(BX9:BX12)</f>
        <v>1097905</v>
      </c>
      <c r="BY8" s="13">
        <f>SUM(BY9:BY12)</f>
        <v>1143628896</v>
      </c>
      <c r="BZ8" s="13">
        <f>MAX(BZ9:BZ12)</f>
        <v>1312996</v>
      </c>
      <c r="CA8" s="13">
        <f>SUM(CA9:CA12)</f>
        <v>1247859912</v>
      </c>
    </row>
    <row r="9" spans="1:79" s="1" customFormat="1" ht="35.1" customHeight="1">
      <c r="A9" s="43"/>
      <c r="B9" s="37" t="s">
        <v>4</v>
      </c>
      <c r="C9" s="29" t="s">
        <v>42</v>
      </c>
      <c r="D9" s="15">
        <f t="shared" ref="D9:G12" si="0">H9+L9+P9+T9+X9+AB9+AF9+AJ9+AN9+AR9+AV9+AZ9+BD9+BH9+BL9+BP9+BT9+BX9</f>
        <v>104304104</v>
      </c>
      <c r="E9" s="15">
        <f t="shared" si="0"/>
        <v>31710571977</v>
      </c>
      <c r="F9" s="16">
        <f t="shared" si="0"/>
        <v>122382341</v>
      </c>
      <c r="G9" s="15">
        <f t="shared" si="0"/>
        <v>31271845490</v>
      </c>
      <c r="H9" s="15">
        <v>15265549</v>
      </c>
      <c r="I9" s="15">
        <v>1685242821</v>
      </c>
      <c r="J9" s="16">
        <v>12780996</v>
      </c>
      <c r="K9" s="15">
        <v>1367461300</v>
      </c>
      <c r="L9" s="15">
        <v>11315370</v>
      </c>
      <c r="M9" s="15">
        <v>1393023298</v>
      </c>
      <c r="N9" s="16">
        <v>9674990</v>
      </c>
      <c r="O9" s="15">
        <v>1109296171</v>
      </c>
      <c r="P9" s="15">
        <v>5648354</v>
      </c>
      <c r="Q9" s="15">
        <v>858019529</v>
      </c>
      <c r="R9" s="16">
        <v>4931933</v>
      </c>
      <c r="S9" s="15">
        <v>673270340</v>
      </c>
      <c r="T9" s="15">
        <v>5142003</v>
      </c>
      <c r="U9" s="15">
        <v>934368575</v>
      </c>
      <c r="V9" s="16">
        <v>5660409</v>
      </c>
      <c r="W9" s="15">
        <v>815039898</v>
      </c>
      <c r="X9" s="15">
        <v>3931846</v>
      </c>
      <c r="Y9" s="15">
        <v>872799332</v>
      </c>
      <c r="Z9" s="16">
        <v>7284644</v>
      </c>
      <c r="AA9" s="15">
        <v>1050591009</v>
      </c>
      <c r="AB9" s="15">
        <v>3998938</v>
      </c>
      <c r="AC9" s="15">
        <v>879471931</v>
      </c>
      <c r="AD9" s="16">
        <v>7508967</v>
      </c>
      <c r="AE9" s="15">
        <v>1133578197</v>
      </c>
      <c r="AF9" s="15">
        <v>5056859</v>
      </c>
      <c r="AG9" s="15">
        <v>1171871482</v>
      </c>
      <c r="AH9" s="16">
        <v>8366850</v>
      </c>
      <c r="AI9" s="15">
        <v>1422072635</v>
      </c>
      <c r="AJ9" s="15">
        <v>6098950</v>
      </c>
      <c r="AK9" s="15">
        <v>1540332227</v>
      </c>
      <c r="AL9" s="16">
        <v>8617650</v>
      </c>
      <c r="AM9" s="15">
        <v>1641247841</v>
      </c>
      <c r="AN9" s="15">
        <v>6201093</v>
      </c>
      <c r="AO9" s="15">
        <v>1953037033</v>
      </c>
      <c r="AP9" s="16">
        <v>8428261</v>
      </c>
      <c r="AQ9" s="15">
        <v>2021008838</v>
      </c>
      <c r="AR9" s="15">
        <v>6281288</v>
      </c>
      <c r="AS9" s="15">
        <v>2351506938</v>
      </c>
      <c r="AT9" s="16">
        <v>8826302</v>
      </c>
      <c r="AU9" s="15">
        <v>2541912112</v>
      </c>
      <c r="AV9" s="15">
        <v>5025097</v>
      </c>
      <c r="AW9" s="15">
        <v>2013355033</v>
      </c>
      <c r="AX9" s="16">
        <v>7360853</v>
      </c>
      <c r="AY9" s="15">
        <v>2378118615</v>
      </c>
      <c r="AZ9" s="15">
        <v>4512192</v>
      </c>
      <c r="BA9" s="15">
        <v>1964192535</v>
      </c>
      <c r="BB9" s="16">
        <v>6372787</v>
      </c>
      <c r="BC9" s="15">
        <v>2386948302</v>
      </c>
      <c r="BD9" s="15">
        <v>5176382</v>
      </c>
      <c r="BE9" s="15">
        <v>2616940912</v>
      </c>
      <c r="BF9" s="16">
        <v>6878087</v>
      </c>
      <c r="BG9" s="15">
        <v>3079053768</v>
      </c>
      <c r="BH9" s="15">
        <v>5890898</v>
      </c>
      <c r="BI9" s="15">
        <v>3226545955</v>
      </c>
      <c r="BJ9" s="16">
        <v>6574335</v>
      </c>
      <c r="BK9" s="15">
        <v>3238773077</v>
      </c>
      <c r="BL9" s="15">
        <v>6939006</v>
      </c>
      <c r="BM9" s="15">
        <v>4046190159</v>
      </c>
      <c r="BN9" s="16">
        <v>5796770</v>
      </c>
      <c r="BO9" s="15">
        <v>3002492446</v>
      </c>
      <c r="BP9" s="15">
        <v>4685581</v>
      </c>
      <c r="BQ9" s="15">
        <v>2565927747</v>
      </c>
      <c r="BR9" s="16">
        <v>4022681</v>
      </c>
      <c r="BS9" s="15">
        <v>1936359642</v>
      </c>
      <c r="BT9" s="15">
        <v>2144497</v>
      </c>
      <c r="BU9" s="15">
        <v>1149220101</v>
      </c>
      <c r="BV9" s="16">
        <v>2111867</v>
      </c>
      <c r="BW9" s="15">
        <v>971440581</v>
      </c>
      <c r="BX9" s="15">
        <v>990201</v>
      </c>
      <c r="BY9" s="15">
        <v>488526369</v>
      </c>
      <c r="BZ9" s="16">
        <v>1183959</v>
      </c>
      <c r="CA9" s="15">
        <v>503180718</v>
      </c>
    </row>
    <row r="10" spans="1:79" s="1" customFormat="1" ht="35.1" customHeight="1">
      <c r="A10" s="43"/>
      <c r="B10" s="37" t="s">
        <v>5</v>
      </c>
      <c r="C10" s="28" t="s">
        <v>41</v>
      </c>
      <c r="D10" s="15">
        <f t="shared" si="0"/>
        <v>34457228</v>
      </c>
      <c r="E10" s="15">
        <f t="shared" si="0"/>
        <v>28588510777</v>
      </c>
      <c r="F10" s="16">
        <f t="shared" si="0"/>
        <v>45654352</v>
      </c>
      <c r="G10" s="15">
        <f t="shared" si="0"/>
        <v>31172681211</v>
      </c>
      <c r="H10" s="15">
        <v>1744527</v>
      </c>
      <c r="I10" s="15">
        <v>946261554</v>
      </c>
      <c r="J10" s="16">
        <v>1349156</v>
      </c>
      <c r="K10" s="15">
        <v>633275414</v>
      </c>
      <c r="L10" s="15">
        <v>1321956</v>
      </c>
      <c r="M10" s="15">
        <v>691616822</v>
      </c>
      <c r="N10" s="16">
        <v>934745</v>
      </c>
      <c r="O10" s="15">
        <v>441591609</v>
      </c>
      <c r="P10" s="15">
        <v>1140590</v>
      </c>
      <c r="Q10" s="15">
        <v>433823158</v>
      </c>
      <c r="R10" s="16">
        <v>835813</v>
      </c>
      <c r="S10" s="15">
        <v>289874302</v>
      </c>
      <c r="T10" s="15">
        <v>1759503</v>
      </c>
      <c r="U10" s="15">
        <v>723592231</v>
      </c>
      <c r="V10" s="16">
        <v>1745644</v>
      </c>
      <c r="W10" s="15">
        <v>631992502</v>
      </c>
      <c r="X10" s="15">
        <v>1664670</v>
      </c>
      <c r="Y10" s="15">
        <v>854294499</v>
      </c>
      <c r="Z10" s="16">
        <v>3232131</v>
      </c>
      <c r="AA10" s="15">
        <v>1188666458</v>
      </c>
      <c r="AB10" s="15">
        <v>1749671</v>
      </c>
      <c r="AC10" s="15">
        <v>998394665</v>
      </c>
      <c r="AD10" s="16">
        <v>3859654</v>
      </c>
      <c r="AE10" s="15">
        <v>1461039103</v>
      </c>
      <c r="AF10" s="15">
        <v>2101980</v>
      </c>
      <c r="AG10" s="15">
        <v>1341985456</v>
      </c>
      <c r="AH10" s="16">
        <v>4263219</v>
      </c>
      <c r="AI10" s="15">
        <v>1748973797</v>
      </c>
      <c r="AJ10" s="15">
        <v>2479104</v>
      </c>
      <c r="AK10" s="15">
        <v>1751505063</v>
      </c>
      <c r="AL10" s="16">
        <v>3948526</v>
      </c>
      <c r="AM10" s="15">
        <v>2006260258</v>
      </c>
      <c r="AN10" s="15">
        <v>2609759</v>
      </c>
      <c r="AO10" s="15">
        <v>2157236163</v>
      </c>
      <c r="AP10" s="16">
        <v>3918037</v>
      </c>
      <c r="AQ10" s="15">
        <v>2488039959</v>
      </c>
      <c r="AR10" s="15">
        <v>2675272</v>
      </c>
      <c r="AS10" s="15">
        <v>2541139265</v>
      </c>
      <c r="AT10" s="16">
        <v>4014057</v>
      </c>
      <c r="AU10" s="15">
        <v>2985264049</v>
      </c>
      <c r="AV10" s="15">
        <v>2178686</v>
      </c>
      <c r="AW10" s="15">
        <v>2224267729</v>
      </c>
      <c r="AX10" s="16">
        <v>3227695</v>
      </c>
      <c r="AY10" s="15">
        <v>2693651985</v>
      </c>
      <c r="AZ10" s="15">
        <v>1974004</v>
      </c>
      <c r="BA10" s="15">
        <v>2209391544</v>
      </c>
      <c r="BB10" s="16">
        <v>2795931</v>
      </c>
      <c r="BC10" s="15">
        <v>2582120435</v>
      </c>
      <c r="BD10" s="15">
        <v>2238219</v>
      </c>
      <c r="BE10" s="15">
        <v>2534582572</v>
      </c>
      <c r="BF10" s="16">
        <v>3012941</v>
      </c>
      <c r="BG10" s="15">
        <v>3010483150</v>
      </c>
      <c r="BH10" s="15">
        <v>2557408</v>
      </c>
      <c r="BI10" s="15">
        <v>2769898880</v>
      </c>
      <c r="BJ10" s="16">
        <v>2944497</v>
      </c>
      <c r="BK10" s="15">
        <v>3151599889</v>
      </c>
      <c r="BL10" s="15">
        <v>2988097</v>
      </c>
      <c r="BM10" s="15">
        <v>3076879485</v>
      </c>
      <c r="BN10" s="16">
        <v>2557894</v>
      </c>
      <c r="BO10" s="15">
        <v>2726430670</v>
      </c>
      <c r="BP10" s="15">
        <v>1977846</v>
      </c>
      <c r="BQ10" s="15">
        <v>2039229157</v>
      </c>
      <c r="BR10" s="16">
        <v>1711369</v>
      </c>
      <c r="BS10" s="15">
        <v>1826915672</v>
      </c>
      <c r="BT10" s="15">
        <v>891394</v>
      </c>
      <c r="BU10" s="15">
        <v>910747878</v>
      </c>
      <c r="BV10" s="16">
        <v>849634</v>
      </c>
      <c r="BW10" s="15">
        <v>882643319</v>
      </c>
      <c r="BX10" s="15">
        <v>404542</v>
      </c>
      <c r="BY10" s="15">
        <v>383664656</v>
      </c>
      <c r="BZ10" s="16">
        <v>453409</v>
      </c>
      <c r="CA10" s="15">
        <v>423858640</v>
      </c>
    </row>
    <row r="11" spans="1:79" s="1" customFormat="1" ht="35.1" customHeight="1">
      <c r="A11" s="43"/>
      <c r="B11" s="37" t="s">
        <v>6</v>
      </c>
      <c r="C11" s="29" t="s">
        <v>43</v>
      </c>
      <c r="D11" s="15">
        <f t="shared" si="0"/>
        <v>115796633</v>
      </c>
      <c r="E11" s="15">
        <f t="shared" si="0"/>
        <v>24189871355</v>
      </c>
      <c r="F11" s="16">
        <f t="shared" si="0"/>
        <v>136734656</v>
      </c>
      <c r="G11" s="15">
        <f t="shared" si="0"/>
        <v>28565882458</v>
      </c>
      <c r="H11" s="15">
        <v>16414501</v>
      </c>
      <c r="I11" s="15">
        <v>3294594796</v>
      </c>
      <c r="J11" s="16">
        <v>13690263</v>
      </c>
      <c r="K11" s="15">
        <v>2742184648</v>
      </c>
      <c r="L11" s="15">
        <v>12308949</v>
      </c>
      <c r="M11" s="15">
        <v>2525165119</v>
      </c>
      <c r="N11" s="16">
        <v>10472332</v>
      </c>
      <c r="O11" s="15">
        <v>2142743799</v>
      </c>
      <c r="P11" s="15">
        <v>6283321</v>
      </c>
      <c r="Q11" s="15">
        <v>1305319733</v>
      </c>
      <c r="R11" s="16">
        <v>5449559</v>
      </c>
      <c r="S11" s="15">
        <v>1128653912</v>
      </c>
      <c r="T11" s="15">
        <v>5859533</v>
      </c>
      <c r="U11" s="15">
        <v>1224016312</v>
      </c>
      <c r="V11" s="16">
        <v>6407297</v>
      </c>
      <c r="W11" s="15">
        <v>1335782077</v>
      </c>
      <c r="X11" s="15">
        <v>4552086</v>
      </c>
      <c r="Y11" s="15">
        <v>952811935</v>
      </c>
      <c r="Z11" s="16">
        <v>8378610</v>
      </c>
      <c r="AA11" s="15">
        <v>1756707430</v>
      </c>
      <c r="AB11" s="15">
        <v>4603307</v>
      </c>
      <c r="AC11" s="15">
        <v>967981661</v>
      </c>
      <c r="AD11" s="16">
        <v>8703981</v>
      </c>
      <c r="AE11" s="15">
        <v>1820510951</v>
      </c>
      <c r="AF11" s="15">
        <v>5729633</v>
      </c>
      <c r="AG11" s="15">
        <v>1199435066</v>
      </c>
      <c r="AH11" s="16">
        <v>9635070</v>
      </c>
      <c r="AI11" s="15">
        <v>2010856526</v>
      </c>
      <c r="AJ11" s="15">
        <v>6863626</v>
      </c>
      <c r="AK11" s="15">
        <v>1438948132</v>
      </c>
      <c r="AL11" s="16">
        <v>9852278</v>
      </c>
      <c r="AM11" s="15">
        <v>2064235373</v>
      </c>
      <c r="AN11" s="15">
        <v>6990536</v>
      </c>
      <c r="AO11" s="15">
        <v>1475594233</v>
      </c>
      <c r="AP11" s="16">
        <v>9644215</v>
      </c>
      <c r="AQ11" s="15">
        <v>2035911508</v>
      </c>
      <c r="AR11" s="15">
        <v>7066664</v>
      </c>
      <c r="AS11" s="15">
        <v>1498828611</v>
      </c>
      <c r="AT11" s="16">
        <v>10020296</v>
      </c>
      <c r="AU11" s="15">
        <v>2121883673</v>
      </c>
      <c r="AV11" s="15">
        <v>5620445</v>
      </c>
      <c r="AW11" s="15">
        <v>1193505453</v>
      </c>
      <c r="AX11" s="16">
        <v>8217105</v>
      </c>
      <c r="AY11" s="15">
        <v>1738001004</v>
      </c>
      <c r="AZ11" s="15">
        <v>5005343</v>
      </c>
      <c r="BA11" s="15">
        <v>1062659082</v>
      </c>
      <c r="BB11" s="16">
        <v>7031240</v>
      </c>
      <c r="BC11" s="15">
        <v>1484505849</v>
      </c>
      <c r="BD11" s="15">
        <v>5702192</v>
      </c>
      <c r="BE11" s="15">
        <v>1209793855</v>
      </c>
      <c r="BF11" s="16">
        <v>7548066</v>
      </c>
      <c r="BG11" s="15">
        <v>1594042268</v>
      </c>
      <c r="BH11" s="15">
        <v>6503825</v>
      </c>
      <c r="BI11" s="15">
        <v>1376060953</v>
      </c>
      <c r="BJ11" s="16">
        <v>7238189</v>
      </c>
      <c r="BK11" s="15">
        <v>1525712421</v>
      </c>
      <c r="BL11" s="15">
        <v>7664534</v>
      </c>
      <c r="BM11" s="15">
        <v>1624715164</v>
      </c>
      <c r="BN11" s="16">
        <v>6378904</v>
      </c>
      <c r="BO11" s="15">
        <v>1347095920</v>
      </c>
      <c r="BP11" s="15">
        <v>5162996</v>
      </c>
      <c r="BQ11" s="15">
        <v>1098455401</v>
      </c>
      <c r="BR11" s="16">
        <v>4427951</v>
      </c>
      <c r="BS11" s="15">
        <v>939223909</v>
      </c>
      <c r="BT11" s="15">
        <v>2367237</v>
      </c>
      <c r="BU11" s="15">
        <v>505612221</v>
      </c>
      <c r="BV11" s="16">
        <v>2326304</v>
      </c>
      <c r="BW11" s="15">
        <v>495802973</v>
      </c>
      <c r="BX11" s="15">
        <v>1097905</v>
      </c>
      <c r="BY11" s="15">
        <v>236373628</v>
      </c>
      <c r="BZ11" s="16">
        <v>1312996</v>
      </c>
      <c r="CA11" s="15">
        <v>282028217</v>
      </c>
    </row>
    <row r="12" spans="1:79" s="1" customFormat="1" ht="35.1" customHeight="1">
      <c r="A12" s="43"/>
      <c r="B12" s="37" t="s">
        <v>7</v>
      </c>
      <c r="C12" s="29" t="s">
        <v>8</v>
      </c>
      <c r="D12" s="15">
        <f t="shared" si="0"/>
        <v>103957939</v>
      </c>
      <c r="E12" s="15">
        <f t="shared" si="0"/>
        <v>3170315424</v>
      </c>
      <c r="F12" s="16">
        <f t="shared" si="0"/>
        <v>121901347</v>
      </c>
      <c r="G12" s="15">
        <f t="shared" si="0"/>
        <v>3643411045</v>
      </c>
      <c r="H12" s="15">
        <v>15261119</v>
      </c>
      <c r="I12" s="15">
        <v>354831144</v>
      </c>
      <c r="J12" s="16">
        <v>12777211</v>
      </c>
      <c r="K12" s="15">
        <v>293587702</v>
      </c>
      <c r="L12" s="15">
        <v>11307261</v>
      </c>
      <c r="M12" s="15">
        <v>258394583</v>
      </c>
      <c r="N12" s="16">
        <v>9668138</v>
      </c>
      <c r="O12" s="15">
        <v>217831387</v>
      </c>
      <c r="P12" s="15">
        <v>5638647</v>
      </c>
      <c r="Q12" s="15">
        <v>129703820</v>
      </c>
      <c r="R12" s="16">
        <v>4924387</v>
      </c>
      <c r="S12" s="15">
        <v>111113502</v>
      </c>
      <c r="T12" s="15">
        <v>5125401</v>
      </c>
      <c r="U12" s="15">
        <v>125544398</v>
      </c>
      <c r="V12" s="16">
        <v>5640525</v>
      </c>
      <c r="W12" s="15">
        <v>136609417</v>
      </c>
      <c r="X12" s="15">
        <v>3916178</v>
      </c>
      <c r="Y12" s="15">
        <v>103244992</v>
      </c>
      <c r="Z12" s="16">
        <v>7251765</v>
      </c>
      <c r="AA12" s="15">
        <v>184458909</v>
      </c>
      <c r="AB12" s="15">
        <v>3982301</v>
      </c>
      <c r="AC12" s="15">
        <v>107249755</v>
      </c>
      <c r="AD12" s="16">
        <v>7475419</v>
      </c>
      <c r="AE12" s="15">
        <v>191223838</v>
      </c>
      <c r="AF12" s="15">
        <v>5036429</v>
      </c>
      <c r="AG12" s="15">
        <v>135494343</v>
      </c>
      <c r="AH12" s="16">
        <v>8328600</v>
      </c>
      <c r="AI12" s="15">
        <v>213585936</v>
      </c>
      <c r="AJ12" s="15">
        <v>6072572</v>
      </c>
      <c r="AK12" s="15">
        <v>166725027</v>
      </c>
      <c r="AL12" s="16">
        <v>8571405</v>
      </c>
      <c r="AM12" s="15">
        <v>225369380</v>
      </c>
      <c r="AN12" s="15">
        <v>6173417</v>
      </c>
      <c r="AO12" s="15">
        <v>212848394</v>
      </c>
      <c r="AP12" s="16">
        <v>8376462</v>
      </c>
      <c r="AQ12" s="15">
        <v>278849350</v>
      </c>
      <c r="AR12" s="15">
        <v>6252770</v>
      </c>
      <c r="AS12" s="15">
        <v>227861443</v>
      </c>
      <c r="AT12" s="16">
        <v>8771721</v>
      </c>
      <c r="AU12" s="15">
        <v>318823441</v>
      </c>
      <c r="AV12" s="15">
        <v>5001615</v>
      </c>
      <c r="AW12" s="15">
        <v>160595693</v>
      </c>
      <c r="AX12" s="16">
        <v>7320711</v>
      </c>
      <c r="AY12" s="15">
        <v>240832125</v>
      </c>
      <c r="AZ12" s="15">
        <v>4489695</v>
      </c>
      <c r="BA12" s="15">
        <v>147931990</v>
      </c>
      <c r="BB12" s="16">
        <v>6342033</v>
      </c>
      <c r="BC12" s="15">
        <v>212933992</v>
      </c>
      <c r="BD12" s="15">
        <v>5151013</v>
      </c>
      <c r="BE12" s="15">
        <v>205573154</v>
      </c>
      <c r="BF12" s="16">
        <v>6846051</v>
      </c>
      <c r="BG12" s="15">
        <v>273656512</v>
      </c>
      <c r="BH12" s="15">
        <v>5863504</v>
      </c>
      <c r="BI12" s="15">
        <v>243696866</v>
      </c>
      <c r="BJ12" s="16">
        <v>6547610</v>
      </c>
      <c r="BK12" s="15">
        <v>264274538</v>
      </c>
      <c r="BL12" s="15">
        <v>6905543</v>
      </c>
      <c r="BM12" s="15">
        <v>303792391</v>
      </c>
      <c r="BN12" s="16">
        <v>5773538</v>
      </c>
      <c r="BO12" s="15">
        <v>235091712</v>
      </c>
      <c r="BP12" s="15">
        <v>4662082</v>
      </c>
      <c r="BQ12" s="15">
        <v>173371223</v>
      </c>
      <c r="BR12" s="16">
        <v>4005414</v>
      </c>
      <c r="BS12" s="15">
        <v>136200186</v>
      </c>
      <c r="BT12" s="15">
        <v>2133713</v>
      </c>
      <c r="BU12" s="15">
        <v>78391965</v>
      </c>
      <c r="BV12" s="16">
        <v>2101929</v>
      </c>
      <c r="BW12" s="15">
        <v>70176781</v>
      </c>
      <c r="BX12" s="15">
        <v>984679</v>
      </c>
      <c r="BY12" s="15">
        <v>35064243</v>
      </c>
      <c r="BZ12" s="16">
        <v>1178428</v>
      </c>
      <c r="CA12" s="15">
        <v>38792337</v>
      </c>
    </row>
    <row r="13" spans="1:79" s="1" customFormat="1" ht="15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</row>
    <row r="14" spans="1:79" s="1" customFormat="1" ht="35.1" customHeight="1">
      <c r="A14" s="38" t="s">
        <v>9</v>
      </c>
      <c r="B14" s="38"/>
      <c r="C14" s="12" t="s">
        <v>10</v>
      </c>
      <c r="D14" s="13">
        <f>MAX(D15:D18)</f>
        <v>10810912</v>
      </c>
      <c r="E14" s="13">
        <f>SUM(E15:E19)</f>
        <v>11917810181</v>
      </c>
      <c r="F14" s="13">
        <f>MAX(F15:F18)</f>
        <v>12753307</v>
      </c>
      <c r="G14" s="13">
        <f>SUM(G15:G19)</f>
        <v>14393053558</v>
      </c>
      <c r="H14" s="13">
        <f>MAX(H15:H18)</f>
        <v>289420</v>
      </c>
      <c r="I14" s="13">
        <f>SUM(I15:I19)</f>
        <v>312534350</v>
      </c>
      <c r="J14" s="13">
        <f>MAX(J15:J18)</f>
        <v>284317</v>
      </c>
      <c r="K14" s="13">
        <f>SUM(K15:K19)</f>
        <v>306543929</v>
      </c>
      <c r="L14" s="13">
        <f>MAX(L15:L18)</f>
        <v>1619472</v>
      </c>
      <c r="M14" s="13">
        <f>SUM(M15:M19)</f>
        <v>1567846977</v>
      </c>
      <c r="N14" s="13">
        <f>MAX(N15:N18)</f>
        <v>1609540</v>
      </c>
      <c r="O14" s="13">
        <f>SUM(O15:O19)</f>
        <v>1547901616</v>
      </c>
      <c r="P14" s="13">
        <f>MAX(P15:P18)</f>
        <v>743169</v>
      </c>
      <c r="Q14" s="13">
        <f>SUM(Q15:Q19)</f>
        <v>784334679</v>
      </c>
      <c r="R14" s="13">
        <f>MAX(R15:R18)</f>
        <v>828857</v>
      </c>
      <c r="S14" s="13">
        <f>SUM(S15:S19)</f>
        <v>930639152</v>
      </c>
      <c r="T14" s="13">
        <f>MAX(T15:T18)</f>
        <v>812997</v>
      </c>
      <c r="U14" s="13">
        <f>SUM(U15:U19)</f>
        <v>1044289783</v>
      </c>
      <c r="V14" s="13">
        <f>MAX(V15:V18)</f>
        <v>1127176</v>
      </c>
      <c r="W14" s="13">
        <f>SUM(W15:W19)</f>
        <v>1446604776</v>
      </c>
      <c r="X14" s="13">
        <f>MAX(X15:X18)</f>
        <v>876643</v>
      </c>
      <c r="Y14" s="13">
        <f>SUM(Y15:Y19)</f>
        <v>1094588979</v>
      </c>
      <c r="Z14" s="13">
        <f>MAX(Z15:Z18)</f>
        <v>1358085</v>
      </c>
      <c r="AA14" s="13">
        <f>SUM(AA15:AA19)</f>
        <v>1675426941</v>
      </c>
      <c r="AB14" s="13">
        <f>MAX(AB15:AB18)</f>
        <v>842819</v>
      </c>
      <c r="AC14" s="13">
        <f>SUM(AC15:AC19)</f>
        <v>1008897134</v>
      </c>
      <c r="AD14" s="13">
        <f>MAX(AD15:AD18)</f>
        <v>1105974</v>
      </c>
      <c r="AE14" s="13">
        <f>SUM(AE15:AE19)</f>
        <v>1318664424</v>
      </c>
      <c r="AF14" s="13">
        <f>MAX(AF15:AF18)</f>
        <v>801017</v>
      </c>
      <c r="AG14" s="13">
        <f>SUM(AG15:AG19)</f>
        <v>923995803</v>
      </c>
      <c r="AH14" s="13">
        <f>MAX(AH15:AH18)</f>
        <v>1053696</v>
      </c>
      <c r="AI14" s="13">
        <f>SUM(AI15:AI19)</f>
        <v>1240031568</v>
      </c>
      <c r="AJ14" s="13">
        <f>MAX(AJ15:AJ18)</f>
        <v>839023</v>
      </c>
      <c r="AK14" s="13">
        <f>SUM(AK15:AK19)</f>
        <v>933588265</v>
      </c>
      <c r="AL14" s="13">
        <f>MAX(AL15:AL18)</f>
        <v>1065629</v>
      </c>
      <c r="AM14" s="13">
        <f>SUM(AM15:AM19)</f>
        <v>1234950275</v>
      </c>
      <c r="AN14" s="13">
        <f>MAX(AN15:AN18)</f>
        <v>836162</v>
      </c>
      <c r="AO14" s="13">
        <f>SUM(AO15:AO19)</f>
        <v>908413069</v>
      </c>
      <c r="AP14" s="13">
        <f>MAX(AP15:AP18)</f>
        <v>1011364</v>
      </c>
      <c r="AQ14" s="13">
        <f>SUM(AQ15:AQ19)</f>
        <v>1154373983</v>
      </c>
      <c r="AR14" s="13">
        <f>MAX(AR15:AR18)</f>
        <v>786547</v>
      </c>
      <c r="AS14" s="13">
        <f>SUM(AS15:AS19)</f>
        <v>848117383</v>
      </c>
      <c r="AT14" s="13">
        <f>MAX(AT15:AT18)</f>
        <v>922850</v>
      </c>
      <c r="AU14" s="13">
        <f>SUM(AU15:AU19)</f>
        <v>1038403509</v>
      </c>
      <c r="AV14" s="13">
        <f>MAX(AV15:AV18)</f>
        <v>554620</v>
      </c>
      <c r="AW14" s="13">
        <f>SUM(AW15:AW19)</f>
        <v>595619113</v>
      </c>
      <c r="AX14" s="13">
        <f>MAX(AX15:AX18)</f>
        <v>632749</v>
      </c>
      <c r="AY14" s="13">
        <f>SUM(AY15:AY19)</f>
        <v>697414849</v>
      </c>
      <c r="AZ14" s="13">
        <f>MAX(AZ15:AZ18)</f>
        <v>409561</v>
      </c>
      <c r="BA14" s="13">
        <f>SUM(BA15:BA19)</f>
        <v>440838105</v>
      </c>
      <c r="BB14" s="13">
        <f>MAX(BB15:BB18)</f>
        <v>483209</v>
      </c>
      <c r="BC14" s="13">
        <f>SUM(BC15:BC19)</f>
        <v>523633950</v>
      </c>
      <c r="BD14" s="13">
        <f>MAX(BD15:BD18)</f>
        <v>378894</v>
      </c>
      <c r="BE14" s="13">
        <f>SUM(BE15:BE19)</f>
        <v>403877617</v>
      </c>
      <c r="BF14" s="13">
        <f>MAX(BF15:BF18)</f>
        <v>457278</v>
      </c>
      <c r="BG14" s="13">
        <f>SUM(BG15:BG19)</f>
        <v>482985596</v>
      </c>
      <c r="BH14" s="13">
        <f>MAX(BH15:BH18)</f>
        <v>352689</v>
      </c>
      <c r="BI14" s="13">
        <f>SUM(BI15:BI19)</f>
        <v>369210557</v>
      </c>
      <c r="BJ14" s="13">
        <f>MAX(BJ15:BJ18)</f>
        <v>354184</v>
      </c>
      <c r="BK14" s="13">
        <f>SUM(BK15:BK19)</f>
        <v>359493151</v>
      </c>
      <c r="BL14" s="13">
        <f>MAX(BL15:BL18)</f>
        <v>365498</v>
      </c>
      <c r="BM14" s="13">
        <f>SUM(BM15:BM19)</f>
        <v>375836648</v>
      </c>
      <c r="BN14" s="13">
        <f>MAX(BN15:BN18)</f>
        <v>248176</v>
      </c>
      <c r="BO14" s="13">
        <f>SUM(BO15:BO19)</f>
        <v>242229516</v>
      </c>
      <c r="BP14" s="13">
        <f>MAX(BP15:BP18)</f>
        <v>209719</v>
      </c>
      <c r="BQ14" s="13">
        <f>SUM(BQ15:BQ19)</f>
        <v>209078932</v>
      </c>
      <c r="BR14" s="13">
        <f>MAX(BR15:BR18)</f>
        <v>138434</v>
      </c>
      <c r="BS14" s="13">
        <f>SUM(BS15:BS19)</f>
        <v>128246857</v>
      </c>
      <c r="BT14" s="13">
        <f>MAX(BT15:BT18)</f>
        <v>76961</v>
      </c>
      <c r="BU14" s="13">
        <f>SUM(BU15:BU19)</f>
        <v>72829913</v>
      </c>
      <c r="BV14" s="13">
        <f>MAX(BV15:BV18)</f>
        <v>56439</v>
      </c>
      <c r="BW14" s="13">
        <f>SUM(BW15:BW19)</f>
        <v>49184900</v>
      </c>
      <c r="BX14" s="13">
        <f>MAX(BX15:BX18)</f>
        <v>26761</v>
      </c>
      <c r="BY14" s="13">
        <f>SUM(BY15:BY19)</f>
        <v>23912874</v>
      </c>
      <c r="BZ14" s="13">
        <f>MAX(BZ15:BZ18)</f>
        <v>20337</v>
      </c>
      <c r="CA14" s="13">
        <f>SUM(CA15:CA19)</f>
        <v>16324566</v>
      </c>
    </row>
    <row r="15" spans="1:79" s="1" customFormat="1" ht="35.1" customHeight="1">
      <c r="A15" s="43"/>
      <c r="B15" s="37" t="s">
        <v>4</v>
      </c>
      <c r="C15" s="29" t="s">
        <v>42</v>
      </c>
      <c r="D15" s="15">
        <f t="shared" ref="D15:G18" si="1">H15+L15+P15+T15+X15+AB15+AF15+AJ15+AN15+AR15+AV15+AZ15+BD15+BH15+BL15+BP15+BT15+BX15</f>
        <v>619996</v>
      </c>
      <c r="E15" s="15">
        <f t="shared" si="1"/>
        <v>50004453</v>
      </c>
      <c r="F15" s="15">
        <f t="shared" si="1"/>
        <v>560695</v>
      </c>
      <c r="G15" s="15">
        <f t="shared" si="1"/>
        <v>41225510</v>
      </c>
      <c r="H15" s="15">
        <v>8596</v>
      </c>
      <c r="I15" s="15">
        <v>514736</v>
      </c>
      <c r="J15" s="15">
        <v>7231</v>
      </c>
      <c r="K15" s="15">
        <v>405148</v>
      </c>
      <c r="L15" s="15">
        <v>36760</v>
      </c>
      <c r="M15" s="15">
        <v>1204929</v>
      </c>
      <c r="N15" s="15">
        <v>34327</v>
      </c>
      <c r="O15" s="15">
        <v>1059836</v>
      </c>
      <c r="P15" s="15">
        <v>17566</v>
      </c>
      <c r="Q15" s="15">
        <v>714994</v>
      </c>
      <c r="R15" s="15">
        <v>18866</v>
      </c>
      <c r="S15" s="15">
        <v>800399</v>
      </c>
      <c r="T15" s="15">
        <v>26350</v>
      </c>
      <c r="U15" s="15">
        <v>1932549</v>
      </c>
      <c r="V15" s="15">
        <v>34247</v>
      </c>
      <c r="W15" s="15">
        <v>2270917</v>
      </c>
      <c r="X15" s="15">
        <v>39160</v>
      </c>
      <c r="Y15" s="15">
        <v>2762798</v>
      </c>
      <c r="Z15" s="15">
        <v>56592</v>
      </c>
      <c r="AA15" s="15">
        <v>4352803</v>
      </c>
      <c r="AB15" s="15">
        <v>37101</v>
      </c>
      <c r="AC15" s="15">
        <v>2868863</v>
      </c>
      <c r="AD15" s="15">
        <v>44676</v>
      </c>
      <c r="AE15" s="15">
        <v>3444228</v>
      </c>
      <c r="AF15" s="15">
        <v>38004</v>
      </c>
      <c r="AG15" s="15">
        <v>2977813</v>
      </c>
      <c r="AH15" s="15">
        <v>40009</v>
      </c>
      <c r="AI15" s="15">
        <v>3037001</v>
      </c>
      <c r="AJ15" s="15">
        <v>45684</v>
      </c>
      <c r="AK15" s="15">
        <v>3765218</v>
      </c>
      <c r="AL15" s="15">
        <v>42530</v>
      </c>
      <c r="AM15" s="15">
        <v>3159355</v>
      </c>
      <c r="AN15" s="15">
        <v>53144</v>
      </c>
      <c r="AO15" s="15">
        <v>4807547</v>
      </c>
      <c r="AP15" s="15">
        <v>44527</v>
      </c>
      <c r="AQ15" s="15">
        <v>3486168</v>
      </c>
      <c r="AR15" s="15">
        <v>54677</v>
      </c>
      <c r="AS15" s="15">
        <v>5291746</v>
      </c>
      <c r="AT15" s="15">
        <v>47837</v>
      </c>
      <c r="AU15" s="15">
        <v>3879789</v>
      </c>
      <c r="AV15" s="15">
        <v>42335</v>
      </c>
      <c r="AW15" s="15">
        <v>4015845</v>
      </c>
      <c r="AX15" s="15">
        <v>38997</v>
      </c>
      <c r="AY15" s="15">
        <v>3181329</v>
      </c>
      <c r="AZ15" s="15">
        <v>34366</v>
      </c>
      <c r="BA15" s="15">
        <v>3252171</v>
      </c>
      <c r="BB15" s="15">
        <v>33025</v>
      </c>
      <c r="BC15" s="15">
        <v>2633863</v>
      </c>
      <c r="BD15" s="15">
        <v>35170</v>
      </c>
      <c r="BE15" s="15">
        <v>3378797</v>
      </c>
      <c r="BF15" s="15">
        <v>34417</v>
      </c>
      <c r="BG15" s="15">
        <v>2732453</v>
      </c>
      <c r="BH15" s="15">
        <v>40451</v>
      </c>
      <c r="BI15" s="15">
        <v>3597362</v>
      </c>
      <c r="BJ15" s="15">
        <v>31675</v>
      </c>
      <c r="BK15" s="15">
        <v>2428169</v>
      </c>
      <c r="BL15" s="15">
        <v>56339</v>
      </c>
      <c r="BM15" s="15">
        <v>4545477</v>
      </c>
      <c r="BN15" s="15">
        <v>26001</v>
      </c>
      <c r="BO15" s="15">
        <v>2188433</v>
      </c>
      <c r="BP15" s="15">
        <v>35603</v>
      </c>
      <c r="BQ15" s="15">
        <v>2863151</v>
      </c>
      <c r="BR15" s="15">
        <v>16218</v>
      </c>
      <c r="BS15" s="15">
        <v>1370244</v>
      </c>
      <c r="BT15" s="15">
        <v>13734</v>
      </c>
      <c r="BU15" s="15">
        <v>1119697</v>
      </c>
      <c r="BV15" s="15">
        <v>6917</v>
      </c>
      <c r="BW15" s="15">
        <v>577349</v>
      </c>
      <c r="BX15" s="15">
        <v>4956</v>
      </c>
      <c r="BY15" s="15">
        <v>390760</v>
      </c>
      <c r="BZ15" s="15">
        <v>2603</v>
      </c>
      <c r="CA15" s="15">
        <v>218026</v>
      </c>
    </row>
    <row r="16" spans="1:79" s="1" customFormat="1" ht="35.1" customHeight="1">
      <c r="A16" s="43"/>
      <c r="B16" s="37" t="s">
        <v>5</v>
      </c>
      <c r="C16" s="28" t="s">
        <v>40</v>
      </c>
      <c r="D16" s="15">
        <f t="shared" si="1"/>
        <v>10810912</v>
      </c>
      <c r="E16" s="15">
        <f t="shared" si="1"/>
        <v>9398258427</v>
      </c>
      <c r="F16" s="15">
        <f t="shared" si="1"/>
        <v>12753307</v>
      </c>
      <c r="G16" s="15">
        <f t="shared" si="1"/>
        <v>11457504509</v>
      </c>
      <c r="H16" s="15">
        <v>285672</v>
      </c>
      <c r="I16" s="15">
        <v>245888827</v>
      </c>
      <c r="J16" s="15">
        <v>280856</v>
      </c>
      <c r="K16" s="15">
        <v>241243415</v>
      </c>
      <c r="L16" s="15">
        <v>1619472</v>
      </c>
      <c r="M16" s="15">
        <v>1199782279</v>
      </c>
      <c r="N16" s="15">
        <v>1609540</v>
      </c>
      <c r="O16" s="15">
        <v>1182192513</v>
      </c>
      <c r="P16" s="15">
        <v>743169</v>
      </c>
      <c r="Q16" s="15">
        <v>614486887</v>
      </c>
      <c r="R16" s="15">
        <v>828857</v>
      </c>
      <c r="S16" s="15">
        <v>741843202</v>
      </c>
      <c r="T16" s="15">
        <v>812997</v>
      </c>
      <c r="U16" s="15">
        <v>858632828</v>
      </c>
      <c r="V16" s="15">
        <v>1127176</v>
      </c>
      <c r="W16" s="15">
        <v>1189839660</v>
      </c>
      <c r="X16" s="15">
        <v>876643</v>
      </c>
      <c r="Y16" s="15">
        <v>892662276</v>
      </c>
      <c r="Z16" s="15">
        <v>1358085</v>
      </c>
      <c r="AA16" s="15">
        <v>1362681469</v>
      </c>
      <c r="AB16" s="15">
        <v>842819</v>
      </c>
      <c r="AC16" s="15">
        <v>814319025</v>
      </c>
      <c r="AD16" s="15">
        <v>1105974</v>
      </c>
      <c r="AE16" s="15">
        <v>1064220245</v>
      </c>
      <c r="AF16" s="15">
        <v>801017</v>
      </c>
      <c r="AG16" s="15">
        <v>738840495</v>
      </c>
      <c r="AH16" s="15">
        <v>1053696</v>
      </c>
      <c r="AI16" s="15">
        <v>998469541</v>
      </c>
      <c r="AJ16" s="15">
        <v>839023</v>
      </c>
      <c r="AK16" s="15">
        <v>738614998</v>
      </c>
      <c r="AL16" s="15">
        <v>1065629</v>
      </c>
      <c r="AM16" s="15">
        <v>991041674</v>
      </c>
      <c r="AN16" s="15">
        <v>836162</v>
      </c>
      <c r="AO16" s="15">
        <v>712503568</v>
      </c>
      <c r="AP16" s="15">
        <v>1011364</v>
      </c>
      <c r="AQ16" s="15">
        <v>922278208</v>
      </c>
      <c r="AR16" s="15">
        <v>786547</v>
      </c>
      <c r="AS16" s="15">
        <v>662550965</v>
      </c>
      <c r="AT16" s="15">
        <v>922850</v>
      </c>
      <c r="AU16" s="15">
        <v>825500879</v>
      </c>
      <c r="AV16" s="15">
        <v>554620</v>
      </c>
      <c r="AW16" s="15">
        <v>464271233</v>
      </c>
      <c r="AX16" s="15">
        <v>632749</v>
      </c>
      <c r="AY16" s="15">
        <v>550432354</v>
      </c>
      <c r="AZ16" s="15">
        <v>409561</v>
      </c>
      <c r="BA16" s="15">
        <v>343502232</v>
      </c>
      <c r="BB16" s="15">
        <v>483209</v>
      </c>
      <c r="BC16" s="15">
        <v>411248511</v>
      </c>
      <c r="BD16" s="15">
        <v>378894</v>
      </c>
      <c r="BE16" s="15">
        <v>313561911</v>
      </c>
      <c r="BF16" s="15">
        <v>457278</v>
      </c>
      <c r="BG16" s="15">
        <v>376182463</v>
      </c>
      <c r="BH16" s="15">
        <v>352689</v>
      </c>
      <c r="BI16" s="15">
        <v>284109288</v>
      </c>
      <c r="BJ16" s="15">
        <v>354184</v>
      </c>
      <c r="BK16" s="15">
        <v>276021491</v>
      </c>
      <c r="BL16" s="15">
        <v>363106</v>
      </c>
      <c r="BM16" s="15">
        <v>286197567</v>
      </c>
      <c r="BN16" s="15">
        <v>248176</v>
      </c>
      <c r="BO16" s="15">
        <v>182682913</v>
      </c>
      <c r="BP16" s="15">
        <v>207094</v>
      </c>
      <c r="BQ16" s="15">
        <v>157311737</v>
      </c>
      <c r="BR16" s="15">
        <v>137821</v>
      </c>
      <c r="BS16" s="15">
        <v>94741850</v>
      </c>
      <c r="BT16" s="15">
        <v>75355</v>
      </c>
      <c r="BU16" s="15">
        <v>53746459</v>
      </c>
      <c r="BV16" s="15">
        <v>55874</v>
      </c>
      <c r="BW16" s="15">
        <v>35503305</v>
      </c>
      <c r="BX16" s="15">
        <v>26072</v>
      </c>
      <c r="BY16" s="15">
        <v>17275852</v>
      </c>
      <c r="BZ16" s="15">
        <v>19989</v>
      </c>
      <c r="CA16" s="15">
        <v>11380816</v>
      </c>
    </row>
    <row r="17" spans="1:79" s="1" customFormat="1" ht="35.1" customHeight="1">
      <c r="A17" s="43"/>
      <c r="B17" s="37" t="s">
        <v>6</v>
      </c>
      <c r="C17" s="29" t="s">
        <v>43</v>
      </c>
      <c r="D17" s="15">
        <f t="shared" si="1"/>
        <v>10726297</v>
      </c>
      <c r="E17" s="15">
        <f t="shared" si="1"/>
        <v>2458854114</v>
      </c>
      <c r="F17" s="15">
        <f t="shared" si="1"/>
        <v>12596372</v>
      </c>
      <c r="G17" s="15">
        <f t="shared" si="1"/>
        <v>2884918046</v>
      </c>
      <c r="H17" s="15">
        <v>289420</v>
      </c>
      <c r="I17" s="15">
        <v>65974744</v>
      </c>
      <c r="J17" s="15">
        <v>284317</v>
      </c>
      <c r="K17" s="15">
        <v>64765904</v>
      </c>
      <c r="L17" s="15">
        <v>1605788</v>
      </c>
      <c r="M17" s="15">
        <v>366297814</v>
      </c>
      <c r="N17" s="15">
        <v>1597074</v>
      </c>
      <c r="O17" s="15">
        <v>364134868</v>
      </c>
      <c r="P17" s="15">
        <v>739264</v>
      </c>
      <c r="Q17" s="15">
        <v>168867180</v>
      </c>
      <c r="R17" s="15">
        <v>822194</v>
      </c>
      <c r="S17" s="15">
        <v>187711389</v>
      </c>
      <c r="T17" s="15">
        <v>800731</v>
      </c>
      <c r="U17" s="15">
        <v>183310548</v>
      </c>
      <c r="V17" s="15">
        <v>1109807</v>
      </c>
      <c r="W17" s="15">
        <v>253956896</v>
      </c>
      <c r="X17" s="15">
        <v>865564</v>
      </c>
      <c r="Y17" s="15">
        <v>198534656</v>
      </c>
      <c r="Z17" s="15">
        <v>1340856</v>
      </c>
      <c r="AA17" s="15">
        <v>307453772</v>
      </c>
      <c r="AB17" s="15">
        <v>832581</v>
      </c>
      <c r="AC17" s="15">
        <v>191100511</v>
      </c>
      <c r="AD17" s="15">
        <v>1091539</v>
      </c>
      <c r="AE17" s="15">
        <v>250260025</v>
      </c>
      <c r="AF17" s="15">
        <v>791244</v>
      </c>
      <c r="AG17" s="15">
        <v>181551453</v>
      </c>
      <c r="AH17" s="15">
        <v>1038066</v>
      </c>
      <c r="AI17" s="15">
        <v>237862268</v>
      </c>
      <c r="AJ17" s="15">
        <v>829838</v>
      </c>
      <c r="AK17" s="15">
        <v>190449799</v>
      </c>
      <c r="AL17" s="15">
        <v>1047806</v>
      </c>
      <c r="AM17" s="15">
        <v>240047097</v>
      </c>
      <c r="AN17" s="15">
        <v>828211</v>
      </c>
      <c r="AO17" s="15">
        <v>190204044</v>
      </c>
      <c r="AP17" s="15">
        <v>993947</v>
      </c>
      <c r="AQ17" s="15">
        <v>227861184</v>
      </c>
      <c r="AR17" s="15">
        <v>780439</v>
      </c>
      <c r="AS17" s="15">
        <v>179341519</v>
      </c>
      <c r="AT17" s="15">
        <v>907643</v>
      </c>
      <c r="AU17" s="15">
        <v>208203901</v>
      </c>
      <c r="AV17" s="15">
        <v>550685</v>
      </c>
      <c r="AW17" s="15">
        <v>126593511</v>
      </c>
      <c r="AX17" s="15">
        <v>623496</v>
      </c>
      <c r="AY17" s="15">
        <v>143119434</v>
      </c>
      <c r="AZ17" s="15">
        <v>406615</v>
      </c>
      <c r="BA17" s="15">
        <v>93483691</v>
      </c>
      <c r="BB17" s="15">
        <v>475647</v>
      </c>
      <c r="BC17" s="15">
        <v>109180006</v>
      </c>
      <c r="BD17" s="15">
        <v>375533</v>
      </c>
      <c r="BE17" s="15">
        <v>86322238</v>
      </c>
      <c r="BF17" s="15">
        <v>450726</v>
      </c>
      <c r="BG17" s="15">
        <v>103474717</v>
      </c>
      <c r="BH17" s="15">
        <v>351445</v>
      </c>
      <c r="BI17" s="15">
        <v>80765953</v>
      </c>
      <c r="BJ17" s="15">
        <v>350503</v>
      </c>
      <c r="BK17" s="15">
        <v>80496683</v>
      </c>
      <c r="BL17" s="15">
        <v>365498</v>
      </c>
      <c r="BM17" s="15">
        <v>84006574</v>
      </c>
      <c r="BN17" s="15">
        <v>247541</v>
      </c>
      <c r="BO17" s="15">
        <v>56893644</v>
      </c>
      <c r="BP17" s="15">
        <v>209719</v>
      </c>
      <c r="BQ17" s="15">
        <v>48205929</v>
      </c>
      <c r="BR17" s="15">
        <v>138434</v>
      </c>
      <c r="BS17" s="15">
        <v>31839990</v>
      </c>
      <c r="BT17" s="15">
        <v>76961</v>
      </c>
      <c r="BU17" s="15">
        <v>17694421</v>
      </c>
      <c r="BV17" s="15">
        <v>56439</v>
      </c>
      <c r="BW17" s="15">
        <v>12978430</v>
      </c>
      <c r="BX17" s="15">
        <v>26761</v>
      </c>
      <c r="BY17" s="15">
        <v>6149529</v>
      </c>
      <c r="BZ17" s="15">
        <v>20337</v>
      </c>
      <c r="CA17" s="15">
        <v>4677838</v>
      </c>
    </row>
    <row r="18" spans="1:79" s="1" customFormat="1" ht="35.1" customHeight="1">
      <c r="A18" s="43"/>
      <c r="B18" s="37" t="s">
        <v>7</v>
      </c>
      <c r="C18" s="29" t="s">
        <v>8</v>
      </c>
      <c r="D18" s="15">
        <f t="shared" si="1"/>
        <v>614614</v>
      </c>
      <c r="E18" s="15">
        <f t="shared" si="1"/>
        <v>10693187</v>
      </c>
      <c r="F18" s="15">
        <f t="shared" si="1"/>
        <v>555156</v>
      </c>
      <c r="G18" s="15">
        <f t="shared" si="1"/>
        <v>9405493</v>
      </c>
      <c r="H18" s="15">
        <v>8535</v>
      </c>
      <c r="I18" s="15">
        <v>156043</v>
      </c>
      <c r="J18" s="15">
        <v>7188</v>
      </c>
      <c r="K18" s="15">
        <v>129462</v>
      </c>
      <c r="L18" s="15">
        <v>36503</v>
      </c>
      <c r="M18" s="15">
        <v>561955</v>
      </c>
      <c r="N18" s="15">
        <v>34100</v>
      </c>
      <c r="O18" s="15">
        <v>514399</v>
      </c>
      <c r="P18" s="15">
        <v>17443</v>
      </c>
      <c r="Q18" s="15">
        <v>265618</v>
      </c>
      <c r="R18" s="15">
        <v>18727</v>
      </c>
      <c r="S18" s="15">
        <v>284162</v>
      </c>
      <c r="T18" s="15">
        <v>26019</v>
      </c>
      <c r="U18" s="15">
        <v>413858</v>
      </c>
      <c r="V18" s="15">
        <v>33855</v>
      </c>
      <c r="W18" s="15">
        <v>537303</v>
      </c>
      <c r="X18" s="15">
        <v>38718</v>
      </c>
      <c r="Y18" s="15">
        <v>629249</v>
      </c>
      <c r="Z18" s="15">
        <v>55833</v>
      </c>
      <c r="AA18" s="15">
        <v>938897</v>
      </c>
      <c r="AB18" s="15">
        <v>36696</v>
      </c>
      <c r="AC18" s="15">
        <v>608735</v>
      </c>
      <c r="AD18" s="15">
        <v>44198</v>
      </c>
      <c r="AE18" s="15">
        <v>739926</v>
      </c>
      <c r="AF18" s="15">
        <v>37570</v>
      </c>
      <c r="AG18" s="15">
        <v>626042</v>
      </c>
      <c r="AH18" s="15">
        <v>39586</v>
      </c>
      <c r="AI18" s="15">
        <v>662758</v>
      </c>
      <c r="AJ18" s="15">
        <v>45168</v>
      </c>
      <c r="AK18" s="15">
        <v>758250</v>
      </c>
      <c r="AL18" s="15">
        <v>42065</v>
      </c>
      <c r="AM18" s="15">
        <v>702149</v>
      </c>
      <c r="AN18" s="15">
        <v>52544</v>
      </c>
      <c r="AO18" s="15">
        <v>897910</v>
      </c>
      <c r="AP18" s="15">
        <v>44034</v>
      </c>
      <c r="AQ18" s="15">
        <v>748423</v>
      </c>
      <c r="AR18" s="15">
        <v>54157</v>
      </c>
      <c r="AS18" s="15">
        <v>933153</v>
      </c>
      <c r="AT18" s="15">
        <v>47369</v>
      </c>
      <c r="AU18" s="15">
        <v>818940</v>
      </c>
      <c r="AV18" s="15">
        <v>41852</v>
      </c>
      <c r="AW18" s="15">
        <v>738524</v>
      </c>
      <c r="AX18" s="15">
        <v>38662</v>
      </c>
      <c r="AY18" s="15">
        <v>681732</v>
      </c>
      <c r="AZ18" s="15">
        <v>34044</v>
      </c>
      <c r="BA18" s="15">
        <v>600011</v>
      </c>
      <c r="BB18" s="15">
        <v>32674</v>
      </c>
      <c r="BC18" s="15">
        <v>571570</v>
      </c>
      <c r="BD18" s="15">
        <v>34900</v>
      </c>
      <c r="BE18" s="15">
        <v>614671</v>
      </c>
      <c r="BF18" s="15">
        <v>34081</v>
      </c>
      <c r="BG18" s="15">
        <v>595963</v>
      </c>
      <c r="BH18" s="15">
        <v>40196</v>
      </c>
      <c r="BI18" s="15">
        <v>737954</v>
      </c>
      <c r="BJ18" s="15">
        <v>31406</v>
      </c>
      <c r="BK18" s="15">
        <v>546808</v>
      </c>
      <c r="BL18" s="15">
        <v>56131</v>
      </c>
      <c r="BM18" s="15">
        <v>1087030</v>
      </c>
      <c r="BN18" s="15">
        <v>25826</v>
      </c>
      <c r="BO18" s="15">
        <v>464526</v>
      </c>
      <c r="BP18" s="15">
        <v>35505</v>
      </c>
      <c r="BQ18" s="15">
        <v>698115</v>
      </c>
      <c r="BR18" s="15">
        <v>16112</v>
      </c>
      <c r="BS18" s="15">
        <v>294773</v>
      </c>
      <c r="BT18" s="15">
        <v>13696</v>
      </c>
      <c r="BU18" s="15">
        <v>269336</v>
      </c>
      <c r="BV18" s="15">
        <v>6854</v>
      </c>
      <c r="BW18" s="15">
        <v>125816</v>
      </c>
      <c r="BX18" s="15">
        <v>4937</v>
      </c>
      <c r="BY18" s="15">
        <v>96733</v>
      </c>
      <c r="BZ18" s="15">
        <v>2586</v>
      </c>
      <c r="CA18" s="15">
        <v>47886</v>
      </c>
    </row>
    <row r="19" spans="1:79" s="1" customFormat="1" ht="15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5"/>
      <c r="BY19" s="15"/>
      <c r="BZ19" s="15"/>
      <c r="CA19" s="15"/>
    </row>
    <row r="20" spans="1:79" s="1" customFormat="1" ht="35.1" customHeight="1">
      <c r="A20" s="38" t="s">
        <v>11</v>
      </c>
      <c r="B20" s="38"/>
      <c r="C20" s="12" t="s">
        <v>13</v>
      </c>
      <c r="D20" s="13">
        <f>MAX(D21:D24)</f>
        <v>11120928</v>
      </c>
      <c r="E20" s="13">
        <f>SUM(E21:E24)</f>
        <v>5812471304</v>
      </c>
      <c r="F20" s="13">
        <f>MAX(F21:F24)</f>
        <v>15305826</v>
      </c>
      <c r="G20" s="13">
        <f>SUM(G21:G24)</f>
        <v>7802630434</v>
      </c>
      <c r="H20" s="13">
        <f>MAX(H21:H24)</f>
        <v>457301</v>
      </c>
      <c r="I20" s="13">
        <f>SUM(I21:I24)</f>
        <v>182886473</v>
      </c>
      <c r="J20" s="19">
        <f>MAX(J21:J24)</f>
        <v>362709</v>
      </c>
      <c r="K20" s="19">
        <f>SUM(K21:K24)</f>
        <v>143991315</v>
      </c>
      <c r="L20" s="13">
        <f>MAX(L21:L24)</f>
        <v>869087</v>
      </c>
      <c r="M20" s="13">
        <f>SUM(M21:M24)</f>
        <v>366445809</v>
      </c>
      <c r="N20" s="19">
        <f>MAX(N21:N24)</f>
        <v>691476</v>
      </c>
      <c r="O20" s="19">
        <f>SUM(O21:O24)</f>
        <v>288195798</v>
      </c>
      <c r="P20" s="13">
        <f>MAX(P21:P24)</f>
        <v>729432</v>
      </c>
      <c r="Q20" s="13">
        <f>SUM(Q21:Q24)</f>
        <v>358784658</v>
      </c>
      <c r="R20" s="19">
        <f>MAX(R21:R24)</f>
        <v>620412</v>
      </c>
      <c r="S20" s="19">
        <f>SUM(S21:S24)</f>
        <v>289285030</v>
      </c>
      <c r="T20" s="13">
        <f>MAX(T21:T24)</f>
        <v>819714</v>
      </c>
      <c r="U20" s="13">
        <f>SUM(U21:U24)</f>
        <v>453163063</v>
      </c>
      <c r="V20" s="19">
        <f>MAX(V21:V24)</f>
        <v>904470</v>
      </c>
      <c r="W20" s="19">
        <f>SUM(W21:W24)</f>
        <v>452041499</v>
      </c>
      <c r="X20" s="13">
        <f>MAX(X21:X24)</f>
        <v>726209</v>
      </c>
      <c r="Y20" s="13">
        <f>SUM(Y21:Y24)</f>
        <v>411365109</v>
      </c>
      <c r="Z20" s="19">
        <f>MAX(Z21:Z24)</f>
        <v>1302223</v>
      </c>
      <c r="AA20" s="19">
        <f>SUM(AA21:AA24)</f>
        <v>663348269</v>
      </c>
      <c r="AB20" s="13">
        <f>MAX(AB21:AB24)</f>
        <v>735471</v>
      </c>
      <c r="AC20" s="13">
        <f>SUM(AC21:AC24)</f>
        <v>405470598</v>
      </c>
      <c r="AD20" s="19">
        <f>MAX(AD21:AD24)</f>
        <v>1316340</v>
      </c>
      <c r="AE20" s="19">
        <f>SUM(AE21:AE24)</f>
        <v>652699007</v>
      </c>
      <c r="AF20" s="13">
        <f>MAX(AF21:AF24)</f>
        <v>920782</v>
      </c>
      <c r="AG20" s="13">
        <f>SUM(AG21:AG24)</f>
        <v>491107839</v>
      </c>
      <c r="AH20" s="19">
        <f>MAX(AH21:AH24)</f>
        <v>1582838</v>
      </c>
      <c r="AI20" s="19">
        <f>SUM(AI21:AI24)</f>
        <v>773976418</v>
      </c>
      <c r="AJ20" s="13">
        <f>MAX(AJ21:AJ24)</f>
        <v>1071796</v>
      </c>
      <c r="AK20" s="13">
        <f>SUM(AK21:AK24)</f>
        <v>566783805</v>
      </c>
      <c r="AL20" s="19">
        <f>MAX(AL21:AL24)</f>
        <v>1761461</v>
      </c>
      <c r="AM20" s="19">
        <f>SUM(AM21:AM24)</f>
        <v>880259673</v>
      </c>
      <c r="AN20" s="13">
        <f>MAX(AN21:AN24)</f>
        <v>1032290</v>
      </c>
      <c r="AO20" s="13">
        <f>SUM(AO21:AO24)</f>
        <v>549334530</v>
      </c>
      <c r="AP20" s="19">
        <f>MAX(AP21:AP24)</f>
        <v>1621676</v>
      </c>
      <c r="AQ20" s="19">
        <f>SUM(AQ21:AQ24)</f>
        <v>834968075</v>
      </c>
      <c r="AR20" s="13">
        <f>MAX(AR21:AR24)</f>
        <v>953537</v>
      </c>
      <c r="AS20" s="13">
        <f>SUM(AS21:AS24)</f>
        <v>505315344</v>
      </c>
      <c r="AT20" s="19">
        <f>MAX(AT21:AT24)</f>
        <v>1431813</v>
      </c>
      <c r="AU20" s="19">
        <f>SUM(AU21:AU24)</f>
        <v>757614549</v>
      </c>
      <c r="AV20" s="13">
        <f>MAX(AV21:AV24)</f>
        <v>636942</v>
      </c>
      <c r="AW20" s="13">
        <f>SUM(AW21:AW24)</f>
        <v>338867253</v>
      </c>
      <c r="AX20" s="19">
        <f>MAX(AX21:AX24)</f>
        <v>952472</v>
      </c>
      <c r="AY20" s="19">
        <f>SUM(AY21:AY24)</f>
        <v>522160402</v>
      </c>
      <c r="AZ20" s="13">
        <f>MAX(AZ21:AZ24)</f>
        <v>477273</v>
      </c>
      <c r="BA20" s="13">
        <f>SUM(BA21:BA24)</f>
        <v>252165184</v>
      </c>
      <c r="BB20" s="19">
        <f>MAX(BB21:BB24)</f>
        <v>686264</v>
      </c>
      <c r="BC20" s="19">
        <f>SUM(BC21:BC24)</f>
        <v>378062443</v>
      </c>
      <c r="BD20" s="13">
        <f>MAX(BD21:BD24)</f>
        <v>455696</v>
      </c>
      <c r="BE20" s="13">
        <f>SUM(BE21:BE24)</f>
        <v>237196896</v>
      </c>
      <c r="BF20" s="19">
        <f>MAX(BF21:BF24)</f>
        <v>663402</v>
      </c>
      <c r="BG20" s="19">
        <f>SUM(BG21:BG24)</f>
        <v>364968589</v>
      </c>
      <c r="BH20" s="13">
        <f>MAX(BH21:BH24)</f>
        <v>426004</v>
      </c>
      <c r="BI20" s="13">
        <f>SUM(BI21:BI24)</f>
        <v>231292475</v>
      </c>
      <c r="BJ20" s="19">
        <f>MAX(BJ21:BJ24)</f>
        <v>550701</v>
      </c>
      <c r="BK20" s="19">
        <f>SUM(BK21:BK24)</f>
        <v>313175696</v>
      </c>
      <c r="BL20" s="13">
        <f>MAX(BL21:BL24)</f>
        <v>416417</v>
      </c>
      <c r="BM20" s="13">
        <f>SUM(BM21:BM24)</f>
        <v>239380065</v>
      </c>
      <c r="BN20" s="19">
        <f>MAX(BN21:BN24)</f>
        <v>423887</v>
      </c>
      <c r="BO20" s="19">
        <f>SUM(BO21:BO24)</f>
        <v>246712949</v>
      </c>
      <c r="BP20" s="13">
        <f>MAX(BP21:BP24)</f>
        <v>249517</v>
      </c>
      <c r="BQ20" s="13">
        <f>SUM(BQ21:BQ24)</f>
        <v>144293031</v>
      </c>
      <c r="BR20" s="19">
        <f>MAX(BR21:BR24)</f>
        <v>259577</v>
      </c>
      <c r="BS20" s="19">
        <f>SUM(BS21:BS24)</f>
        <v>148120420</v>
      </c>
      <c r="BT20" s="13">
        <f>MAX(BT21:BT24)</f>
        <v>100901</v>
      </c>
      <c r="BU20" s="13">
        <f>SUM(BU21:BU24)</f>
        <v>56371218</v>
      </c>
      <c r="BV20" s="19">
        <f>MAX(BV21:BV24)</f>
        <v>117411</v>
      </c>
      <c r="BW20" s="19">
        <f>SUM(BW21:BW24)</f>
        <v>64236806</v>
      </c>
      <c r="BX20" s="13">
        <f>MAX(BX21:BX24)</f>
        <v>42559</v>
      </c>
      <c r="BY20" s="13">
        <f>SUM(BY21:BY24)</f>
        <v>22247954</v>
      </c>
      <c r="BZ20" s="13">
        <f>MAX(BZ21:BZ24)</f>
        <v>56694</v>
      </c>
      <c r="CA20" s="13">
        <f>SUM(CA21:CA24)</f>
        <v>28813496</v>
      </c>
    </row>
    <row r="21" spans="1:79" s="1" customFormat="1" ht="35.1" customHeight="1">
      <c r="A21" s="43"/>
      <c r="B21" s="37" t="s">
        <v>4</v>
      </c>
      <c r="C21" s="29" t="s">
        <v>42</v>
      </c>
      <c r="D21" s="15">
        <f t="shared" ref="D21:G24" si="2">H21+L21+P21+T21+X21+AB21+AF21+AJ21+AN21+AR21+AV21+AZ21+BD21+BH21+BL21+BP21+BT21+BX21</f>
        <v>9352858</v>
      </c>
      <c r="E21" s="15">
        <f t="shared" si="2"/>
        <v>1720092789</v>
      </c>
      <c r="F21" s="15">
        <f t="shared" si="2"/>
        <v>13006875</v>
      </c>
      <c r="G21" s="15">
        <f t="shared" si="2"/>
        <v>2330480010</v>
      </c>
      <c r="H21" s="15">
        <v>440838</v>
      </c>
      <c r="I21" s="15">
        <v>73183024</v>
      </c>
      <c r="J21" s="18">
        <v>349360</v>
      </c>
      <c r="K21" s="18">
        <v>57260229</v>
      </c>
      <c r="L21" s="15">
        <v>820054</v>
      </c>
      <c r="M21" s="15">
        <v>141952371</v>
      </c>
      <c r="N21" s="18">
        <v>650867</v>
      </c>
      <c r="O21" s="18">
        <v>109552983</v>
      </c>
      <c r="P21" s="15">
        <v>603310</v>
      </c>
      <c r="Q21" s="15">
        <v>104089384</v>
      </c>
      <c r="R21" s="18">
        <v>532458</v>
      </c>
      <c r="S21" s="18">
        <v>89537268</v>
      </c>
      <c r="T21" s="15">
        <v>603879</v>
      </c>
      <c r="U21" s="15">
        <v>105030179</v>
      </c>
      <c r="V21" s="18">
        <v>722666</v>
      </c>
      <c r="W21" s="18">
        <v>124614801</v>
      </c>
      <c r="X21" s="15">
        <v>523109</v>
      </c>
      <c r="Y21" s="15">
        <v>93722491</v>
      </c>
      <c r="Z21" s="18">
        <v>1048644</v>
      </c>
      <c r="AA21" s="18">
        <v>185571148</v>
      </c>
      <c r="AB21" s="15">
        <v>568374</v>
      </c>
      <c r="AC21" s="15">
        <v>102777582</v>
      </c>
      <c r="AD21" s="18">
        <v>1104985</v>
      </c>
      <c r="AE21" s="18">
        <v>196153449</v>
      </c>
      <c r="AF21" s="15">
        <v>754003</v>
      </c>
      <c r="AG21" s="15">
        <v>137550129</v>
      </c>
      <c r="AH21" s="18">
        <v>1366138</v>
      </c>
      <c r="AI21" s="18">
        <v>242326534</v>
      </c>
      <c r="AJ21" s="15">
        <v>900127</v>
      </c>
      <c r="AK21" s="15">
        <v>166051383</v>
      </c>
      <c r="AL21" s="18">
        <v>1518933</v>
      </c>
      <c r="AM21" s="18">
        <v>270336435</v>
      </c>
      <c r="AN21" s="15">
        <v>875432</v>
      </c>
      <c r="AO21" s="15">
        <v>163396755</v>
      </c>
      <c r="AP21" s="18">
        <v>1384017</v>
      </c>
      <c r="AQ21" s="18">
        <v>248747806</v>
      </c>
      <c r="AR21" s="15">
        <v>820965</v>
      </c>
      <c r="AS21" s="15">
        <v>155454074</v>
      </c>
      <c r="AT21" s="18">
        <v>1213700</v>
      </c>
      <c r="AU21" s="18">
        <v>221590291</v>
      </c>
      <c r="AV21" s="15">
        <v>552387</v>
      </c>
      <c r="AW21" s="15">
        <v>105687579</v>
      </c>
      <c r="AX21" s="18">
        <v>795616</v>
      </c>
      <c r="AY21" s="18">
        <v>147609876</v>
      </c>
      <c r="AZ21" s="15">
        <v>419389</v>
      </c>
      <c r="BA21" s="15">
        <v>80650702</v>
      </c>
      <c r="BB21" s="18">
        <v>577101</v>
      </c>
      <c r="BC21" s="18">
        <v>107749617</v>
      </c>
      <c r="BD21" s="15">
        <v>406445</v>
      </c>
      <c r="BE21" s="15">
        <v>78445974</v>
      </c>
      <c r="BF21" s="18">
        <v>562611</v>
      </c>
      <c r="BG21" s="18">
        <v>105953027</v>
      </c>
      <c r="BH21" s="15">
        <v>373718</v>
      </c>
      <c r="BI21" s="15">
        <v>73475570</v>
      </c>
      <c r="BJ21" s="18">
        <v>462109</v>
      </c>
      <c r="BK21" s="18">
        <v>87641734</v>
      </c>
      <c r="BL21" s="15">
        <v>354556</v>
      </c>
      <c r="BM21" s="15">
        <v>71307028</v>
      </c>
      <c r="BN21" s="18">
        <v>350600</v>
      </c>
      <c r="BO21" s="18">
        <v>66756222</v>
      </c>
      <c r="BP21" s="15">
        <v>211663</v>
      </c>
      <c r="BQ21" s="15">
        <v>42679146</v>
      </c>
      <c r="BR21" s="18">
        <v>216462</v>
      </c>
      <c r="BS21" s="18">
        <v>41004334</v>
      </c>
      <c r="BT21" s="15">
        <v>87040</v>
      </c>
      <c r="BU21" s="15">
        <v>17379365</v>
      </c>
      <c r="BV21" s="18">
        <v>100428</v>
      </c>
      <c r="BW21" s="18">
        <v>18833039</v>
      </c>
      <c r="BX21" s="15">
        <v>37569</v>
      </c>
      <c r="BY21" s="15">
        <v>7260053</v>
      </c>
      <c r="BZ21" s="15">
        <v>50180</v>
      </c>
      <c r="CA21" s="15">
        <v>9241217</v>
      </c>
    </row>
    <row r="22" spans="1:79" s="1" customFormat="1" ht="35.1" customHeight="1">
      <c r="A22" s="43"/>
      <c r="B22" s="37" t="s">
        <v>5</v>
      </c>
      <c r="C22" s="28" t="s">
        <v>41</v>
      </c>
      <c r="D22" s="15">
        <f t="shared" si="2"/>
        <v>3432266</v>
      </c>
      <c r="E22" s="15">
        <f t="shared" si="2"/>
        <v>1690104000</v>
      </c>
      <c r="F22" s="15">
        <f t="shared" si="2"/>
        <v>4289492</v>
      </c>
      <c r="G22" s="15">
        <f t="shared" si="2"/>
        <v>2165794963</v>
      </c>
      <c r="H22" s="15">
        <v>22226</v>
      </c>
      <c r="I22" s="15">
        <v>10247925</v>
      </c>
      <c r="J22" s="18">
        <v>17604</v>
      </c>
      <c r="K22" s="18">
        <v>7948712</v>
      </c>
      <c r="L22" s="15">
        <v>72116</v>
      </c>
      <c r="M22" s="15">
        <v>34989518</v>
      </c>
      <c r="N22" s="18">
        <v>58475</v>
      </c>
      <c r="O22" s="18">
        <v>27990301</v>
      </c>
      <c r="P22" s="15">
        <v>195611</v>
      </c>
      <c r="Q22" s="15">
        <v>97600913</v>
      </c>
      <c r="R22" s="18">
        <v>134573</v>
      </c>
      <c r="S22" s="18">
        <v>65600153</v>
      </c>
      <c r="T22" s="15">
        <v>367874</v>
      </c>
      <c r="U22" s="15">
        <v>173675978</v>
      </c>
      <c r="V22" s="18">
        <v>298253</v>
      </c>
      <c r="W22" s="18">
        <v>133512287</v>
      </c>
      <c r="X22" s="15">
        <v>382720</v>
      </c>
      <c r="Y22" s="15">
        <v>164602862</v>
      </c>
      <c r="Z22" s="18">
        <v>443609</v>
      </c>
      <c r="AA22" s="18">
        <v>198449846</v>
      </c>
      <c r="AB22" s="15">
        <v>327056</v>
      </c>
      <c r="AC22" s="15">
        <v>145985230</v>
      </c>
      <c r="AD22" s="18">
        <v>377386</v>
      </c>
      <c r="AE22" s="18">
        <v>173136849</v>
      </c>
      <c r="AF22" s="15">
        <v>336851</v>
      </c>
      <c r="AG22" s="15">
        <v>155648090</v>
      </c>
      <c r="AH22" s="18">
        <v>397592</v>
      </c>
      <c r="AI22" s="18">
        <v>189495928</v>
      </c>
      <c r="AJ22" s="15">
        <v>353428</v>
      </c>
      <c r="AK22" s="15">
        <v>169403251</v>
      </c>
      <c r="AL22" s="18">
        <v>460984</v>
      </c>
      <c r="AM22" s="18">
        <v>228809200</v>
      </c>
      <c r="AN22" s="15">
        <v>326726</v>
      </c>
      <c r="AO22" s="15">
        <v>162509322</v>
      </c>
      <c r="AP22" s="18">
        <v>463944</v>
      </c>
      <c r="AQ22" s="18">
        <v>235174673</v>
      </c>
      <c r="AR22" s="15">
        <v>280266</v>
      </c>
      <c r="AS22" s="15">
        <v>142581927</v>
      </c>
      <c r="AT22" s="18">
        <v>435622</v>
      </c>
      <c r="AU22" s="18">
        <v>226081451</v>
      </c>
      <c r="AV22" s="15">
        <v>181640</v>
      </c>
      <c r="AW22" s="15">
        <v>94576702</v>
      </c>
      <c r="AX22" s="18">
        <v>316315</v>
      </c>
      <c r="AY22" s="18">
        <v>168673697</v>
      </c>
      <c r="AZ22" s="15">
        <v>126154</v>
      </c>
      <c r="BA22" s="15">
        <v>67503446</v>
      </c>
      <c r="BB22" s="18">
        <v>222527</v>
      </c>
      <c r="BC22" s="18">
        <v>121950008</v>
      </c>
      <c r="BD22" s="15">
        <v>107686</v>
      </c>
      <c r="BE22" s="15">
        <v>59252700</v>
      </c>
      <c r="BF22" s="18">
        <v>204551</v>
      </c>
      <c r="BG22" s="18">
        <v>115591302</v>
      </c>
      <c r="BH22" s="15">
        <v>111229</v>
      </c>
      <c r="BI22" s="15">
        <v>64830154</v>
      </c>
      <c r="BJ22" s="18">
        <v>181428</v>
      </c>
      <c r="BK22" s="18">
        <v>106708619</v>
      </c>
      <c r="BL22" s="15">
        <v>126478</v>
      </c>
      <c r="BM22" s="15">
        <v>77102280</v>
      </c>
      <c r="BN22" s="18">
        <v>146171</v>
      </c>
      <c r="BO22" s="18">
        <v>88545747</v>
      </c>
      <c r="BP22" s="15">
        <v>76459</v>
      </c>
      <c r="BQ22" s="15">
        <v>47036009</v>
      </c>
      <c r="BR22" s="18">
        <v>84587</v>
      </c>
      <c r="BS22" s="18">
        <v>50975366</v>
      </c>
      <c r="BT22" s="15">
        <v>28138</v>
      </c>
      <c r="BU22" s="15">
        <v>16901171</v>
      </c>
      <c r="BV22" s="18">
        <v>33444</v>
      </c>
      <c r="BW22" s="18">
        <v>19946013</v>
      </c>
      <c r="BX22" s="15">
        <v>9608</v>
      </c>
      <c r="BY22" s="15">
        <v>5656522</v>
      </c>
      <c r="BZ22" s="15">
        <v>12427</v>
      </c>
      <c r="CA22" s="15">
        <v>7204811</v>
      </c>
    </row>
    <row r="23" spans="1:79" s="1" customFormat="1" ht="35.1" customHeight="1">
      <c r="A23" s="43"/>
      <c r="B23" s="37" t="s">
        <v>6</v>
      </c>
      <c r="C23" s="29" t="s">
        <v>43</v>
      </c>
      <c r="D23" s="15">
        <f t="shared" si="2"/>
        <v>11120928</v>
      </c>
      <c r="E23" s="15">
        <f t="shared" si="2"/>
        <v>2290966479</v>
      </c>
      <c r="F23" s="15">
        <f t="shared" si="2"/>
        <v>15305826</v>
      </c>
      <c r="G23" s="15">
        <f t="shared" si="2"/>
        <v>3150956955</v>
      </c>
      <c r="H23" s="15">
        <v>457301</v>
      </c>
      <c r="I23" s="15">
        <v>94306441</v>
      </c>
      <c r="J23" s="18">
        <v>362709</v>
      </c>
      <c r="K23" s="18">
        <v>74731473</v>
      </c>
      <c r="L23" s="15">
        <v>869087</v>
      </c>
      <c r="M23" s="15">
        <v>179887491</v>
      </c>
      <c r="N23" s="18">
        <v>691476</v>
      </c>
      <c r="O23" s="18">
        <v>143093653</v>
      </c>
      <c r="P23" s="15">
        <v>729432</v>
      </c>
      <c r="Q23" s="15">
        <v>150166959</v>
      </c>
      <c r="R23" s="18">
        <v>620412</v>
      </c>
      <c r="S23" s="18">
        <v>128063736</v>
      </c>
      <c r="T23" s="15">
        <v>819714</v>
      </c>
      <c r="U23" s="15">
        <v>167473686</v>
      </c>
      <c r="V23" s="18">
        <v>904470</v>
      </c>
      <c r="W23" s="18">
        <v>185439851</v>
      </c>
      <c r="X23" s="15">
        <v>726209</v>
      </c>
      <c r="Y23" s="15">
        <v>146820303</v>
      </c>
      <c r="Z23" s="18">
        <v>1302223</v>
      </c>
      <c r="AA23" s="18">
        <v>266573643</v>
      </c>
      <c r="AB23" s="15">
        <v>735471</v>
      </c>
      <c r="AC23" s="15">
        <v>149933326</v>
      </c>
      <c r="AD23" s="18">
        <v>1316340</v>
      </c>
      <c r="AE23" s="18">
        <v>269986641</v>
      </c>
      <c r="AF23" s="15">
        <v>920782</v>
      </c>
      <c r="AG23" s="15">
        <v>188925719</v>
      </c>
      <c r="AH23" s="18">
        <v>1582838</v>
      </c>
      <c r="AI23" s="18">
        <v>325717761</v>
      </c>
      <c r="AJ23" s="15">
        <v>1071796</v>
      </c>
      <c r="AK23" s="15">
        <v>220669705</v>
      </c>
      <c r="AL23" s="18">
        <v>1761461</v>
      </c>
      <c r="AM23" s="18">
        <v>363036575</v>
      </c>
      <c r="AN23" s="15">
        <v>1032290</v>
      </c>
      <c r="AO23" s="15">
        <v>213065932</v>
      </c>
      <c r="AP23" s="18">
        <v>1621676</v>
      </c>
      <c r="AQ23" s="18">
        <v>334607155</v>
      </c>
      <c r="AR23" s="15">
        <v>953537</v>
      </c>
      <c r="AS23" s="15">
        <v>197503140</v>
      </c>
      <c r="AT23" s="18">
        <v>1431813</v>
      </c>
      <c r="AU23" s="18">
        <v>295407520</v>
      </c>
      <c r="AV23" s="15">
        <v>636942</v>
      </c>
      <c r="AW23" s="15">
        <v>131993106</v>
      </c>
      <c r="AX23" s="18">
        <v>952472</v>
      </c>
      <c r="AY23" s="18">
        <v>196272416</v>
      </c>
      <c r="AZ23" s="15">
        <v>477273</v>
      </c>
      <c r="BA23" s="15">
        <v>98959463</v>
      </c>
      <c r="BB23" s="18">
        <v>686264</v>
      </c>
      <c r="BC23" s="18">
        <v>141375336</v>
      </c>
      <c r="BD23" s="15">
        <v>455696</v>
      </c>
      <c r="BE23" s="15">
        <v>94561193</v>
      </c>
      <c r="BF23" s="18">
        <v>663402</v>
      </c>
      <c r="BG23" s="18">
        <v>136628583</v>
      </c>
      <c r="BH23" s="15">
        <v>426004</v>
      </c>
      <c r="BI23" s="15">
        <v>88409551</v>
      </c>
      <c r="BJ23" s="18">
        <v>550701</v>
      </c>
      <c r="BK23" s="18">
        <v>113261309</v>
      </c>
      <c r="BL23" s="15">
        <v>416417</v>
      </c>
      <c r="BM23" s="15">
        <v>86505407</v>
      </c>
      <c r="BN23" s="18">
        <v>423887</v>
      </c>
      <c r="BO23" s="18">
        <v>87174348</v>
      </c>
      <c r="BP23" s="15">
        <v>249517</v>
      </c>
      <c r="BQ23" s="15">
        <v>51900000</v>
      </c>
      <c r="BR23" s="18">
        <v>259577</v>
      </c>
      <c r="BS23" s="18">
        <v>53542019</v>
      </c>
      <c r="BT23" s="15">
        <v>100901</v>
      </c>
      <c r="BU23" s="15">
        <v>21009519</v>
      </c>
      <c r="BV23" s="18">
        <v>117411</v>
      </c>
      <c r="BW23" s="18">
        <v>24266547</v>
      </c>
      <c r="BX23" s="15">
        <v>42559</v>
      </c>
      <c r="BY23" s="15">
        <v>8875538</v>
      </c>
      <c r="BZ23" s="15">
        <v>56694</v>
      </c>
      <c r="CA23" s="15">
        <v>11778389</v>
      </c>
    </row>
    <row r="24" spans="1:79" s="1" customFormat="1" ht="35.1" customHeight="1" thickBot="1">
      <c r="A24" s="5"/>
      <c r="B24" s="6" t="s">
        <v>7</v>
      </c>
      <c r="C24" s="30" t="s">
        <v>8</v>
      </c>
      <c r="D24" s="20">
        <f t="shared" si="2"/>
        <v>9322968</v>
      </c>
      <c r="E24" s="21">
        <f t="shared" si="2"/>
        <v>111308036</v>
      </c>
      <c r="F24" s="21">
        <f t="shared" si="2"/>
        <v>12967193</v>
      </c>
      <c r="G24" s="21">
        <f t="shared" si="2"/>
        <v>155398506</v>
      </c>
      <c r="H24" s="21">
        <v>439750</v>
      </c>
      <c r="I24" s="21">
        <v>5149083</v>
      </c>
      <c r="J24" s="21">
        <v>348492</v>
      </c>
      <c r="K24" s="21">
        <v>4050901</v>
      </c>
      <c r="L24" s="21">
        <v>817602</v>
      </c>
      <c r="M24" s="21">
        <v>9616429</v>
      </c>
      <c r="N24" s="21">
        <v>648994</v>
      </c>
      <c r="O24" s="21">
        <v>7558861</v>
      </c>
      <c r="P24" s="21">
        <v>601449</v>
      </c>
      <c r="Q24" s="21">
        <v>6927402</v>
      </c>
      <c r="R24" s="21">
        <v>530840</v>
      </c>
      <c r="S24" s="21">
        <v>6083873</v>
      </c>
      <c r="T24" s="21">
        <v>601999</v>
      </c>
      <c r="U24" s="21">
        <v>6983220</v>
      </c>
      <c r="V24" s="21">
        <v>720481</v>
      </c>
      <c r="W24" s="21">
        <v>8474560</v>
      </c>
      <c r="X24" s="21">
        <v>521071</v>
      </c>
      <c r="Y24" s="21">
        <v>6219453</v>
      </c>
      <c r="Z24" s="21">
        <v>1044757</v>
      </c>
      <c r="AA24" s="21">
        <v>12753632</v>
      </c>
      <c r="AB24" s="21">
        <v>566390</v>
      </c>
      <c r="AC24" s="21">
        <v>6774460</v>
      </c>
      <c r="AD24" s="21">
        <v>1101030</v>
      </c>
      <c r="AE24" s="21">
        <v>13422068</v>
      </c>
      <c r="AF24" s="21">
        <v>751488</v>
      </c>
      <c r="AG24" s="21">
        <v>8983901</v>
      </c>
      <c r="AH24" s="21">
        <v>1361735</v>
      </c>
      <c r="AI24" s="21">
        <v>16436195</v>
      </c>
      <c r="AJ24" s="21">
        <v>896830</v>
      </c>
      <c r="AK24" s="21">
        <v>10659466</v>
      </c>
      <c r="AL24" s="21">
        <v>1514240</v>
      </c>
      <c r="AM24" s="21">
        <v>18077463</v>
      </c>
      <c r="AN24" s="21">
        <v>872717</v>
      </c>
      <c r="AO24" s="21">
        <v>10362521</v>
      </c>
      <c r="AP24" s="21">
        <v>1380023</v>
      </c>
      <c r="AQ24" s="21">
        <v>16438441</v>
      </c>
      <c r="AR24" s="21">
        <v>818373</v>
      </c>
      <c r="AS24" s="21">
        <v>9776203</v>
      </c>
      <c r="AT24" s="21">
        <v>1210135</v>
      </c>
      <c r="AU24" s="21">
        <v>14535287</v>
      </c>
      <c r="AV24" s="21">
        <v>550753</v>
      </c>
      <c r="AW24" s="21">
        <v>6609866</v>
      </c>
      <c r="AX24" s="21">
        <v>793329</v>
      </c>
      <c r="AY24" s="21">
        <v>9604413</v>
      </c>
      <c r="AZ24" s="21">
        <v>418011</v>
      </c>
      <c r="BA24" s="21">
        <v>5051573</v>
      </c>
      <c r="BB24" s="21">
        <v>575571</v>
      </c>
      <c r="BC24" s="21">
        <v>6987482</v>
      </c>
      <c r="BD24" s="21">
        <v>405265</v>
      </c>
      <c r="BE24" s="21">
        <v>4937029</v>
      </c>
      <c r="BF24" s="21">
        <v>561087</v>
      </c>
      <c r="BG24" s="21">
        <v>6795677</v>
      </c>
      <c r="BH24" s="21">
        <v>372499</v>
      </c>
      <c r="BI24" s="21">
        <v>4577200</v>
      </c>
      <c r="BJ24" s="21">
        <v>460852</v>
      </c>
      <c r="BK24" s="21">
        <v>5564034</v>
      </c>
      <c r="BL24" s="21">
        <v>353502</v>
      </c>
      <c r="BM24" s="21">
        <v>4465350</v>
      </c>
      <c r="BN24" s="21">
        <v>349701</v>
      </c>
      <c r="BO24" s="21">
        <v>4236632</v>
      </c>
      <c r="BP24" s="21">
        <v>210964</v>
      </c>
      <c r="BQ24" s="21">
        <v>2677876</v>
      </c>
      <c r="BR24" s="21">
        <v>215760</v>
      </c>
      <c r="BS24" s="21">
        <v>2598701</v>
      </c>
      <c r="BT24" s="21">
        <v>86812</v>
      </c>
      <c r="BU24" s="21">
        <v>1081163</v>
      </c>
      <c r="BV24" s="21">
        <v>100129</v>
      </c>
      <c r="BW24" s="21">
        <v>1191207</v>
      </c>
      <c r="BX24" s="21">
        <v>37493</v>
      </c>
      <c r="BY24" s="21">
        <v>455841</v>
      </c>
      <c r="BZ24" s="21">
        <v>50037</v>
      </c>
      <c r="CA24" s="21">
        <v>589079</v>
      </c>
    </row>
    <row r="25" spans="1:79" ht="20.100000000000001" customHeight="1">
      <c r="A25" s="22" t="s">
        <v>30</v>
      </c>
      <c r="B25" s="7"/>
      <c r="C25" s="23"/>
      <c r="D25" s="9"/>
      <c r="E25" s="9"/>
      <c r="H25" s="25" t="s">
        <v>64</v>
      </c>
      <c r="L25" s="45" t="s">
        <v>50</v>
      </c>
      <c r="M25" s="45"/>
      <c r="P25" s="25" t="s">
        <v>64</v>
      </c>
      <c r="R25" s="23"/>
      <c r="S25" s="9"/>
      <c r="T25" s="45" t="s">
        <v>50</v>
      </c>
      <c r="U25" s="45"/>
      <c r="X25" s="25" t="s">
        <v>64</v>
      </c>
      <c r="AB25" s="45" t="s">
        <v>50</v>
      </c>
      <c r="AC25" s="45"/>
      <c r="AF25" s="25" t="s">
        <v>64</v>
      </c>
      <c r="AG25" s="25"/>
      <c r="AH25" s="46"/>
      <c r="AI25" s="9"/>
      <c r="AJ25" s="22" t="s">
        <v>30</v>
      </c>
      <c r="AK25" s="7"/>
      <c r="AN25" s="25" t="s">
        <v>64</v>
      </c>
      <c r="AR25" s="45" t="s">
        <v>50</v>
      </c>
      <c r="AS25" s="45"/>
      <c r="AV25" s="25" t="s">
        <v>64</v>
      </c>
      <c r="AX25" s="23"/>
      <c r="AY25" s="9"/>
      <c r="AZ25" s="22" t="s">
        <v>30</v>
      </c>
      <c r="BA25" s="7"/>
      <c r="BD25" s="25" t="s">
        <v>64</v>
      </c>
      <c r="BH25" s="22" t="s">
        <v>30</v>
      </c>
      <c r="BI25" s="7"/>
      <c r="BL25" s="25" t="s">
        <v>64</v>
      </c>
      <c r="BN25" s="23"/>
      <c r="BO25" s="9"/>
      <c r="BP25" s="22" t="s">
        <v>30</v>
      </c>
      <c r="BQ25" s="7"/>
      <c r="BT25" s="25" t="s">
        <v>64</v>
      </c>
      <c r="BX25" s="22" t="s">
        <v>30</v>
      </c>
      <c r="BY25" s="7"/>
    </row>
    <row r="26" spans="1:79" ht="20.100000000000001" customHeight="1">
      <c r="A26" s="22" t="s">
        <v>57</v>
      </c>
      <c r="B26" s="7"/>
      <c r="C26" s="23"/>
      <c r="D26" s="9"/>
      <c r="E26" s="9"/>
      <c r="H26" s="25" t="s">
        <v>58</v>
      </c>
      <c r="L26" s="45" t="s">
        <v>59</v>
      </c>
      <c r="M26" s="45"/>
      <c r="P26" s="25" t="s">
        <v>58</v>
      </c>
      <c r="R26" s="23"/>
      <c r="S26" s="9"/>
      <c r="T26" s="45" t="s">
        <v>59</v>
      </c>
      <c r="U26" s="45"/>
      <c r="X26" s="25" t="s">
        <v>60</v>
      </c>
      <c r="AB26" s="45" t="s">
        <v>59</v>
      </c>
      <c r="AC26" s="45"/>
      <c r="AF26" s="25" t="s">
        <v>60</v>
      </c>
      <c r="AG26" s="25"/>
      <c r="AH26" s="46"/>
      <c r="AI26" s="9"/>
      <c r="AJ26" s="22" t="s">
        <v>57</v>
      </c>
      <c r="AK26" s="7"/>
      <c r="AN26" s="25" t="s">
        <v>58</v>
      </c>
      <c r="AR26" s="45" t="s">
        <v>59</v>
      </c>
      <c r="AS26" s="45"/>
      <c r="AV26" s="25" t="s">
        <v>58</v>
      </c>
      <c r="AX26" s="23"/>
      <c r="AY26" s="9"/>
      <c r="AZ26" s="22" t="s">
        <v>57</v>
      </c>
      <c r="BA26" s="7"/>
      <c r="BD26" s="25" t="s">
        <v>61</v>
      </c>
      <c r="BH26" s="22" t="s">
        <v>57</v>
      </c>
      <c r="BI26" s="7"/>
      <c r="BL26" s="25" t="s">
        <v>58</v>
      </c>
      <c r="BN26" s="23"/>
      <c r="BO26" s="9"/>
      <c r="BP26" s="22" t="s">
        <v>57</v>
      </c>
      <c r="BQ26" s="7"/>
      <c r="BT26" s="25" t="s">
        <v>58</v>
      </c>
      <c r="BX26" s="22" t="s">
        <v>62</v>
      </c>
      <c r="BY26" s="7"/>
    </row>
  </sheetData>
  <mergeCells count="115">
    <mergeCell ref="AJ2:AM2"/>
    <mergeCell ref="BE3:BF3"/>
    <mergeCell ref="AR3:AU3"/>
    <mergeCell ref="AO3:AP3"/>
    <mergeCell ref="BT1:BW1"/>
    <mergeCell ref="BX1:CA1"/>
    <mergeCell ref="BX3:CA3"/>
    <mergeCell ref="BT2:BW2"/>
    <mergeCell ref="BX2:CA2"/>
    <mergeCell ref="BH1:BK1"/>
    <mergeCell ref="BL1:BO1"/>
    <mergeCell ref="BM3:BN3"/>
    <mergeCell ref="BH3:BK3"/>
    <mergeCell ref="BP3:BS3"/>
    <mergeCell ref="BP1:BS1"/>
    <mergeCell ref="BP2:BS2"/>
    <mergeCell ref="BH2:BK2"/>
    <mergeCell ref="BL2:BO2"/>
    <mergeCell ref="BU3:BV3"/>
    <mergeCell ref="AR4:AU4"/>
    <mergeCell ref="AP5:AQ5"/>
    <mergeCell ref="AR5:AS5"/>
    <mergeCell ref="BJ5:BK5"/>
    <mergeCell ref="AT5:AU5"/>
    <mergeCell ref="AV5:AW5"/>
    <mergeCell ref="AX5:AY5"/>
    <mergeCell ref="AZ5:BA5"/>
    <mergeCell ref="H1:K1"/>
    <mergeCell ref="L1:O1"/>
    <mergeCell ref="P1:S1"/>
    <mergeCell ref="BD1:BG1"/>
    <mergeCell ref="I3:J3"/>
    <mergeCell ref="Y3:Z3"/>
    <mergeCell ref="AJ3:AM3"/>
    <mergeCell ref="AJ1:AM1"/>
    <mergeCell ref="T1:W1"/>
    <mergeCell ref="AN2:AQ2"/>
    <mergeCell ref="AR2:AU2"/>
    <mergeCell ref="AV2:AY2"/>
    <mergeCell ref="AZ2:BC2"/>
    <mergeCell ref="BD2:BG2"/>
    <mergeCell ref="AB2:AE2"/>
    <mergeCell ref="AF2:AI2"/>
    <mergeCell ref="AH5:AI5"/>
    <mergeCell ref="BB5:BC5"/>
    <mergeCell ref="BD5:BE5"/>
    <mergeCell ref="BF5:BG5"/>
    <mergeCell ref="BH5:BI5"/>
    <mergeCell ref="AN5:AO5"/>
    <mergeCell ref="BT4:BW4"/>
    <mergeCell ref="BX4:CA4"/>
    <mergeCell ref="AV4:AY4"/>
    <mergeCell ref="AZ4:BC4"/>
    <mergeCell ref="BD4:BG4"/>
    <mergeCell ref="BH4:BK4"/>
    <mergeCell ref="BL4:BO4"/>
    <mergeCell ref="BP4:BS4"/>
    <mergeCell ref="BX5:BY5"/>
    <mergeCell ref="BZ5:CA5"/>
    <mergeCell ref="BT5:BU5"/>
    <mergeCell ref="BV5:BW5"/>
    <mergeCell ref="BL5:BM5"/>
    <mergeCell ref="BN5:BO5"/>
    <mergeCell ref="BP5:BQ5"/>
    <mergeCell ref="BR5:BS5"/>
    <mergeCell ref="AJ4:AM4"/>
    <mergeCell ref="AN4:AQ4"/>
    <mergeCell ref="L5:M5"/>
    <mergeCell ref="N5:O5"/>
    <mergeCell ref="P5:Q5"/>
    <mergeCell ref="R5:S5"/>
    <mergeCell ref="V5:W5"/>
    <mergeCell ref="AJ5:AK5"/>
    <mergeCell ref="AL5:AM5"/>
    <mergeCell ref="A2:G2"/>
    <mergeCell ref="H2:K2"/>
    <mergeCell ref="L4:O4"/>
    <mergeCell ref="D5:E5"/>
    <mergeCell ref="T5:U5"/>
    <mergeCell ref="AF4:AI4"/>
    <mergeCell ref="F5:G5"/>
    <mergeCell ref="H5:I5"/>
    <mergeCell ref="J5:K5"/>
    <mergeCell ref="X4:AA4"/>
    <mergeCell ref="AB4:AE4"/>
    <mergeCell ref="T2:W2"/>
    <mergeCell ref="X5:Y5"/>
    <mergeCell ref="Z5:AA5"/>
    <mergeCell ref="AB5:AC5"/>
    <mergeCell ref="AD5:AE5"/>
    <mergeCell ref="AF5:AG5"/>
    <mergeCell ref="A1:G1"/>
    <mergeCell ref="A3:G3"/>
    <mergeCell ref="P4:S4"/>
    <mergeCell ref="A4:C6"/>
    <mergeCell ref="D4:G4"/>
    <mergeCell ref="H4:K4"/>
    <mergeCell ref="AB3:AE3"/>
    <mergeCell ref="AZ3:BC3"/>
    <mergeCell ref="AZ1:BC1"/>
    <mergeCell ref="L2:O2"/>
    <mergeCell ref="P2:S2"/>
    <mergeCell ref="X2:AA2"/>
    <mergeCell ref="T4:W4"/>
    <mergeCell ref="T3:W3"/>
    <mergeCell ref="X1:AA1"/>
    <mergeCell ref="AF1:AI1"/>
    <mergeCell ref="AB1:AE1"/>
    <mergeCell ref="AG3:AH3"/>
    <mergeCell ref="L3:O3"/>
    <mergeCell ref="Q3:R3"/>
    <mergeCell ref="AV1:AY1"/>
    <mergeCell ref="AW3:AX3"/>
    <mergeCell ref="AR1:AU1"/>
    <mergeCell ref="AN1:AQ1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3" scale="80" orientation="portrait" horizontalDpi="4294967292" r:id="rId1"/>
  <headerFooter alignWithMargins="0"/>
  <colBreaks count="8" manualBreakCount="8">
    <brk id="23" max="1048575" man="1"/>
    <brk id="31" max="1048575" man="1"/>
    <brk id="35" max="25" man="1"/>
    <brk id="39" max="1048575" man="1"/>
    <brk id="47" max="1048575" man="1"/>
    <brk id="55" max="1048575" man="1"/>
    <brk id="63" max="1048575" man="1"/>
    <brk id="71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"/>
  <dimension ref="A1:CB26"/>
  <sheetViews>
    <sheetView showGridLines="0" zoomScale="70" zoomScaleNormal="70" workbookViewId="0">
      <selection activeCell="CD15" sqref="CD15"/>
    </sheetView>
  </sheetViews>
  <sheetFormatPr defaultColWidth="9" defaultRowHeight="16.5"/>
  <cols>
    <col min="1" max="1" width="3.375" style="2" customWidth="1"/>
    <col min="2" max="2" width="13.125" style="2" customWidth="1"/>
    <col min="3" max="3" width="19.5" style="2" customWidth="1"/>
    <col min="4" max="4" width="13.875" style="8" customWidth="1"/>
    <col min="5" max="5" width="16.625" style="8" customWidth="1"/>
    <col min="6" max="6" width="14.125" style="2" customWidth="1"/>
    <col min="7" max="7" width="16.875" style="2" customWidth="1"/>
    <col min="8" max="8" width="14.125" style="2" customWidth="1"/>
    <col min="9" max="9" width="16.625" style="2" customWidth="1"/>
    <col min="10" max="79" width="14.125" style="2" customWidth="1"/>
    <col min="80" max="80" width="0.375" style="2" hidden="1" customWidth="1"/>
    <col min="81" max="16384" width="9" style="2"/>
  </cols>
  <sheetData>
    <row r="1" spans="1:79" s="1" customFormat="1" ht="23.25" customHeight="1">
      <c r="A1" s="583" t="s">
        <v>165</v>
      </c>
      <c r="B1" s="584"/>
      <c r="C1" s="584"/>
      <c r="D1" s="584"/>
      <c r="E1" s="584"/>
      <c r="F1" s="584"/>
      <c r="G1" s="584"/>
      <c r="H1" s="584" t="s">
        <v>197</v>
      </c>
      <c r="I1" s="586"/>
      <c r="J1" s="586"/>
      <c r="K1" s="586"/>
      <c r="L1" s="583" t="s">
        <v>165</v>
      </c>
      <c r="M1" s="584"/>
      <c r="N1" s="584"/>
      <c r="O1" s="584"/>
      <c r="P1" s="584" t="s">
        <v>197</v>
      </c>
      <c r="Q1" s="585"/>
      <c r="R1" s="585"/>
      <c r="S1" s="585"/>
      <c r="T1" s="583" t="s">
        <v>165</v>
      </c>
      <c r="U1" s="586"/>
      <c r="V1" s="586"/>
      <c r="W1" s="586"/>
      <c r="X1" s="614" t="s">
        <v>197</v>
      </c>
      <c r="Y1" s="614"/>
      <c r="Z1" s="614"/>
      <c r="AA1" s="614"/>
      <c r="AB1" s="645" t="s">
        <v>165</v>
      </c>
      <c r="AC1" s="614"/>
      <c r="AD1" s="614"/>
      <c r="AE1" s="614"/>
      <c r="AF1" s="584" t="s">
        <v>197</v>
      </c>
      <c r="AG1" s="586"/>
      <c r="AH1" s="586"/>
      <c r="AI1" s="586"/>
      <c r="AJ1" s="583" t="s">
        <v>165</v>
      </c>
      <c r="AK1" s="622"/>
      <c r="AL1" s="622"/>
      <c r="AM1" s="622"/>
      <c r="AN1" s="584" t="s">
        <v>197</v>
      </c>
      <c r="AO1" s="584"/>
      <c r="AP1" s="584"/>
      <c r="AQ1" s="584"/>
      <c r="AR1" s="583" t="s">
        <v>198</v>
      </c>
      <c r="AS1" s="584"/>
      <c r="AT1" s="584"/>
      <c r="AU1" s="584"/>
      <c r="AV1" s="584" t="s">
        <v>197</v>
      </c>
      <c r="AW1" s="586"/>
      <c r="AX1" s="586"/>
      <c r="AY1" s="586"/>
      <c r="AZ1" s="583" t="s">
        <v>165</v>
      </c>
      <c r="BA1" s="586"/>
      <c r="BB1" s="586"/>
      <c r="BC1" s="586"/>
      <c r="BD1" s="584" t="s">
        <v>197</v>
      </c>
      <c r="BE1" s="584"/>
      <c r="BF1" s="584"/>
      <c r="BG1" s="584"/>
      <c r="BH1" s="583" t="s">
        <v>198</v>
      </c>
      <c r="BI1" s="584"/>
      <c r="BJ1" s="584"/>
      <c r="BK1" s="584"/>
      <c r="BL1" s="584" t="s">
        <v>196</v>
      </c>
      <c r="BM1" s="586"/>
      <c r="BN1" s="586"/>
      <c r="BO1" s="586"/>
      <c r="BP1" s="583" t="s">
        <v>198</v>
      </c>
      <c r="BQ1" s="622"/>
      <c r="BR1" s="622"/>
      <c r="BS1" s="622"/>
      <c r="BT1" s="584" t="s">
        <v>196</v>
      </c>
      <c r="BU1" s="584"/>
      <c r="BV1" s="584"/>
      <c r="BW1" s="584"/>
      <c r="BX1" s="583" t="s">
        <v>198</v>
      </c>
      <c r="BY1" s="584"/>
      <c r="BZ1" s="584"/>
      <c r="CA1" s="584"/>
    </row>
    <row r="2" spans="1:79" s="1" customFormat="1" ht="26.25" customHeight="1">
      <c r="A2" s="583" t="s">
        <v>288</v>
      </c>
      <c r="B2" s="584"/>
      <c r="C2" s="584"/>
      <c r="D2" s="584"/>
      <c r="E2" s="584"/>
      <c r="F2" s="584"/>
      <c r="G2" s="584"/>
      <c r="H2" s="584" t="s">
        <v>289</v>
      </c>
      <c r="I2" s="586"/>
      <c r="J2" s="586"/>
      <c r="K2" s="586"/>
      <c r="L2" s="583" t="s">
        <v>271</v>
      </c>
      <c r="M2" s="586"/>
      <c r="N2" s="586"/>
      <c r="O2" s="586"/>
      <c r="P2" s="584" t="s">
        <v>290</v>
      </c>
      <c r="Q2" s="586"/>
      <c r="R2" s="586"/>
      <c r="S2" s="586"/>
      <c r="T2" s="583" t="s">
        <v>271</v>
      </c>
      <c r="U2" s="586"/>
      <c r="V2" s="586"/>
      <c r="W2" s="586"/>
      <c r="X2" s="614" t="s">
        <v>290</v>
      </c>
      <c r="Y2" s="623"/>
      <c r="Z2" s="623"/>
      <c r="AA2" s="623"/>
      <c r="AB2" s="645" t="s">
        <v>271</v>
      </c>
      <c r="AC2" s="623"/>
      <c r="AD2" s="623"/>
      <c r="AE2" s="623"/>
      <c r="AF2" s="584" t="s">
        <v>290</v>
      </c>
      <c r="AG2" s="586"/>
      <c r="AH2" s="586"/>
      <c r="AI2" s="586"/>
      <c r="AJ2" s="583" t="s">
        <v>271</v>
      </c>
      <c r="AK2" s="586"/>
      <c r="AL2" s="586"/>
      <c r="AM2" s="586"/>
      <c r="AN2" s="584" t="s">
        <v>290</v>
      </c>
      <c r="AO2" s="586"/>
      <c r="AP2" s="586"/>
      <c r="AQ2" s="586"/>
      <c r="AR2" s="583" t="s">
        <v>271</v>
      </c>
      <c r="AS2" s="586"/>
      <c r="AT2" s="586"/>
      <c r="AU2" s="586"/>
      <c r="AV2" s="584" t="s">
        <v>290</v>
      </c>
      <c r="AW2" s="586"/>
      <c r="AX2" s="586"/>
      <c r="AY2" s="586"/>
      <c r="AZ2" s="583" t="s">
        <v>271</v>
      </c>
      <c r="BA2" s="586"/>
      <c r="BB2" s="586"/>
      <c r="BC2" s="586"/>
      <c r="BD2" s="584" t="s">
        <v>290</v>
      </c>
      <c r="BE2" s="586"/>
      <c r="BF2" s="586"/>
      <c r="BG2" s="586"/>
      <c r="BH2" s="583" t="s">
        <v>271</v>
      </c>
      <c r="BI2" s="586"/>
      <c r="BJ2" s="586"/>
      <c r="BK2" s="586"/>
      <c r="BL2" s="584" t="s">
        <v>290</v>
      </c>
      <c r="BM2" s="586"/>
      <c r="BN2" s="586"/>
      <c r="BO2" s="586"/>
      <c r="BP2" s="583" t="s">
        <v>271</v>
      </c>
      <c r="BQ2" s="586"/>
      <c r="BR2" s="586"/>
      <c r="BS2" s="586"/>
      <c r="BT2" s="584" t="s">
        <v>290</v>
      </c>
      <c r="BU2" s="586"/>
      <c r="BV2" s="586"/>
      <c r="BW2" s="586"/>
      <c r="BX2" s="583" t="s">
        <v>291</v>
      </c>
      <c r="BY2" s="586"/>
      <c r="BZ2" s="586"/>
      <c r="CA2" s="586"/>
    </row>
    <row r="3" spans="1:79" ht="26.85" customHeight="1" thickBot="1">
      <c r="A3" s="634" t="s">
        <v>212</v>
      </c>
      <c r="B3" s="634"/>
      <c r="C3" s="634"/>
      <c r="D3" s="634"/>
      <c r="E3" s="634"/>
      <c r="F3" s="634"/>
      <c r="G3" s="634"/>
      <c r="H3" s="35"/>
      <c r="I3" s="648">
        <v>1999</v>
      </c>
      <c r="J3" s="648"/>
      <c r="L3" s="643" t="s">
        <v>215</v>
      </c>
      <c r="M3" s="644"/>
      <c r="N3" s="644"/>
      <c r="O3" s="644"/>
      <c r="P3" s="31"/>
      <c r="Q3" s="646">
        <v>1999</v>
      </c>
      <c r="R3" s="646"/>
      <c r="S3" s="31"/>
      <c r="T3" s="643" t="s">
        <v>213</v>
      </c>
      <c r="U3" s="644"/>
      <c r="V3" s="644"/>
      <c r="W3" s="644"/>
      <c r="X3" s="26"/>
      <c r="Y3" s="587">
        <v>1999</v>
      </c>
      <c r="Z3" s="588"/>
      <c r="AA3" s="32"/>
      <c r="AB3" s="634" t="s">
        <v>214</v>
      </c>
      <c r="AC3" s="642"/>
      <c r="AD3" s="642"/>
      <c r="AE3" s="642"/>
      <c r="AF3" s="31"/>
      <c r="AG3" s="643">
        <v>1999</v>
      </c>
      <c r="AH3" s="643"/>
      <c r="AI3" s="31"/>
      <c r="AJ3" s="643" t="s">
        <v>213</v>
      </c>
      <c r="AK3" s="644"/>
      <c r="AL3" s="644"/>
      <c r="AM3" s="644"/>
      <c r="AN3" s="26"/>
      <c r="AO3" s="646">
        <v>1999</v>
      </c>
      <c r="AP3" s="644"/>
      <c r="AQ3" s="32"/>
      <c r="AR3" s="643" t="s">
        <v>214</v>
      </c>
      <c r="AS3" s="644"/>
      <c r="AT3" s="644"/>
      <c r="AU3" s="644"/>
      <c r="AV3" s="33"/>
      <c r="AW3" s="643">
        <v>1999</v>
      </c>
      <c r="AX3" s="643"/>
      <c r="AY3" s="33"/>
      <c r="AZ3" s="643" t="s">
        <v>213</v>
      </c>
      <c r="BA3" s="644"/>
      <c r="BB3" s="644"/>
      <c r="BC3" s="644"/>
      <c r="BD3" s="26"/>
      <c r="BE3" s="646">
        <v>1999</v>
      </c>
      <c r="BF3" s="644"/>
      <c r="BG3" s="34"/>
      <c r="BH3" s="643" t="s">
        <v>214</v>
      </c>
      <c r="BI3" s="644"/>
      <c r="BJ3" s="644"/>
      <c r="BK3" s="644"/>
      <c r="BL3" s="33"/>
      <c r="BM3" s="643">
        <v>1999</v>
      </c>
      <c r="BN3" s="643"/>
      <c r="BO3" s="33"/>
      <c r="BP3" s="643" t="s">
        <v>213</v>
      </c>
      <c r="BQ3" s="588"/>
      <c r="BR3" s="588"/>
      <c r="BS3" s="588"/>
      <c r="BT3" s="26"/>
      <c r="BU3" s="646">
        <v>1999</v>
      </c>
      <c r="BV3" s="644"/>
      <c r="BW3" s="34"/>
      <c r="BX3" s="643" t="s">
        <v>214</v>
      </c>
      <c r="BY3" s="644"/>
      <c r="BZ3" s="644"/>
      <c r="CA3" s="644"/>
    </row>
    <row r="4" spans="1:79" s="3" customFormat="1" ht="54.75" customHeight="1">
      <c r="A4" s="615" t="s">
        <v>32</v>
      </c>
      <c r="B4" s="615"/>
      <c r="C4" s="635"/>
      <c r="D4" s="640" t="s">
        <v>33</v>
      </c>
      <c r="E4" s="641"/>
      <c r="F4" s="641"/>
      <c r="G4" s="641"/>
      <c r="H4" s="544" t="s">
        <v>12</v>
      </c>
      <c r="I4" s="544"/>
      <c r="J4" s="544"/>
      <c r="K4" s="544"/>
      <c r="L4" s="641" t="s">
        <v>14</v>
      </c>
      <c r="M4" s="544"/>
      <c r="N4" s="544"/>
      <c r="O4" s="544"/>
      <c r="P4" s="544" t="s">
        <v>15</v>
      </c>
      <c r="Q4" s="544"/>
      <c r="R4" s="544"/>
      <c r="S4" s="544"/>
      <c r="T4" s="641" t="s">
        <v>16</v>
      </c>
      <c r="U4" s="544"/>
      <c r="V4" s="544"/>
      <c r="W4" s="544"/>
      <c r="X4" s="544" t="s">
        <v>17</v>
      </c>
      <c r="Y4" s="544"/>
      <c r="Z4" s="544"/>
      <c r="AA4" s="544"/>
      <c r="AB4" s="544" t="s">
        <v>18</v>
      </c>
      <c r="AC4" s="544"/>
      <c r="AD4" s="544"/>
      <c r="AE4" s="544"/>
      <c r="AF4" s="641" t="s">
        <v>19</v>
      </c>
      <c r="AG4" s="544"/>
      <c r="AH4" s="544"/>
      <c r="AI4" s="544"/>
      <c r="AJ4" s="641" t="s">
        <v>20</v>
      </c>
      <c r="AK4" s="544"/>
      <c r="AL4" s="544"/>
      <c r="AM4" s="544"/>
      <c r="AN4" s="544" t="s">
        <v>21</v>
      </c>
      <c r="AO4" s="544"/>
      <c r="AP4" s="544"/>
      <c r="AQ4" s="544"/>
      <c r="AR4" s="544" t="s">
        <v>22</v>
      </c>
      <c r="AS4" s="544"/>
      <c r="AT4" s="544"/>
      <c r="AU4" s="544"/>
      <c r="AV4" s="544" t="s">
        <v>23</v>
      </c>
      <c r="AW4" s="544"/>
      <c r="AX4" s="544"/>
      <c r="AY4" s="544"/>
      <c r="AZ4" s="544" t="s">
        <v>24</v>
      </c>
      <c r="BA4" s="544"/>
      <c r="BB4" s="544"/>
      <c r="BC4" s="544"/>
      <c r="BD4" s="544" t="s">
        <v>25</v>
      </c>
      <c r="BE4" s="544"/>
      <c r="BF4" s="544"/>
      <c r="BG4" s="544"/>
      <c r="BH4" s="544" t="s">
        <v>26</v>
      </c>
      <c r="BI4" s="544"/>
      <c r="BJ4" s="544"/>
      <c r="BK4" s="544"/>
      <c r="BL4" s="544" t="s">
        <v>27</v>
      </c>
      <c r="BM4" s="544"/>
      <c r="BN4" s="544"/>
      <c r="BO4" s="544"/>
      <c r="BP4" s="544" t="s">
        <v>28</v>
      </c>
      <c r="BQ4" s="544"/>
      <c r="BR4" s="544"/>
      <c r="BS4" s="544"/>
      <c r="BT4" s="544" t="s">
        <v>29</v>
      </c>
      <c r="BU4" s="544"/>
      <c r="BV4" s="544"/>
      <c r="BW4" s="544"/>
      <c r="BX4" s="544" t="s">
        <v>56</v>
      </c>
      <c r="BY4" s="544"/>
      <c r="BZ4" s="544"/>
      <c r="CA4" s="544"/>
    </row>
    <row r="5" spans="1:79" s="3" customFormat="1" ht="35.1" customHeight="1">
      <c r="A5" s="636"/>
      <c r="B5" s="636"/>
      <c r="C5" s="637"/>
      <c r="D5" s="613" t="s">
        <v>36</v>
      </c>
      <c r="E5" s="647"/>
      <c r="F5" s="613" t="s">
        <v>37</v>
      </c>
      <c r="G5" s="616"/>
      <c r="H5" s="616" t="s">
        <v>36</v>
      </c>
      <c r="I5" s="647"/>
      <c r="J5" s="613" t="s">
        <v>37</v>
      </c>
      <c r="K5" s="616"/>
      <c r="L5" s="616" t="s">
        <v>36</v>
      </c>
      <c r="M5" s="647"/>
      <c r="N5" s="613" t="s">
        <v>37</v>
      </c>
      <c r="O5" s="616"/>
      <c r="P5" s="616" t="s">
        <v>36</v>
      </c>
      <c r="Q5" s="647"/>
      <c r="R5" s="613" t="s">
        <v>37</v>
      </c>
      <c r="S5" s="616"/>
      <c r="T5" s="616" t="s">
        <v>36</v>
      </c>
      <c r="U5" s="647"/>
      <c r="V5" s="613" t="s">
        <v>37</v>
      </c>
      <c r="W5" s="616"/>
      <c r="X5" s="616" t="s">
        <v>36</v>
      </c>
      <c r="Y5" s="647"/>
      <c r="Z5" s="613" t="s">
        <v>37</v>
      </c>
      <c r="AA5" s="616"/>
      <c r="AB5" s="616" t="s">
        <v>36</v>
      </c>
      <c r="AC5" s="647"/>
      <c r="AD5" s="613" t="s">
        <v>37</v>
      </c>
      <c r="AE5" s="616"/>
      <c r="AF5" s="616" t="s">
        <v>36</v>
      </c>
      <c r="AG5" s="647"/>
      <c r="AH5" s="613" t="s">
        <v>37</v>
      </c>
      <c r="AI5" s="616"/>
      <c r="AJ5" s="616" t="s">
        <v>36</v>
      </c>
      <c r="AK5" s="647"/>
      <c r="AL5" s="613" t="s">
        <v>37</v>
      </c>
      <c r="AM5" s="616"/>
      <c r="AN5" s="616" t="s">
        <v>36</v>
      </c>
      <c r="AO5" s="647"/>
      <c r="AP5" s="613" t="s">
        <v>37</v>
      </c>
      <c r="AQ5" s="616"/>
      <c r="AR5" s="616" t="s">
        <v>36</v>
      </c>
      <c r="AS5" s="647"/>
      <c r="AT5" s="613" t="s">
        <v>37</v>
      </c>
      <c r="AU5" s="616"/>
      <c r="AV5" s="616" t="s">
        <v>36</v>
      </c>
      <c r="AW5" s="647"/>
      <c r="AX5" s="613" t="s">
        <v>37</v>
      </c>
      <c r="AY5" s="616"/>
      <c r="AZ5" s="616" t="s">
        <v>36</v>
      </c>
      <c r="BA5" s="647"/>
      <c r="BB5" s="613" t="s">
        <v>37</v>
      </c>
      <c r="BC5" s="616"/>
      <c r="BD5" s="616" t="s">
        <v>36</v>
      </c>
      <c r="BE5" s="647"/>
      <c r="BF5" s="613" t="s">
        <v>37</v>
      </c>
      <c r="BG5" s="616"/>
      <c r="BH5" s="616" t="s">
        <v>36</v>
      </c>
      <c r="BI5" s="647"/>
      <c r="BJ5" s="613" t="s">
        <v>37</v>
      </c>
      <c r="BK5" s="616"/>
      <c r="BL5" s="616" t="s">
        <v>36</v>
      </c>
      <c r="BM5" s="647"/>
      <c r="BN5" s="613" t="s">
        <v>37</v>
      </c>
      <c r="BO5" s="616"/>
      <c r="BP5" s="616" t="s">
        <v>36</v>
      </c>
      <c r="BQ5" s="647"/>
      <c r="BR5" s="613" t="s">
        <v>37</v>
      </c>
      <c r="BS5" s="616"/>
      <c r="BT5" s="616" t="s">
        <v>36</v>
      </c>
      <c r="BU5" s="647"/>
      <c r="BV5" s="613" t="s">
        <v>37</v>
      </c>
      <c r="BW5" s="616"/>
      <c r="BX5" s="616" t="s">
        <v>36</v>
      </c>
      <c r="BY5" s="647"/>
      <c r="BZ5" s="613" t="s">
        <v>37</v>
      </c>
      <c r="CA5" s="616"/>
    </row>
    <row r="6" spans="1:79" s="3" customFormat="1" ht="57.75" customHeight="1">
      <c r="A6" s="638"/>
      <c r="B6" s="638"/>
      <c r="C6" s="639"/>
      <c r="D6" s="10" t="s">
        <v>34</v>
      </c>
      <c r="E6" s="10" t="s">
        <v>35</v>
      </c>
      <c r="F6" s="10" t="s">
        <v>34</v>
      </c>
      <c r="G6" s="24" t="s">
        <v>35</v>
      </c>
      <c r="H6" s="11" t="s">
        <v>34</v>
      </c>
      <c r="I6" s="10" t="s">
        <v>35</v>
      </c>
      <c r="J6" s="11" t="s">
        <v>34</v>
      </c>
      <c r="K6" s="40" t="s">
        <v>35</v>
      </c>
      <c r="L6" s="11" t="s">
        <v>34</v>
      </c>
      <c r="M6" s="10" t="s">
        <v>35</v>
      </c>
      <c r="N6" s="10" t="s">
        <v>34</v>
      </c>
      <c r="O6" s="24" t="s">
        <v>35</v>
      </c>
      <c r="P6" s="11" t="s">
        <v>34</v>
      </c>
      <c r="Q6" s="10" t="s">
        <v>35</v>
      </c>
      <c r="R6" s="10" t="s">
        <v>34</v>
      </c>
      <c r="S6" s="40" t="s">
        <v>35</v>
      </c>
      <c r="T6" s="11" t="s">
        <v>34</v>
      </c>
      <c r="U6" s="10" t="s">
        <v>35</v>
      </c>
      <c r="V6" s="10" t="s">
        <v>34</v>
      </c>
      <c r="W6" s="24" t="s">
        <v>35</v>
      </c>
      <c r="X6" s="11" t="s">
        <v>34</v>
      </c>
      <c r="Y6" s="10" t="s">
        <v>35</v>
      </c>
      <c r="Z6" s="10" t="s">
        <v>34</v>
      </c>
      <c r="AA6" s="40" t="s">
        <v>35</v>
      </c>
      <c r="AB6" s="11" t="s">
        <v>34</v>
      </c>
      <c r="AC6" s="10" t="s">
        <v>35</v>
      </c>
      <c r="AD6" s="10" t="s">
        <v>34</v>
      </c>
      <c r="AE6" s="24" t="s">
        <v>35</v>
      </c>
      <c r="AF6" s="11" t="s">
        <v>34</v>
      </c>
      <c r="AG6" s="10" t="s">
        <v>35</v>
      </c>
      <c r="AH6" s="10" t="s">
        <v>34</v>
      </c>
      <c r="AI6" s="40" t="s">
        <v>35</v>
      </c>
      <c r="AJ6" s="11" t="s">
        <v>34</v>
      </c>
      <c r="AK6" s="10" t="s">
        <v>35</v>
      </c>
      <c r="AL6" s="10" t="s">
        <v>34</v>
      </c>
      <c r="AM6" s="24" t="s">
        <v>35</v>
      </c>
      <c r="AN6" s="11" t="s">
        <v>34</v>
      </c>
      <c r="AO6" s="10" t="s">
        <v>35</v>
      </c>
      <c r="AP6" s="10" t="s">
        <v>34</v>
      </c>
      <c r="AQ6" s="40" t="s">
        <v>35</v>
      </c>
      <c r="AR6" s="11" t="s">
        <v>34</v>
      </c>
      <c r="AS6" s="10" t="s">
        <v>35</v>
      </c>
      <c r="AT6" s="10" t="s">
        <v>34</v>
      </c>
      <c r="AU6" s="24" t="s">
        <v>35</v>
      </c>
      <c r="AV6" s="11" t="s">
        <v>34</v>
      </c>
      <c r="AW6" s="10" t="s">
        <v>35</v>
      </c>
      <c r="AX6" s="10" t="s">
        <v>34</v>
      </c>
      <c r="AY6" s="24" t="s">
        <v>35</v>
      </c>
      <c r="AZ6" s="41" t="s">
        <v>34</v>
      </c>
      <c r="BA6" s="10" t="s">
        <v>35</v>
      </c>
      <c r="BB6" s="10" t="s">
        <v>34</v>
      </c>
      <c r="BC6" s="24" t="s">
        <v>35</v>
      </c>
      <c r="BD6" s="11" t="s">
        <v>34</v>
      </c>
      <c r="BE6" s="10" t="s">
        <v>35</v>
      </c>
      <c r="BF6" s="10" t="s">
        <v>34</v>
      </c>
      <c r="BG6" s="40" t="s">
        <v>35</v>
      </c>
      <c r="BH6" s="11" t="s">
        <v>34</v>
      </c>
      <c r="BI6" s="10" t="s">
        <v>35</v>
      </c>
      <c r="BJ6" s="10" t="s">
        <v>34</v>
      </c>
      <c r="BK6" s="24" t="s">
        <v>35</v>
      </c>
      <c r="BL6" s="11" t="s">
        <v>34</v>
      </c>
      <c r="BM6" s="10" t="s">
        <v>35</v>
      </c>
      <c r="BN6" s="10" t="s">
        <v>34</v>
      </c>
      <c r="BO6" s="24" t="s">
        <v>35</v>
      </c>
      <c r="BP6" s="41" t="s">
        <v>34</v>
      </c>
      <c r="BQ6" s="10" t="s">
        <v>35</v>
      </c>
      <c r="BR6" s="10" t="s">
        <v>34</v>
      </c>
      <c r="BS6" s="24" t="s">
        <v>35</v>
      </c>
      <c r="BT6" s="11" t="s">
        <v>34</v>
      </c>
      <c r="BU6" s="10" t="s">
        <v>35</v>
      </c>
      <c r="BV6" s="10" t="s">
        <v>34</v>
      </c>
      <c r="BW6" s="40" t="s">
        <v>35</v>
      </c>
      <c r="BX6" s="11" t="s">
        <v>34</v>
      </c>
      <c r="BY6" s="10" t="s">
        <v>35</v>
      </c>
      <c r="BZ6" s="10" t="s">
        <v>34</v>
      </c>
      <c r="CA6" s="40" t="s">
        <v>35</v>
      </c>
    </row>
    <row r="7" spans="1:79" s="4" customFormat="1" ht="35.1" customHeight="1">
      <c r="A7" s="42" t="s">
        <v>0</v>
      </c>
      <c r="B7" s="36"/>
      <c r="C7" s="12" t="s">
        <v>1</v>
      </c>
      <c r="D7" s="13">
        <f>H7+L7+P7+T7+X7+AB7+AF7+AJ7+AN7+AR7+AV7+AZ7+BD7+BH7+BL7+BP7+BT7+BX7</f>
        <v>144968443.66280052</v>
      </c>
      <c r="E7" s="13">
        <f>E8+E14+E20</f>
        <v>102239784726.59605</v>
      </c>
      <c r="F7" s="13">
        <f t="shared" ref="E7:G12" si="0">J7+N7+R7+V7+Z7+AD7+AH7+AL7+AP7+AT7+AX7+BB7+BF7+BJ7+BN7+BR7+BV7+BZ7</f>
        <v>177702996.02701327</v>
      </c>
      <c r="G7" s="13">
        <f>G8+G14+G20</f>
        <v>115386048715.74542</v>
      </c>
      <c r="H7" s="13">
        <f>SUM(H8,H14,H20)</f>
        <v>19100372.031603314</v>
      </c>
      <c r="I7" s="13">
        <f>I8+I14+I20</f>
        <v>7380028667.5704908</v>
      </c>
      <c r="J7" s="13">
        <f>SUM(J8,J14,J20)</f>
        <v>15649586.579909382</v>
      </c>
      <c r="K7" s="13">
        <f>K8+K14+K20</f>
        <v>5698346823.1873617</v>
      </c>
      <c r="L7" s="13">
        <f>SUM(L8,L14,L20)</f>
        <v>14666677.239840476</v>
      </c>
      <c r="M7" s="13">
        <f>M8+M14+M20</f>
        <v>6514080129.9487</v>
      </c>
      <c r="N7" s="13">
        <f>SUM(N8,N14,N20)</f>
        <v>12607802.196409993</v>
      </c>
      <c r="O7" s="13">
        <f>O8+O14+O20</f>
        <v>5498801616.8311415</v>
      </c>
      <c r="P7" s="13">
        <f>SUM(P8,P14,P20)</f>
        <v>7613210.6252721325</v>
      </c>
      <c r="Q7" s="13">
        <f>Q8+Q14+Q20</f>
        <v>3705156589.2630396</v>
      </c>
      <c r="R7" s="13">
        <f>SUM(R8,R14,R20)</f>
        <v>6841597.5654029502</v>
      </c>
      <c r="S7" s="13">
        <f>S8+S14+S20</f>
        <v>3318314228.1857648</v>
      </c>
      <c r="T7" s="13">
        <f>SUM(T8,T14,T20)</f>
        <v>7998629.7157459389</v>
      </c>
      <c r="U7" s="13">
        <f>U8+U14+U20</f>
        <v>4622943273.1087732</v>
      </c>
      <c r="V7" s="13">
        <f>SUM(V8,V14,V20)</f>
        <v>9058756.8346919734</v>
      </c>
      <c r="W7" s="13">
        <f>W8+W14+W20</f>
        <v>4942752873.9512529</v>
      </c>
      <c r="X7" s="13">
        <f>SUM(X8,X14,X20)</f>
        <v>5949961.0437091077</v>
      </c>
      <c r="Y7" s="13">
        <f>Y8+Y14+Y20</f>
        <v>3977003851.1898994</v>
      </c>
      <c r="Z7" s="13">
        <f>SUM(Z8,Z14,Z20)</f>
        <v>11678372.283281477</v>
      </c>
      <c r="AA7" s="13">
        <f>AA8+AA14+AA20</f>
        <v>6364405595.4051695</v>
      </c>
      <c r="AB7" s="13">
        <f>SUM(AB8,AB14,AB20)</f>
        <v>6400997.7279658103</v>
      </c>
      <c r="AC7" s="13">
        <f>AC8+AC14+AC20</f>
        <v>4334568149.418539</v>
      </c>
      <c r="AD7" s="13">
        <f>SUM(AD8,AD14,AD20)</f>
        <v>12661198.409341091</v>
      </c>
      <c r="AE7" s="13">
        <f>AE8+AE14+AE20</f>
        <v>7908424096.5392895</v>
      </c>
      <c r="AF7" s="13">
        <f>SUM(AF8,AF14,AF20)</f>
        <v>7783769.8411620874</v>
      </c>
      <c r="AG7" s="13">
        <f>AG8+AG14+AG20</f>
        <v>5261876843.8911858</v>
      </c>
      <c r="AH7" s="13">
        <f>SUM(AH8,AH14,AH20)</f>
        <v>13896798.878683679</v>
      </c>
      <c r="AI7" s="13">
        <f>AI8+AI14+AI20</f>
        <v>7489064641.9309769</v>
      </c>
      <c r="AJ7" s="13">
        <f>SUM(AJ8,AJ14,AJ20)</f>
        <v>9257685.5035482273</v>
      </c>
      <c r="AK7" s="13">
        <f>AK8+AK14+AK20</f>
        <v>6432978155.8375292</v>
      </c>
      <c r="AL7" s="13">
        <f>SUM(AL8,AL14,AL20)</f>
        <v>13979027.893452821</v>
      </c>
      <c r="AM7" s="13">
        <f>AM8+AM14+AM20</f>
        <v>8122495795.2620192</v>
      </c>
      <c r="AN7" s="13">
        <f>SUM(AN8,AN14,AN20)</f>
        <v>9387578.1054902133</v>
      </c>
      <c r="AO7" s="13">
        <f>AO8+AO14+AO20</f>
        <v>7037852701.0239878</v>
      </c>
      <c r="AP7" s="13">
        <f>SUM(AP8,AP14,AP20)</f>
        <v>13475469.944632517</v>
      </c>
      <c r="AQ7" s="13">
        <f>AQ8+AQ14+AQ20</f>
        <v>8617992261.4859581</v>
      </c>
      <c r="AR7" s="13">
        <f>SUM(AR8,AR14,AR20)</f>
        <v>9190751.2280283533</v>
      </c>
      <c r="AS7" s="13">
        <f>AS8+AS14+AS20</f>
        <v>7451691651.5713949</v>
      </c>
      <c r="AT7" s="13">
        <f>SUM(AT8,AT14,AT20)</f>
        <v>13272424.026993338</v>
      </c>
      <c r="AU7" s="13">
        <f>AU8+AU14+AU20</f>
        <v>9246420305.8924541</v>
      </c>
      <c r="AV7" s="13">
        <f>SUM(AV8,AV14,AV20)</f>
        <v>6691806.2995794546</v>
      </c>
      <c r="AW7" s="13">
        <f>AW8+AW14+AW20</f>
        <v>5823714476.9908867</v>
      </c>
      <c r="AX7" s="13">
        <f>SUM(AX8,AX14,AX20)</f>
        <v>9873414.6574075483</v>
      </c>
      <c r="AY7" s="13">
        <f>AY8+AY14+AY20</f>
        <v>7532279248.914588</v>
      </c>
      <c r="AZ7" s="13">
        <f>SUM(AZ8,AZ14,AZ20)</f>
        <v>6826172.4637237415</v>
      </c>
      <c r="BA7" s="13">
        <f>BA8+BA14+BA20</f>
        <v>6306168670.2684011</v>
      </c>
      <c r="BB7" s="13">
        <f>SUM(BB8,BB14,BB20)</f>
        <v>9589875.7305113897</v>
      </c>
      <c r="BC7" s="13">
        <f>BC8+BC14+BC20</f>
        <v>7916664514.7737474</v>
      </c>
      <c r="BD7" s="13">
        <f>SUM(BD8,BD14,BD20)</f>
        <v>7192472.0416191164</v>
      </c>
      <c r="BE7" s="13">
        <f>BE8+BE14+BE20</f>
        <v>6878891428.4649563</v>
      </c>
      <c r="BF7" s="13">
        <f>SUM(BF8,BF14,BF20)</f>
        <v>9497556.5824233312</v>
      </c>
      <c r="BG7" s="13">
        <f>BG8+BG14+BG20</f>
        <v>8385983018.6453934</v>
      </c>
      <c r="BH7" s="13">
        <f>SUM(BH8,BH14,BH20)</f>
        <v>8494463.7555328812</v>
      </c>
      <c r="BI7" s="13">
        <f>BI8+BI14+BI20</f>
        <v>8317902035.8217125</v>
      </c>
      <c r="BJ7" s="13">
        <f>SUM(BJ8,BJ14,BJ20)</f>
        <v>8982488.6317970026</v>
      </c>
      <c r="BK7" s="13">
        <f>BK8+BK14+BK20</f>
        <v>8835503417.8554821</v>
      </c>
      <c r="BL7" s="13">
        <f>SUM(BL8,BL14,BL20)</f>
        <v>9086760.5188647043</v>
      </c>
      <c r="BM7" s="13">
        <f>BM8+BM14+BM20</f>
        <v>9009591253.3233089</v>
      </c>
      <c r="BN7" s="13">
        <f>SUM(BN8,BN14,BN20)</f>
        <v>7620558.8477558978</v>
      </c>
      <c r="BO7" s="13">
        <f>BO8+BO14+BO20</f>
        <v>7285398186.4404707</v>
      </c>
      <c r="BP7" s="13">
        <f>SUM(BP8,BP14,BP20)</f>
        <v>5644551.0727983331</v>
      </c>
      <c r="BQ7" s="13">
        <f>BQ8+BQ14+BQ20</f>
        <v>5631789209.0772104</v>
      </c>
      <c r="BR7" s="13">
        <f>SUM(BR8,BR14,BR20)</f>
        <v>5080669.7445546985</v>
      </c>
      <c r="BS7" s="13">
        <f>BS8+BS14+BS20</f>
        <v>4769251203.7863722</v>
      </c>
      <c r="BT7" s="13">
        <f>SUM(BT8,BT14,BT20)</f>
        <v>2546432.0599985518</v>
      </c>
      <c r="BU7" s="13">
        <f>BU8+BU14+BU20</f>
        <v>2501419838.6541905</v>
      </c>
      <c r="BV7" s="13">
        <f>SUM(BV8,BV14,BV20)</f>
        <v>2559359.7072589993</v>
      </c>
      <c r="BW7" s="13">
        <f>BW8+BW14+BW20</f>
        <v>2301669024.1169195</v>
      </c>
      <c r="BX7" s="13">
        <f>SUM(BX8,BX14,BX20)</f>
        <v>1136152.3883180982</v>
      </c>
      <c r="BY7" s="13">
        <f>BY8+BY14+BY20</f>
        <v>1052127801.1718771</v>
      </c>
      <c r="BZ7" s="13">
        <f>SUM(BZ8,BZ14,BZ20)</f>
        <v>1378037.5125051814</v>
      </c>
      <c r="CA7" s="13">
        <f>CA8+CA14+CA20</f>
        <v>1152281862.5410573</v>
      </c>
    </row>
    <row r="8" spans="1:79" s="4" customFormat="1" ht="35.1" customHeight="1">
      <c r="A8" s="38" t="s">
        <v>2</v>
      </c>
      <c r="B8" s="36"/>
      <c r="C8" s="12" t="s">
        <v>3</v>
      </c>
      <c r="D8" s="13">
        <f>MAX(D9:D12)</f>
        <v>39241946</v>
      </c>
      <c r="E8" s="13">
        <f>SUM(E9:E12)</f>
        <v>85068544404.941345</v>
      </c>
      <c r="F8" s="13">
        <f>MAX(F9:F12)</f>
        <v>47536098</v>
      </c>
      <c r="G8" s="13">
        <f>SUM(G9:G12)</f>
        <v>93010663958.523773</v>
      </c>
      <c r="H8" s="13">
        <v>17812843.372683153</v>
      </c>
      <c r="I8" s="13">
        <f>SUM(I9:I12)</f>
        <v>6517766252.7388239</v>
      </c>
      <c r="J8" s="13">
        <v>14995719.627316847</v>
      </c>
      <c r="K8" s="13">
        <f>SUM(K9:K12)</f>
        <v>5277644742.2611761</v>
      </c>
      <c r="L8" s="13">
        <v>12163555.407232104</v>
      </c>
      <c r="M8" s="13">
        <f>SUM(M9:M12)</f>
        <v>4710303688.8515625</v>
      </c>
      <c r="N8" s="13">
        <v>10310372.592767896</v>
      </c>
      <c r="O8" s="13">
        <f>SUM(O9:O12)</f>
        <v>3799293831.1484375</v>
      </c>
      <c r="P8" s="13">
        <v>6064087.9831357272</v>
      </c>
      <c r="Q8" s="13">
        <f>SUM(Q9:Q12)</f>
        <v>2595622888.7311854</v>
      </c>
      <c r="R8" s="13">
        <v>5325854.0168642728</v>
      </c>
      <c r="S8" s="13">
        <f>SUM(S9:S12)</f>
        <v>2127102111.2688148</v>
      </c>
      <c r="T8" s="13">
        <v>6161233.0956625547</v>
      </c>
      <c r="U8" s="13">
        <f>SUM(U9:U12)</f>
        <v>3113108438.1457949</v>
      </c>
      <c r="V8" s="13">
        <v>6842119.9043374453</v>
      </c>
      <c r="W8" s="13">
        <f>SUM(W9:W12)</f>
        <v>3046420990.8542051</v>
      </c>
      <c r="X8" s="13">
        <v>4365413.2411070038</v>
      </c>
      <c r="Y8" s="13">
        <f>SUM(Y9:Y12)</f>
        <v>2626869336.9768949</v>
      </c>
      <c r="Z8" s="13">
        <v>8980895.7588929962</v>
      </c>
      <c r="AA8" s="13">
        <f>SUM(AA9:AA12)</f>
        <v>4187875134.0231056</v>
      </c>
      <c r="AB8" s="13">
        <v>4765379.808224895</v>
      </c>
      <c r="AC8" s="13">
        <f>SUM(AC9:AC12)</f>
        <v>3015891418.4975462</v>
      </c>
      <c r="AD8" s="13">
        <v>10142174.191775104</v>
      </c>
      <c r="AE8" s="13">
        <f>SUM(AE9:AE12)</f>
        <v>4788802008.5024548</v>
      </c>
      <c r="AF8" s="13">
        <v>5988829.4128298191</v>
      </c>
      <c r="AG8" s="13">
        <f>SUM(AG9:AG12)</f>
        <v>3931481497.5472498</v>
      </c>
      <c r="AH8" s="13">
        <v>11150905.58717018</v>
      </c>
      <c r="AI8" s="13">
        <f>SUM(AI9:AI12)</f>
        <v>5560316889.4527502</v>
      </c>
      <c r="AJ8" s="13">
        <v>7234139.391319178</v>
      </c>
      <c r="AK8" s="13">
        <f>SUM(AK9:AK12)</f>
        <v>4999355777.596487</v>
      </c>
      <c r="AL8" s="13">
        <v>10997680.608680822</v>
      </c>
      <c r="AM8" s="13">
        <f>SUM(AM9:AM12)</f>
        <v>6084272717.4035139</v>
      </c>
      <c r="AN8" s="13">
        <v>7402021.0199388433</v>
      </c>
      <c r="AO8" s="13">
        <f>SUM(AO9:AO12)</f>
        <v>5643784777.13624</v>
      </c>
      <c r="AP8" s="13">
        <v>10689167.980061157</v>
      </c>
      <c r="AQ8" s="13">
        <f>SUM(AQ9:AQ12)</f>
        <v>6720035279.86376</v>
      </c>
      <c r="AR8" s="13">
        <v>7389812.9243811462</v>
      </c>
      <c r="AS8" s="13">
        <f>SUM(AS9:AS12)</f>
        <v>6196039975.5271568</v>
      </c>
      <c r="AT8" s="13">
        <v>10843365.075618854</v>
      </c>
      <c r="AU8" s="13">
        <f>SUM(AU9:AU12)</f>
        <v>7588179624.4728413</v>
      </c>
      <c r="AV8" s="13">
        <v>5542905.839633666</v>
      </c>
      <c r="AW8" s="13">
        <f>SUM(AW9:AW12)</f>
        <v>5016585503.5539227</v>
      </c>
      <c r="AX8" s="13">
        <v>8320959.160366334</v>
      </c>
      <c r="AY8" s="13">
        <f>SUM(AY9:AY12)</f>
        <v>6467045188.4460773</v>
      </c>
      <c r="AZ8" s="13">
        <v>5824713.3492667675</v>
      </c>
      <c r="BA8" s="13">
        <f>SUM(BA9:BA12)</f>
        <v>5609389695.6053734</v>
      </c>
      <c r="BB8" s="13">
        <v>8238318.6507332325</v>
      </c>
      <c r="BC8" s="13">
        <f>SUM(BC9:BC12)</f>
        <v>6991600795.3946266</v>
      </c>
      <c r="BD8" s="13">
        <v>6298046.2638732856</v>
      </c>
      <c r="BE8" s="13">
        <f>SUM(BE9:BE12)</f>
        <v>6264451160.294014</v>
      </c>
      <c r="BF8" s="13">
        <v>8287089.7361267144</v>
      </c>
      <c r="BG8" s="13">
        <f>SUM(BG9:BG12)</f>
        <v>7573947894.705987</v>
      </c>
      <c r="BH8" s="13">
        <v>7594225.6832584608</v>
      </c>
      <c r="BI8" s="13">
        <f>SUM(BI9:BI12)</f>
        <v>7694137663.4651384</v>
      </c>
      <c r="BJ8" s="13">
        <v>7985681.3167415392</v>
      </c>
      <c r="BK8" s="13">
        <f>SUM(BK9:BK12)</f>
        <v>8180359925</v>
      </c>
      <c r="BL8" s="13">
        <v>8237693.0711928373</v>
      </c>
      <c r="BM8" s="13">
        <f>SUM(BM9:BM12)</f>
        <v>8421188893.5500088</v>
      </c>
      <c r="BN8" s="13">
        <v>6876506.9288071627</v>
      </c>
      <c r="BO8" s="13">
        <f>SUM(BO9:BO12)</f>
        <v>6808477555.4499903</v>
      </c>
      <c r="BP8" s="13">
        <v>5176154.8156694174</v>
      </c>
      <c r="BQ8" s="13">
        <f>SUM(BQ9:BQ12)</f>
        <v>5317786380.89118</v>
      </c>
      <c r="BR8" s="13">
        <v>4648249.1843305826</v>
      </c>
      <c r="BS8" s="13">
        <f>SUM(BS9:BS12)</f>
        <v>4504753952.10882</v>
      </c>
      <c r="BT8" s="13">
        <v>2362852.7156314314</v>
      </c>
      <c r="BU8" s="13">
        <f>SUM(BU9:BU12)</f>
        <v>2384638457.0568962</v>
      </c>
      <c r="BV8" s="13">
        <v>2374918.2843685686</v>
      </c>
      <c r="BW8" s="13">
        <f>SUM(BW9:BW12)</f>
        <v>2195265464.9431038</v>
      </c>
      <c r="BX8" s="13">
        <v>1065165.0034246771</v>
      </c>
      <c r="BY8" s="13">
        <f>SUM(BY9:BY12)</f>
        <v>1010142598.77589</v>
      </c>
      <c r="BZ8" s="13">
        <v>1297253.9965753227</v>
      </c>
      <c r="CA8" s="13">
        <f>SUM(CA9:CA12)</f>
        <v>1109269853.2241101</v>
      </c>
    </row>
    <row r="9" spans="1:79" s="1" customFormat="1" ht="35.1" customHeight="1">
      <c r="A9" s="43"/>
      <c r="B9" s="37" t="s">
        <v>4</v>
      </c>
      <c r="C9" s="29" t="s">
        <v>42</v>
      </c>
      <c r="D9" s="15">
        <f>H9+L9+P9+T9+X9+AB9+AF9+AJ9+AN9+AR9+AV9+AZ9+BD9+BH9+BL9+BP9+BT9+BX9</f>
        <v>35367051</v>
      </c>
      <c r="E9" s="15">
        <f t="shared" si="0"/>
        <v>29654566955.169479</v>
      </c>
      <c r="F9" s="16">
        <f t="shared" si="0"/>
        <v>42527030</v>
      </c>
      <c r="G9" s="15">
        <f t="shared" si="0"/>
        <v>30031863712.439922</v>
      </c>
      <c r="H9" s="15">
        <v>5585271</v>
      </c>
      <c r="I9" s="15">
        <v>1776339140.1672683</v>
      </c>
      <c r="J9" s="16">
        <v>4720972</v>
      </c>
      <c r="K9" s="15">
        <v>1459267056.8327317</v>
      </c>
      <c r="L9" s="15">
        <v>3796461</v>
      </c>
      <c r="M9" s="15">
        <v>1333213234.043591</v>
      </c>
      <c r="N9" s="16">
        <v>3243970</v>
      </c>
      <c r="O9" s="15">
        <v>1070322667.956409</v>
      </c>
      <c r="P9" s="15">
        <v>1830596</v>
      </c>
      <c r="Q9" s="15">
        <v>798912014.17171919</v>
      </c>
      <c r="R9" s="16">
        <v>1627262</v>
      </c>
      <c r="S9" s="15">
        <v>633024874.82828081</v>
      </c>
      <c r="T9" s="15">
        <v>1771234</v>
      </c>
      <c r="U9" s="15">
        <v>933085503.12405384</v>
      </c>
      <c r="V9" s="16">
        <v>1990822</v>
      </c>
      <c r="W9" s="15">
        <v>846174466.87594616</v>
      </c>
      <c r="X9" s="15">
        <v>1220363</v>
      </c>
      <c r="Y9" s="15">
        <v>790887950.18291652</v>
      </c>
      <c r="Z9" s="16">
        <v>2502094</v>
      </c>
      <c r="AA9" s="15">
        <v>1053617294.8170835</v>
      </c>
      <c r="AB9" s="15">
        <v>1329438</v>
      </c>
      <c r="AC9" s="15">
        <v>893935535.67757118</v>
      </c>
      <c r="AD9" s="16">
        <v>2764527</v>
      </c>
      <c r="AE9" s="15">
        <v>1183277990.3224289</v>
      </c>
      <c r="AF9" s="15">
        <v>1689530</v>
      </c>
      <c r="AG9" s="15">
        <v>1178288408.4822581</v>
      </c>
      <c r="AH9" s="16">
        <v>3049577</v>
      </c>
      <c r="AI9" s="15">
        <v>1441521715.5177419</v>
      </c>
      <c r="AJ9" s="15">
        <v>2050764</v>
      </c>
      <c r="AK9" s="15">
        <v>1537499937.8768404</v>
      </c>
      <c r="AL9" s="16">
        <v>3058232</v>
      </c>
      <c r="AM9" s="15">
        <v>1673758362.1231596</v>
      </c>
      <c r="AN9" s="15">
        <v>2088784</v>
      </c>
      <c r="AO9" s="15">
        <v>1775111339.8712401</v>
      </c>
      <c r="AP9" s="16">
        <v>2966746</v>
      </c>
      <c r="AQ9" s="15">
        <v>1906348438.1287599</v>
      </c>
      <c r="AR9" s="15">
        <v>2083747</v>
      </c>
      <c r="AS9" s="15">
        <v>2061842934.6993339</v>
      </c>
      <c r="AT9" s="16">
        <v>3025597</v>
      </c>
      <c r="AU9" s="15">
        <v>2328863349.3006659</v>
      </c>
      <c r="AV9" s="15">
        <v>1562543</v>
      </c>
      <c r="AW9" s="15">
        <v>1760574920.5713692</v>
      </c>
      <c r="AX9" s="16">
        <v>2344351</v>
      </c>
      <c r="AY9" s="15">
        <v>2166585895.4286308</v>
      </c>
      <c r="AZ9" s="15">
        <v>1644568</v>
      </c>
      <c r="BA9" s="15">
        <v>2008418388.075664</v>
      </c>
      <c r="BB9" s="16">
        <v>2329034</v>
      </c>
      <c r="BC9" s="15">
        <v>2481860435.924336</v>
      </c>
      <c r="BD9" s="15">
        <v>1784620</v>
      </c>
      <c r="BE9" s="15">
        <v>2365193592.4859028</v>
      </c>
      <c r="BF9" s="16">
        <v>2347086</v>
      </c>
      <c r="BG9" s="15">
        <v>2799800702.5140972</v>
      </c>
      <c r="BH9" s="15">
        <v>2149193</v>
      </c>
      <c r="BI9" s="15">
        <v>3119458557.6094017</v>
      </c>
      <c r="BJ9" s="16">
        <v>2252794</v>
      </c>
      <c r="BK9" s="15">
        <v>3238773077</v>
      </c>
      <c r="BL9" s="15">
        <v>2333387</v>
      </c>
      <c r="BM9" s="15">
        <v>3587643809.0984511</v>
      </c>
      <c r="BN9" s="16">
        <v>1943791</v>
      </c>
      <c r="BO9" s="15">
        <v>2644901797.9015489</v>
      </c>
      <c r="BP9" s="15">
        <v>1470921</v>
      </c>
      <c r="BQ9" s="15">
        <v>2288714750.6563087</v>
      </c>
      <c r="BR9" s="16">
        <v>1319819</v>
      </c>
      <c r="BS9" s="15">
        <v>1785134823.3436911</v>
      </c>
      <c r="BT9" s="15">
        <v>672315</v>
      </c>
      <c r="BU9" s="15">
        <v>1020424650.9121748</v>
      </c>
      <c r="BV9" s="16">
        <v>668360</v>
      </c>
      <c r="BW9" s="15">
        <v>874056982.08782518</v>
      </c>
      <c r="BX9" s="15">
        <v>303316</v>
      </c>
      <c r="BY9" s="15">
        <v>425022287.46342176</v>
      </c>
      <c r="BZ9" s="16">
        <v>371996</v>
      </c>
      <c r="CA9" s="15">
        <v>444573781.53657824</v>
      </c>
    </row>
    <row r="10" spans="1:79" s="1" customFormat="1" ht="35.1" customHeight="1">
      <c r="A10" s="43"/>
      <c r="B10" s="37" t="s">
        <v>5</v>
      </c>
      <c r="C10" s="28" t="s">
        <v>41</v>
      </c>
      <c r="D10" s="15">
        <f>H10+L10+P10+T10+X10+AB10+AF10+AJ10+AN10+AR10+AV10+AZ10+BD10+BH10+BL10+BP10+BT10+BX10</f>
        <v>11589045</v>
      </c>
      <c r="E10" s="15">
        <f t="shared" si="0"/>
        <v>24765347600.185368</v>
      </c>
      <c r="F10" s="16">
        <f t="shared" si="0"/>
        <v>15873590</v>
      </c>
      <c r="G10" s="15">
        <f t="shared" si="0"/>
        <v>30967812840.139122</v>
      </c>
      <c r="H10" s="15">
        <v>638278</v>
      </c>
      <c r="I10" s="15">
        <v>3453623715.0439491</v>
      </c>
      <c r="J10" s="16">
        <v>498344</v>
      </c>
      <c r="K10" s="15">
        <v>2895888976.9560509</v>
      </c>
      <c r="L10" s="15">
        <v>443534</v>
      </c>
      <c r="M10" s="15">
        <v>2500709033.5186639</v>
      </c>
      <c r="N10" s="16">
        <v>313415</v>
      </c>
      <c r="O10" s="15">
        <v>2114443714.4813361</v>
      </c>
      <c r="P10" s="15">
        <v>369658</v>
      </c>
      <c r="Q10" s="15">
        <v>1260432715.2157729</v>
      </c>
      <c r="R10" s="16">
        <v>275771</v>
      </c>
      <c r="S10" s="15">
        <v>1102976349.7842271</v>
      </c>
      <c r="T10" s="15">
        <v>606085</v>
      </c>
      <c r="U10" s="15">
        <v>1277390710.133754</v>
      </c>
      <c r="V10" s="16">
        <v>613960</v>
      </c>
      <c r="W10" s="15">
        <v>1399055363.866246</v>
      </c>
      <c r="X10" s="15">
        <v>516679</v>
      </c>
      <c r="Y10" s="15">
        <v>899671575.52380836</v>
      </c>
      <c r="Z10" s="16">
        <v>1110157</v>
      </c>
      <c r="AA10" s="15">
        <v>1759954524.4761918</v>
      </c>
      <c r="AB10" s="15">
        <v>581674</v>
      </c>
      <c r="AC10" s="15">
        <v>986795121.07185316</v>
      </c>
      <c r="AD10" s="16">
        <v>1420983</v>
      </c>
      <c r="AE10" s="15">
        <v>1898597730.9281468</v>
      </c>
      <c r="AF10" s="15">
        <v>702286</v>
      </c>
      <c r="AG10" s="15">
        <v>1234087864.0505288</v>
      </c>
      <c r="AH10" s="16">
        <v>1553872</v>
      </c>
      <c r="AI10" s="15">
        <v>2098823469.9494712</v>
      </c>
      <c r="AJ10" s="15">
        <v>833596</v>
      </c>
      <c r="AK10" s="15">
        <v>1492436166.7254093</v>
      </c>
      <c r="AL10" s="16">
        <v>1401253</v>
      </c>
      <c r="AM10" s="15">
        <v>2164601167.274591</v>
      </c>
      <c r="AN10" s="15">
        <v>879075</v>
      </c>
      <c r="AO10" s="15">
        <v>1521270190.0877178</v>
      </c>
      <c r="AP10" s="16">
        <v>1379148</v>
      </c>
      <c r="AQ10" s="15">
        <v>2128007999.9122822</v>
      </c>
      <c r="AR10" s="15">
        <v>887492</v>
      </c>
      <c r="AS10" s="15">
        <v>1521769043.3830438</v>
      </c>
      <c r="AT10" s="16">
        <v>1375992</v>
      </c>
      <c r="AU10" s="15">
        <v>2173639914.6169562</v>
      </c>
      <c r="AV10" s="15">
        <v>677458</v>
      </c>
      <c r="AW10" s="15">
        <v>1140140803.7792497</v>
      </c>
      <c r="AX10" s="16">
        <v>1027985</v>
      </c>
      <c r="AY10" s="15">
        <v>1668790309.2207503</v>
      </c>
      <c r="AZ10" s="15">
        <v>719469</v>
      </c>
      <c r="BA10" s="15">
        <v>1195804979.0971413</v>
      </c>
      <c r="BB10" s="16">
        <v>1021816</v>
      </c>
      <c r="BC10" s="15">
        <v>1652538323.9028587</v>
      </c>
      <c r="BD10" s="15">
        <v>771653</v>
      </c>
      <c r="BE10" s="15">
        <v>1291300352.2804403</v>
      </c>
      <c r="BF10" s="16">
        <v>1028139</v>
      </c>
      <c r="BG10" s="15">
        <v>1667728300.7195597</v>
      </c>
      <c r="BH10" s="15">
        <v>933026</v>
      </c>
      <c r="BI10" s="15">
        <v>1543941464.3244953</v>
      </c>
      <c r="BJ10" s="16">
        <v>1008976</v>
      </c>
      <c r="BK10" s="15">
        <v>3151599889</v>
      </c>
      <c r="BL10" s="15">
        <v>1004811</v>
      </c>
      <c r="BM10" s="15">
        <v>1675711281.783536</v>
      </c>
      <c r="BN10" s="16">
        <v>857721</v>
      </c>
      <c r="BO10" s="15">
        <v>1385928657.216464</v>
      </c>
      <c r="BP10" s="15">
        <v>620895</v>
      </c>
      <c r="BQ10" s="15">
        <v>1059854123.7206842</v>
      </c>
      <c r="BR10" s="16">
        <v>561491</v>
      </c>
      <c r="BS10" s="15">
        <v>946225953.27931583</v>
      </c>
      <c r="BT10" s="15">
        <v>279458</v>
      </c>
      <c r="BU10" s="15">
        <v>487745464.60185921</v>
      </c>
      <c r="BV10" s="16">
        <v>282107</v>
      </c>
      <c r="BW10" s="15">
        <v>488646918.39814079</v>
      </c>
      <c r="BX10" s="15">
        <v>123918</v>
      </c>
      <c r="BY10" s="15">
        <v>222662995.84346527</v>
      </c>
      <c r="BZ10" s="16">
        <v>142460</v>
      </c>
      <c r="CA10" s="15">
        <v>270365276.15653479</v>
      </c>
    </row>
    <row r="11" spans="1:79" s="1" customFormat="1" ht="35.1" customHeight="1">
      <c r="A11" s="43"/>
      <c r="B11" s="37" t="s">
        <v>6</v>
      </c>
      <c r="C11" s="29" t="s">
        <v>43</v>
      </c>
      <c r="D11" s="15">
        <f>H11+L11+P11+T11+X11+AB11+AF11+AJ11+AN11+AR11+AV11+AZ11+BD11+BH11+BL11+BP11+BT11+BX11</f>
        <v>39241946</v>
      </c>
      <c r="E11" s="15">
        <f t="shared" si="0"/>
        <v>2972597526.4880524</v>
      </c>
      <c r="F11" s="16">
        <f t="shared" si="0"/>
        <v>47536098</v>
      </c>
      <c r="G11" s="15">
        <f t="shared" si="0"/>
        <v>4730151673.7846594</v>
      </c>
      <c r="H11" s="15">
        <v>6005643</v>
      </c>
      <c r="I11" s="15">
        <v>370053062.19346559</v>
      </c>
      <c r="J11" s="16">
        <v>5056831</v>
      </c>
      <c r="K11" s="15">
        <v>308718610.80653441</v>
      </c>
      <c r="L11" s="15">
        <v>4129820</v>
      </c>
      <c r="M11" s="15">
        <v>249467127.10503033</v>
      </c>
      <c r="N11" s="16">
        <v>3511315</v>
      </c>
      <c r="O11" s="15">
        <v>209626789.89496967</v>
      </c>
      <c r="P11" s="15">
        <v>2036385</v>
      </c>
      <c r="Q11" s="15">
        <v>122273574.47293663</v>
      </c>
      <c r="R11" s="16">
        <v>1798049</v>
      </c>
      <c r="S11" s="15">
        <v>106095385.52706337</v>
      </c>
      <c r="T11" s="15">
        <v>2018398</v>
      </c>
      <c r="U11" s="15">
        <v>129300923.04084232</v>
      </c>
      <c r="V11" s="16">
        <v>2253510</v>
      </c>
      <c r="W11" s="15">
        <v>141188880.95915768</v>
      </c>
      <c r="X11" s="15">
        <v>1412871</v>
      </c>
      <c r="Y11" s="15">
        <v>96670785.954227507</v>
      </c>
      <c r="Z11" s="16">
        <v>2877844</v>
      </c>
      <c r="AA11" s="15">
        <v>182431118.04577249</v>
      </c>
      <c r="AB11" s="15">
        <v>1530360</v>
      </c>
      <c r="AC11" s="15">
        <v>108232787.70586792</v>
      </c>
      <c r="AD11" s="16">
        <v>3204488</v>
      </c>
      <c r="AE11" s="15">
        <v>196685790.29413208</v>
      </c>
      <c r="AF11" s="15">
        <v>1914308</v>
      </c>
      <c r="AG11" s="15">
        <v>137127118.3098425</v>
      </c>
      <c r="AH11" s="16">
        <v>3511822</v>
      </c>
      <c r="AI11" s="15">
        <v>219217048.6901575</v>
      </c>
      <c r="AJ11" s="15">
        <v>2307885</v>
      </c>
      <c r="AK11" s="15">
        <v>169205180.36147174</v>
      </c>
      <c r="AL11" s="16">
        <v>3496376</v>
      </c>
      <c r="AM11" s="15">
        <v>231464135.63852826</v>
      </c>
      <c r="AN11" s="15">
        <v>2354700</v>
      </c>
      <c r="AO11" s="15">
        <v>178933698.60707837</v>
      </c>
      <c r="AP11" s="16">
        <v>3394761</v>
      </c>
      <c r="AQ11" s="15">
        <v>238638035.39292163</v>
      </c>
      <c r="AR11" s="15">
        <v>2344287</v>
      </c>
      <c r="AS11" s="15">
        <v>187440670.52286437</v>
      </c>
      <c r="AT11" s="16">
        <v>3434889</v>
      </c>
      <c r="AU11" s="15">
        <v>265127124.47713563</v>
      </c>
      <c r="AV11" s="15">
        <v>1747664</v>
      </c>
      <c r="AW11" s="15">
        <v>147144251.73077017</v>
      </c>
      <c r="AX11" s="16">
        <v>2617057</v>
      </c>
      <c r="AY11" s="15">
        <v>222073118.26922983</v>
      </c>
      <c r="AZ11" s="15">
        <v>1824308</v>
      </c>
      <c r="BA11" s="15">
        <v>158632010.92512092</v>
      </c>
      <c r="BB11" s="16">
        <v>2569675</v>
      </c>
      <c r="BC11" s="15">
        <v>226138582.07487908</v>
      </c>
      <c r="BD11" s="15">
        <v>1965899</v>
      </c>
      <c r="BE11" s="15">
        <v>175617678.62900293</v>
      </c>
      <c r="BF11" s="16">
        <v>2575711</v>
      </c>
      <c r="BG11" s="15">
        <v>229075978.37099707</v>
      </c>
      <c r="BH11" s="15">
        <v>2372809</v>
      </c>
      <c r="BI11" s="15">
        <v>223135696.2727111</v>
      </c>
      <c r="BJ11" s="16">
        <v>2480274</v>
      </c>
      <c r="BK11" s="15">
        <v>1525712421</v>
      </c>
      <c r="BL11" s="15">
        <v>2577361</v>
      </c>
      <c r="BM11" s="15">
        <v>254255228.97022238</v>
      </c>
      <c r="BN11" s="16">
        <v>2138994</v>
      </c>
      <c r="BO11" s="15">
        <v>194470880.02977762</v>
      </c>
      <c r="BP11" s="15">
        <v>1620795</v>
      </c>
      <c r="BQ11" s="15">
        <v>160781124.58948249</v>
      </c>
      <c r="BR11" s="16">
        <v>1452785</v>
      </c>
      <c r="BS11" s="15">
        <v>131433038.41051751</v>
      </c>
      <c r="BT11" s="15">
        <v>742146</v>
      </c>
      <c r="BU11" s="15">
        <v>72601207.459320381</v>
      </c>
      <c r="BV11" s="16">
        <v>749178</v>
      </c>
      <c r="BW11" s="15">
        <v>66372360.540679619</v>
      </c>
      <c r="BX11" s="15">
        <v>336307</v>
      </c>
      <c r="BY11" s="15">
        <v>31725399.637794536</v>
      </c>
      <c r="BZ11" s="16">
        <v>412539</v>
      </c>
      <c r="CA11" s="15">
        <v>35682375.362205461</v>
      </c>
    </row>
    <row r="12" spans="1:79" s="1" customFormat="1" ht="35.1" customHeight="1">
      <c r="A12" s="43"/>
      <c r="B12" s="37" t="s">
        <v>7</v>
      </c>
      <c r="C12" s="29" t="s">
        <v>8</v>
      </c>
      <c r="D12" s="15">
        <f>H12+L12+P12+T12+X12+AB12+AF12+AJ12+AN12+AR12+AV12+AZ12+BD12+BH12+BL12+BP12+BT12+BX12</f>
        <v>35251030</v>
      </c>
      <c r="E12" s="15">
        <f t="shared" si="0"/>
        <v>27676032323.098454</v>
      </c>
      <c r="F12" s="16">
        <f t="shared" si="0"/>
        <v>42370516</v>
      </c>
      <c r="G12" s="15">
        <f t="shared" si="0"/>
        <v>27280835732.16008</v>
      </c>
      <c r="H12" s="15">
        <v>5583651</v>
      </c>
      <c r="I12" s="15">
        <v>917750335.33414114</v>
      </c>
      <c r="J12" s="16">
        <v>4719573</v>
      </c>
      <c r="K12" s="15">
        <v>613770097.66585886</v>
      </c>
      <c r="L12" s="15">
        <v>3793740</v>
      </c>
      <c r="M12" s="15">
        <v>626914294.18427718</v>
      </c>
      <c r="N12" s="16">
        <v>3241673</v>
      </c>
      <c r="O12" s="15">
        <v>404900658.81572282</v>
      </c>
      <c r="P12" s="15">
        <v>1827450</v>
      </c>
      <c r="Q12" s="15">
        <v>414004584.87075645</v>
      </c>
      <c r="R12" s="16">
        <v>1624772</v>
      </c>
      <c r="S12" s="15">
        <v>285005501.12924355</v>
      </c>
      <c r="T12" s="15">
        <v>1765516</v>
      </c>
      <c r="U12" s="15">
        <v>773331301.8471446</v>
      </c>
      <c r="V12" s="16">
        <v>1983828</v>
      </c>
      <c r="W12" s="15">
        <v>660002279.1528554</v>
      </c>
      <c r="X12" s="15">
        <v>1215500</v>
      </c>
      <c r="Y12" s="15">
        <v>839639025.31594253</v>
      </c>
      <c r="Z12" s="16">
        <v>2490801</v>
      </c>
      <c r="AA12" s="15">
        <v>1191872196.6840575</v>
      </c>
      <c r="AB12" s="15">
        <v>1323908</v>
      </c>
      <c r="AC12" s="15">
        <v>1026927974.0422537</v>
      </c>
      <c r="AD12" s="16">
        <v>2752176</v>
      </c>
      <c r="AE12" s="15">
        <v>1510240496.9577463</v>
      </c>
      <c r="AF12" s="15">
        <v>1682705</v>
      </c>
      <c r="AG12" s="15">
        <v>1381978106.7046201</v>
      </c>
      <c r="AH12" s="16">
        <v>3035635</v>
      </c>
      <c r="AI12" s="15">
        <v>1800754655.2953799</v>
      </c>
      <c r="AJ12" s="15">
        <v>2041894</v>
      </c>
      <c r="AK12" s="15">
        <v>1800214492.6327655</v>
      </c>
      <c r="AL12" s="16">
        <v>3041820</v>
      </c>
      <c r="AM12" s="15">
        <v>2014449052.3672345</v>
      </c>
      <c r="AN12" s="15">
        <v>2079462</v>
      </c>
      <c r="AO12" s="15">
        <v>2168469548.5702043</v>
      </c>
      <c r="AP12" s="16">
        <v>2948513</v>
      </c>
      <c r="AQ12" s="15">
        <v>2447040806.4297957</v>
      </c>
      <c r="AR12" s="15">
        <v>2074287</v>
      </c>
      <c r="AS12" s="15">
        <v>2424987326.9219155</v>
      </c>
      <c r="AT12" s="16">
        <v>3006887</v>
      </c>
      <c r="AU12" s="15">
        <v>2820549236.0780845</v>
      </c>
      <c r="AV12" s="15">
        <v>1555241</v>
      </c>
      <c r="AW12" s="15">
        <v>1968725527.4725335</v>
      </c>
      <c r="AX12" s="16">
        <v>2331566</v>
      </c>
      <c r="AY12" s="15">
        <v>2409595865.5274668</v>
      </c>
      <c r="AZ12" s="15">
        <v>1636368</v>
      </c>
      <c r="BA12" s="15">
        <v>2246534317.5074468</v>
      </c>
      <c r="BB12" s="16">
        <v>2317794</v>
      </c>
      <c r="BC12" s="15">
        <v>2631063453.4925532</v>
      </c>
      <c r="BD12" s="15">
        <v>1775874</v>
      </c>
      <c r="BE12" s="15">
        <v>2432339536.8986673</v>
      </c>
      <c r="BF12" s="16">
        <v>2336154</v>
      </c>
      <c r="BG12" s="15">
        <v>2877342913.1013327</v>
      </c>
      <c r="BH12" s="15">
        <v>2139198</v>
      </c>
      <c r="BI12" s="15">
        <v>2807601945.2585306</v>
      </c>
      <c r="BJ12" s="16">
        <v>2243637</v>
      </c>
      <c r="BK12" s="15">
        <v>264274538</v>
      </c>
      <c r="BL12" s="15">
        <v>2322134</v>
      </c>
      <c r="BM12" s="15">
        <v>2903578573.6978002</v>
      </c>
      <c r="BN12" s="16">
        <v>1936001</v>
      </c>
      <c r="BO12" s="15">
        <v>2583176220.3021998</v>
      </c>
      <c r="BP12" s="15">
        <v>1463544</v>
      </c>
      <c r="BQ12" s="15">
        <v>1808436381.924705</v>
      </c>
      <c r="BR12" s="16">
        <v>1314154</v>
      </c>
      <c r="BS12" s="15">
        <v>1641960137.075295</v>
      </c>
      <c r="BT12" s="15">
        <v>668934</v>
      </c>
      <c r="BU12" s="15">
        <v>803867134.08354163</v>
      </c>
      <c r="BV12" s="16">
        <v>675273</v>
      </c>
      <c r="BW12" s="15">
        <v>766189203.91645837</v>
      </c>
      <c r="BX12" s="15">
        <v>301624</v>
      </c>
      <c r="BY12" s="15">
        <v>330731915.83120847</v>
      </c>
      <c r="BZ12" s="16">
        <v>370259</v>
      </c>
      <c r="CA12" s="15">
        <v>358648420.16879153</v>
      </c>
    </row>
    <row r="13" spans="1:79" s="1" customFormat="1" ht="15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</row>
    <row r="14" spans="1:79" s="1" customFormat="1" ht="35.1" customHeight="1">
      <c r="A14" s="38" t="s">
        <v>9</v>
      </c>
      <c r="B14" s="38"/>
      <c r="C14" s="12" t="s">
        <v>10</v>
      </c>
      <c r="D14" s="13">
        <f>MAX(D15:D18)</f>
        <v>5288823</v>
      </c>
      <c r="E14" s="13">
        <f>SUM(E15:E19)</f>
        <v>11334093298.346956</v>
      </c>
      <c r="F14" s="13">
        <f>MAX(F15:F18)</f>
        <v>6144169</v>
      </c>
      <c r="G14" s="13">
        <f>SUM(G15:G19)</f>
        <v>14655289018.01683</v>
      </c>
      <c r="H14" s="13">
        <v>668303.51549452485</v>
      </c>
      <c r="I14" s="13">
        <f>SUM(I15:I19)</f>
        <v>622413752.78381526</v>
      </c>
      <c r="J14" s="13">
        <v>278493.8584743414</v>
      </c>
      <c r="K14" s="13">
        <f>SUM(K15:K19)</f>
        <v>276766679.46146268</v>
      </c>
      <c r="L14" s="13">
        <v>1601398.4059002055</v>
      </c>
      <c r="M14" s="13">
        <f>SUM(M15:M19)</f>
        <v>1438071407.8374171</v>
      </c>
      <c r="N14" s="13">
        <v>1580000.0303502644</v>
      </c>
      <c r="O14" s="13">
        <f>SUM(O15:O19)</f>
        <v>1412428979.9424236</v>
      </c>
      <c r="P14" s="13">
        <v>750785.41941040999</v>
      </c>
      <c r="Q14" s="13">
        <f>SUM(Q15:Q19)</f>
        <v>746682782.4745307</v>
      </c>
      <c r="R14" s="13">
        <v>847589.77126467228</v>
      </c>
      <c r="S14" s="13">
        <f>SUM(S15:S19)</f>
        <v>900375441.97427356</v>
      </c>
      <c r="T14" s="13">
        <v>857135.08486243384</v>
      </c>
      <c r="U14" s="13">
        <f>SUM(U15:U19)</f>
        <v>1026229814.917434</v>
      </c>
      <c r="V14" s="13">
        <v>1188606.4655754778</v>
      </c>
      <c r="W14" s="13">
        <f>SUM(W15:W19)</f>
        <v>1425311329.1425929</v>
      </c>
      <c r="X14" s="13">
        <v>833273.40248536645</v>
      </c>
      <c r="Y14" s="13">
        <f>SUM(Y15:Y19)</f>
        <v>978489588.74168611</v>
      </c>
      <c r="Z14" s="13">
        <v>1339405.9245052189</v>
      </c>
      <c r="AA14" s="13">
        <f>SUM(AA15:AA19)</f>
        <v>1548150109.8533816</v>
      </c>
      <c r="AB14" s="13">
        <v>824919.29251912271</v>
      </c>
      <c r="AC14" s="13">
        <f>SUM(AC15:AC19)</f>
        <v>923807646.51314628</v>
      </c>
      <c r="AD14" s="13">
        <v>1110474.8447877807</v>
      </c>
      <c r="AE14" s="13">
        <f>SUM(AE15:AE19)</f>
        <v>2481050593.4446812</v>
      </c>
      <c r="AF14" s="13">
        <v>789994.26445504348</v>
      </c>
      <c r="AG14" s="13">
        <f>SUM(AG15:AG19)</f>
        <v>851023919.18889606</v>
      </c>
      <c r="AH14" s="13">
        <v>1065079.4553907237</v>
      </c>
      <c r="AI14" s="13">
        <f>SUM(AI15:AI19)</f>
        <v>1172383493.6332667</v>
      </c>
      <c r="AJ14" s="13">
        <v>838117.41277153813</v>
      </c>
      <c r="AK14" s="13">
        <f>SUM(AK15:AK19)</f>
        <v>870109829.8689822</v>
      </c>
      <c r="AL14" s="13">
        <v>1082364.9842295109</v>
      </c>
      <c r="AM14" s="13">
        <f>SUM(AM15:AM19)</f>
        <v>1170633917.2305646</v>
      </c>
      <c r="AN14" s="13">
        <v>831729.72108880267</v>
      </c>
      <c r="AO14" s="13">
        <f>SUM(AO15:AO19)</f>
        <v>843692395.76668191</v>
      </c>
      <c r="AP14" s="13">
        <v>1007729.3290339282</v>
      </c>
      <c r="AQ14" s="13">
        <f>SUM(AQ15:AQ19)</f>
        <v>1069699540.7432637</v>
      </c>
      <c r="AR14" s="13">
        <v>761111.13679566933</v>
      </c>
      <c r="AS14" s="13">
        <f>SUM(AS15:AS19)</f>
        <v>760838622.61507905</v>
      </c>
      <c r="AT14" s="13">
        <v>887552.11822602234</v>
      </c>
      <c r="AU14" s="13">
        <f>SUM(AU15:AU19)</f>
        <v>926240777.84877157</v>
      </c>
      <c r="AV14" s="13">
        <v>497557.32594334305</v>
      </c>
      <c r="AW14" s="13">
        <f>SUM(AW15:AW19)</f>
        <v>495662524.2182954</v>
      </c>
      <c r="AX14" s="13">
        <v>578353.63104365987</v>
      </c>
      <c r="AY14" s="13">
        <f>SUM(AY15:AY19)</f>
        <v>591203558.68718004</v>
      </c>
      <c r="AZ14" s="13">
        <v>429331.87385290355</v>
      </c>
      <c r="BA14" s="13">
        <f>SUM(BA15:BA19)</f>
        <v>425114349.39666337</v>
      </c>
      <c r="BB14" s="13">
        <v>516456.32038222661</v>
      </c>
      <c r="BC14" s="13">
        <f>SUM(BC15:BC19)</f>
        <v>518194859.64548516</v>
      </c>
      <c r="BD14" s="13">
        <v>376396.1721267401</v>
      </c>
      <c r="BE14" s="13">
        <f>SUM(BE15:BE19)</f>
        <v>368829290.61459005</v>
      </c>
      <c r="BF14" s="13">
        <v>451776.4519157061</v>
      </c>
      <c r="BG14" s="13">
        <f>SUM(BG15:BG19)</f>
        <v>439621209.49575907</v>
      </c>
      <c r="BH14" s="13">
        <v>391932.97901207209</v>
      </c>
      <c r="BI14" s="13">
        <f>SUM(BI15:BI19)</f>
        <v>374484516.46536702</v>
      </c>
      <c r="BJ14" s="13">
        <v>354193.40831781179</v>
      </c>
      <c r="BK14" s="13">
        <f>SUM(BK15:BK19)</f>
        <v>330863952.7466892</v>
      </c>
      <c r="BL14" s="13">
        <v>372877.66779930441</v>
      </c>
      <c r="BM14" s="13">
        <f>SUM(BM15:BM19)</f>
        <v>347122156.05231148</v>
      </c>
      <c r="BN14" s="13">
        <v>248351.69882129773</v>
      </c>
      <c r="BO14" s="13">
        <f>SUM(BO15:BO19)</f>
        <v>221799533.71147072</v>
      </c>
      <c r="BP14" s="13">
        <v>199176.76624291734</v>
      </c>
      <c r="BQ14" s="13">
        <f>SUM(BQ15:BQ19)</f>
        <v>179085726.09301382</v>
      </c>
      <c r="BR14" s="13">
        <v>134606.05111011441</v>
      </c>
      <c r="BS14" s="13">
        <f>SUM(BS15:BS19)</f>
        <v>113684743.77056865</v>
      </c>
      <c r="BT14" s="13">
        <v>72408.590359417751</v>
      </c>
      <c r="BU14" s="13">
        <f>SUM(BU15:BU19)</f>
        <v>61924680.214476742</v>
      </c>
      <c r="BV14" s="13">
        <v>52504.176898133665</v>
      </c>
      <c r="BW14" s="13">
        <f>SUM(BW15:BW19)</f>
        <v>41960581.556633271</v>
      </c>
      <c r="BX14" s="13">
        <v>25358.923352952494</v>
      </c>
      <c r="BY14" s="13">
        <f>SUM(BY15:BY19)</f>
        <v>20510294.584572788</v>
      </c>
      <c r="BZ14" s="13">
        <v>19960.977470327271</v>
      </c>
      <c r="CA14" s="13">
        <f>SUM(CA15:CA19)</f>
        <v>14919715.128361816</v>
      </c>
    </row>
    <row r="15" spans="1:79" s="1" customFormat="1" ht="35.1" customHeight="1">
      <c r="A15" s="43"/>
      <c r="B15" s="37" t="s">
        <v>4</v>
      </c>
      <c r="C15" s="29" t="s">
        <v>42</v>
      </c>
      <c r="D15" s="15">
        <f>H15+L15+P15+T15+X15+AB15+AF15+AJ15+AN15+AR15+AV15+AZ15+BD15+BH15+BL15+BP15+BT15+BX15</f>
        <v>292476</v>
      </c>
      <c r="E15" s="15">
        <f t="shared" ref="E15:G18" si="1">I15+M15+Q15+U15+Y15+AC15+AG15+AK15+AO15+AS15+AW15+BA15+BE15+BI15+BM15+BQ15+BU15+BY15</f>
        <v>49755114.254617207</v>
      </c>
      <c r="F15" s="15">
        <f t="shared" si="1"/>
        <v>266851</v>
      </c>
      <c r="G15" s="15">
        <f t="shared" si="1"/>
        <v>44561150.434005931</v>
      </c>
      <c r="H15" s="15">
        <v>9700</v>
      </c>
      <c r="I15" s="15">
        <v>721079.52014539985</v>
      </c>
      <c r="J15" s="15">
        <v>3474</v>
      </c>
      <c r="K15" s="15">
        <v>360201.35460713255</v>
      </c>
      <c r="L15" s="15">
        <v>17847</v>
      </c>
      <c r="M15" s="15">
        <v>1155008.1568546912</v>
      </c>
      <c r="N15" s="15">
        <v>16561</v>
      </c>
      <c r="O15" s="15">
        <v>1009516.2790458973</v>
      </c>
      <c r="P15" s="15">
        <v>8691</v>
      </c>
      <c r="Q15" s="15">
        <v>785361.83320778341</v>
      </c>
      <c r="R15" s="15">
        <v>9470</v>
      </c>
      <c r="S15" s="15">
        <v>862656.79711068957</v>
      </c>
      <c r="T15" s="15">
        <v>13556</v>
      </c>
      <c r="U15" s="15">
        <v>1903583.7521224984</v>
      </c>
      <c r="V15" s="15">
        <v>17659</v>
      </c>
      <c r="W15" s="15">
        <v>2433598.7644493114</v>
      </c>
      <c r="X15" s="15">
        <v>17928</v>
      </c>
      <c r="Y15" s="15">
        <v>2595085.003702621</v>
      </c>
      <c r="Z15" s="15">
        <v>26962</v>
      </c>
      <c r="AA15" s="15">
        <v>4232491.2631376563</v>
      </c>
      <c r="AB15" s="15">
        <v>17497</v>
      </c>
      <c r="AC15" s="15">
        <v>2757677.684053035</v>
      </c>
      <c r="AD15" s="15">
        <v>21699</v>
      </c>
      <c r="AE15" s="15">
        <v>6906835.2276372658</v>
      </c>
      <c r="AF15" s="15">
        <v>18001</v>
      </c>
      <c r="AG15" s="15">
        <v>3145792.3906349754</v>
      </c>
      <c r="AH15" s="15">
        <v>19625</v>
      </c>
      <c r="AI15" s="15">
        <v>3072001.8319567591</v>
      </c>
      <c r="AJ15" s="15">
        <v>21758</v>
      </c>
      <c r="AK15" s="15">
        <v>4001876.0526977135</v>
      </c>
      <c r="AL15" s="15">
        <v>20943</v>
      </c>
      <c r="AM15" s="15">
        <v>3238160.5884715607</v>
      </c>
      <c r="AN15" s="15">
        <v>24972</v>
      </c>
      <c r="AO15" s="15">
        <v>4777704.3786344621</v>
      </c>
      <c r="AP15" s="15">
        <v>21430</v>
      </c>
      <c r="AQ15" s="15">
        <v>3443633.4087663824</v>
      </c>
      <c r="AR15" s="15">
        <v>24833</v>
      </c>
      <c r="AS15" s="15">
        <v>5168065.8050591387</v>
      </c>
      <c r="AT15" s="15">
        <v>22048</v>
      </c>
      <c r="AU15" s="15">
        <v>3778156.8039747593</v>
      </c>
      <c r="AV15" s="15">
        <v>17708</v>
      </c>
      <c r="AW15" s="15">
        <v>3562569.7813988943</v>
      </c>
      <c r="AX15" s="15">
        <v>16908</v>
      </c>
      <c r="AY15" s="15">
        <v>2994341.0661327923</v>
      </c>
      <c r="AZ15" s="15">
        <v>16679</v>
      </c>
      <c r="BA15" s="15">
        <v>3395239.4300517268</v>
      </c>
      <c r="BB15" s="15">
        <v>16647</v>
      </c>
      <c r="BC15" s="15">
        <v>2742259.0675559081</v>
      </c>
      <c r="BD15" s="15">
        <v>16056</v>
      </c>
      <c r="BE15" s="15">
        <v>3189133.1771654589</v>
      </c>
      <c r="BF15" s="15">
        <v>15923</v>
      </c>
      <c r="BG15" s="15">
        <v>2682176.4438285348</v>
      </c>
      <c r="BH15" s="15">
        <v>20202</v>
      </c>
      <c r="BI15" s="15">
        <v>3902644.7553347293</v>
      </c>
      <c r="BJ15" s="15">
        <v>14613</v>
      </c>
      <c r="BK15" s="15">
        <v>2595152.5455000885</v>
      </c>
      <c r="BL15" s="15">
        <v>24977</v>
      </c>
      <c r="BM15" s="15">
        <v>4645936.0666017057</v>
      </c>
      <c r="BN15" s="15">
        <v>11793</v>
      </c>
      <c r="BO15" s="15">
        <v>2140024.5361789591</v>
      </c>
      <c r="BP15" s="15">
        <v>14534</v>
      </c>
      <c r="BQ15" s="15">
        <v>2696093.1478410414</v>
      </c>
      <c r="BR15" s="15">
        <v>7074</v>
      </c>
      <c r="BS15" s="15">
        <v>1329889.1904292544</v>
      </c>
      <c r="BT15" s="15">
        <v>5533</v>
      </c>
      <c r="BU15" s="15">
        <v>1010653.4845473722</v>
      </c>
      <c r="BV15" s="15">
        <v>2880</v>
      </c>
      <c r="BW15" s="15">
        <v>520423.21135015466</v>
      </c>
      <c r="BX15" s="15">
        <v>2004</v>
      </c>
      <c r="BY15" s="15">
        <v>341609.83456395927</v>
      </c>
      <c r="BZ15" s="15">
        <v>1142</v>
      </c>
      <c r="CA15" s="15">
        <v>219632.05387282741</v>
      </c>
    </row>
    <row r="16" spans="1:79" s="1" customFormat="1" ht="35.1" customHeight="1">
      <c r="A16" s="43"/>
      <c r="B16" s="37" t="s">
        <v>5</v>
      </c>
      <c r="C16" s="28" t="s">
        <v>40</v>
      </c>
      <c r="D16" s="15">
        <f>H16+L16+P16+T16+X16+AB16+AF16+AJ16+AN16+AR16+AV16+AZ16+BD16+BH16+BL16+BP16+BT16+BX16</f>
        <v>5288823</v>
      </c>
      <c r="E16" s="15">
        <f t="shared" si="1"/>
        <v>2483470476.8038688</v>
      </c>
      <c r="F16" s="15">
        <f t="shared" si="1"/>
        <v>6144169</v>
      </c>
      <c r="G16" s="15">
        <f t="shared" si="1"/>
        <v>3089642775.6069965</v>
      </c>
      <c r="H16" s="15">
        <v>322371</v>
      </c>
      <c r="I16" s="15">
        <v>149176936.17131168</v>
      </c>
      <c r="J16" s="15">
        <v>134951</v>
      </c>
      <c r="K16" s="15">
        <v>62290233.687084392</v>
      </c>
      <c r="L16" s="15">
        <v>786236</v>
      </c>
      <c r="M16" s="15">
        <v>358001645.41770774</v>
      </c>
      <c r="N16" s="15">
        <v>776501</v>
      </c>
      <c r="O16" s="15">
        <v>353519245.89638799</v>
      </c>
      <c r="P16" s="15">
        <v>367698</v>
      </c>
      <c r="Q16" s="15">
        <v>168454635.18626902</v>
      </c>
      <c r="R16" s="15">
        <v>416032</v>
      </c>
      <c r="S16" s="15">
        <v>189693050.83499536</v>
      </c>
      <c r="T16" s="15">
        <v>418251</v>
      </c>
      <c r="U16" s="15">
        <v>191414912.53678474</v>
      </c>
      <c r="V16" s="15">
        <v>581223</v>
      </c>
      <c r="W16" s="15">
        <v>265108192.80814904</v>
      </c>
      <c r="X16" s="15">
        <v>401346</v>
      </c>
      <c r="Y16" s="15">
        <v>186686030.37239242</v>
      </c>
      <c r="Z16" s="15">
        <v>647026</v>
      </c>
      <c r="AA16" s="15">
        <v>299756676.7299087</v>
      </c>
      <c r="AB16" s="15">
        <v>397472</v>
      </c>
      <c r="AC16" s="15">
        <v>184988267.83669007</v>
      </c>
      <c r="AD16" s="15">
        <v>537160</v>
      </c>
      <c r="AE16" s="15">
        <v>496606603.65089273</v>
      </c>
      <c r="AF16" s="15">
        <v>379413</v>
      </c>
      <c r="AG16" s="15">
        <v>176935693.42603907</v>
      </c>
      <c r="AH16" s="15">
        <v>516852</v>
      </c>
      <c r="AI16" s="15">
        <v>237576288.80775702</v>
      </c>
      <c r="AJ16" s="15">
        <v>399610</v>
      </c>
      <c r="AK16" s="15">
        <v>187553609.70720673</v>
      </c>
      <c r="AL16" s="15">
        <v>524742</v>
      </c>
      <c r="AM16" s="15">
        <v>240839643.61621299</v>
      </c>
      <c r="AN16" s="15">
        <v>392902</v>
      </c>
      <c r="AO16" s="15">
        <v>186102358.27704147</v>
      </c>
      <c r="AP16" s="15">
        <v>486745</v>
      </c>
      <c r="AQ16" s="15">
        <v>223981241.66298306</v>
      </c>
      <c r="AR16" s="15">
        <v>357227</v>
      </c>
      <c r="AS16" s="15">
        <v>170170632.8983205</v>
      </c>
      <c r="AT16" s="15">
        <v>425341</v>
      </c>
      <c r="AU16" s="15">
        <v>197033259.43023181</v>
      </c>
      <c r="AV16" s="15">
        <v>231995</v>
      </c>
      <c r="AW16" s="15">
        <v>111212831.5287737</v>
      </c>
      <c r="AX16" s="15">
        <v>274348</v>
      </c>
      <c r="AY16" s="15">
        <v>128293447.50907362</v>
      </c>
      <c r="AZ16" s="15">
        <v>198780</v>
      </c>
      <c r="BA16" s="15">
        <v>95826966.038669407</v>
      </c>
      <c r="BB16" s="15">
        <v>243576</v>
      </c>
      <c r="BC16" s="15">
        <v>114538911.85249813</v>
      </c>
      <c r="BD16" s="15">
        <v>172971</v>
      </c>
      <c r="BE16" s="15">
        <v>83802599.362468362</v>
      </c>
      <c r="BF16" s="15">
        <v>211559</v>
      </c>
      <c r="BG16" s="15">
        <v>100194717.21771583</v>
      </c>
      <c r="BH16" s="15">
        <v>176138</v>
      </c>
      <c r="BI16" s="15">
        <v>86612214.923978984</v>
      </c>
      <c r="BJ16" s="15">
        <v>163395</v>
      </c>
      <c r="BK16" s="15">
        <v>78650457.590413749</v>
      </c>
      <c r="BL16" s="15">
        <v>160978</v>
      </c>
      <c r="BM16" s="15">
        <v>81626618.044255435</v>
      </c>
      <c r="BN16" s="15">
        <v>112567</v>
      </c>
      <c r="BO16" s="15">
        <v>55260060.726812817</v>
      </c>
      <c r="BP16" s="15">
        <v>84539</v>
      </c>
      <c r="BQ16" s="15">
        <v>43517095.065127105</v>
      </c>
      <c r="BR16" s="15">
        <v>60118</v>
      </c>
      <c r="BS16" s="15">
        <v>30048378.87892643</v>
      </c>
      <c r="BT16" s="15">
        <v>30356</v>
      </c>
      <c r="BU16" s="15">
        <v>15835154.165557113</v>
      </c>
      <c r="BV16" s="15">
        <v>23267</v>
      </c>
      <c r="BW16" s="15">
        <v>11760422.559983028</v>
      </c>
      <c r="BX16" s="15">
        <v>10540</v>
      </c>
      <c r="BY16" s="15">
        <v>5552275.8452759255</v>
      </c>
      <c r="BZ16" s="15">
        <v>8766</v>
      </c>
      <c r="CA16" s="15">
        <v>4491942.1469700038</v>
      </c>
    </row>
    <row r="17" spans="1:79" s="1" customFormat="1" ht="35.1" customHeight="1">
      <c r="A17" s="43"/>
      <c r="B17" s="37" t="s">
        <v>6</v>
      </c>
      <c r="C17" s="29" t="s">
        <v>43</v>
      </c>
      <c r="D17" s="15">
        <f>H17+L17+P17+T17+X17+AB17+AF17+AJ17+AN17+AR17+AV17+AZ17+BD17+BH17+BL17+BP17+BT17+BX17</f>
        <v>5250583</v>
      </c>
      <c r="E17" s="15">
        <f t="shared" si="1"/>
        <v>14351765.327924477</v>
      </c>
      <c r="F17" s="15">
        <f t="shared" si="1"/>
        <v>6068276</v>
      </c>
      <c r="G17" s="15">
        <f t="shared" si="1"/>
        <v>13421404.614694262</v>
      </c>
      <c r="H17" s="15">
        <v>326602</v>
      </c>
      <c r="I17" s="15">
        <v>350741.83791282959</v>
      </c>
      <c r="J17" s="15">
        <v>136615</v>
      </c>
      <c r="K17" s="15">
        <v>151076.2936886776</v>
      </c>
      <c r="L17" s="15">
        <v>779593</v>
      </c>
      <c r="M17" s="15">
        <v>696356.00700842193</v>
      </c>
      <c r="N17" s="15">
        <v>770487</v>
      </c>
      <c r="O17" s="15">
        <v>627472.00348905788</v>
      </c>
      <c r="P17" s="15">
        <v>365766</v>
      </c>
      <c r="Q17" s="15">
        <v>347124.84002535191</v>
      </c>
      <c r="R17" s="15">
        <v>412688</v>
      </c>
      <c r="S17" s="15">
        <v>374100.78916168242</v>
      </c>
      <c r="T17" s="15">
        <v>411942</v>
      </c>
      <c r="U17" s="15">
        <v>568230.38700011093</v>
      </c>
      <c r="V17" s="15">
        <v>572267</v>
      </c>
      <c r="W17" s="15">
        <v>749954.19969182438</v>
      </c>
      <c r="X17" s="15">
        <v>396273</v>
      </c>
      <c r="Y17" s="15">
        <v>781279.73409181181</v>
      </c>
      <c r="Z17" s="15">
        <v>638818</v>
      </c>
      <c r="AA17" s="15">
        <v>1246274.5959329854</v>
      </c>
      <c r="AB17" s="15">
        <v>392644</v>
      </c>
      <c r="AC17" s="15">
        <v>800568.82354023249</v>
      </c>
      <c r="AD17" s="15">
        <v>530149</v>
      </c>
      <c r="AE17" s="15">
        <v>1997943.9242239904</v>
      </c>
      <c r="AF17" s="15">
        <v>374784</v>
      </c>
      <c r="AG17" s="15">
        <v>848549.01309444825</v>
      </c>
      <c r="AH17" s="15">
        <v>509185</v>
      </c>
      <c r="AI17" s="15">
        <v>904125.95039637957</v>
      </c>
      <c r="AJ17" s="15">
        <v>395236</v>
      </c>
      <c r="AK17" s="15">
        <v>1017352.0625572725</v>
      </c>
      <c r="AL17" s="15">
        <v>515966</v>
      </c>
      <c r="AM17" s="15">
        <v>947702.51478980714</v>
      </c>
      <c r="AN17" s="15">
        <v>389166</v>
      </c>
      <c r="AO17" s="15">
        <v>1167345.4166734382</v>
      </c>
      <c r="AP17" s="15">
        <v>478362</v>
      </c>
      <c r="AQ17" s="15">
        <v>981982.02360298741</v>
      </c>
      <c r="AR17" s="15">
        <v>354454</v>
      </c>
      <c r="AS17" s="15">
        <v>1193710.6715139304</v>
      </c>
      <c r="AT17" s="15">
        <v>418331</v>
      </c>
      <c r="AU17" s="15">
        <v>1041141.6538869885</v>
      </c>
      <c r="AV17" s="15">
        <v>230348</v>
      </c>
      <c r="AW17" s="15">
        <v>863040.85819522734</v>
      </c>
      <c r="AX17" s="15">
        <v>270335</v>
      </c>
      <c r="AY17" s="15">
        <v>821538.5482091459</v>
      </c>
      <c r="AZ17" s="15">
        <v>197350</v>
      </c>
      <c r="BA17" s="15">
        <v>821624.0234556885</v>
      </c>
      <c r="BB17" s="15">
        <v>239763</v>
      </c>
      <c r="BC17" s="15">
        <v>804967.92008285271</v>
      </c>
      <c r="BD17" s="15">
        <v>171437</v>
      </c>
      <c r="BE17" s="15">
        <v>781883.5696434112</v>
      </c>
      <c r="BF17" s="15">
        <v>208527</v>
      </c>
      <c r="BG17" s="15">
        <v>768018.92459616589</v>
      </c>
      <c r="BH17" s="15">
        <v>175518</v>
      </c>
      <c r="BI17" s="15">
        <v>1194397.3060791432</v>
      </c>
      <c r="BJ17" s="15">
        <v>161697</v>
      </c>
      <c r="BK17" s="15">
        <v>754406.37409463315</v>
      </c>
      <c r="BL17" s="15">
        <v>162038</v>
      </c>
      <c r="BM17" s="15">
        <v>1537747.1402479124</v>
      </c>
      <c r="BN17" s="15">
        <v>112278</v>
      </c>
      <c r="BO17" s="15">
        <v>638808.2789642635</v>
      </c>
      <c r="BP17" s="15">
        <v>85610</v>
      </c>
      <c r="BQ17" s="15">
        <v>918215.93026951177</v>
      </c>
      <c r="BR17" s="15">
        <v>60386</v>
      </c>
      <c r="BS17" s="15">
        <v>388662.4263035754</v>
      </c>
      <c r="BT17" s="15">
        <v>31003</v>
      </c>
      <c r="BU17" s="15">
        <v>342340.41975814174</v>
      </c>
      <c r="BV17" s="15">
        <v>23503</v>
      </c>
      <c r="BW17" s="15">
        <v>157122.80604197955</v>
      </c>
      <c r="BX17" s="15">
        <v>10819</v>
      </c>
      <c r="BY17" s="15">
        <v>121257.28685759378</v>
      </c>
      <c r="BZ17" s="15">
        <v>8919</v>
      </c>
      <c r="CA17" s="15">
        <v>66105.387537265415</v>
      </c>
    </row>
    <row r="18" spans="1:79" s="1" customFormat="1" ht="35.1" customHeight="1">
      <c r="A18" s="43"/>
      <c r="B18" s="37" t="s">
        <v>7</v>
      </c>
      <c r="C18" s="29" t="s">
        <v>8</v>
      </c>
      <c r="D18" s="15">
        <f>H18+L18+P18+T18+X18+AB18+AF18+AJ18+AN18+AR18+AV18+AZ18+BD18+BH18+BL18+BP18+BT18+BX18</f>
        <v>289925</v>
      </c>
      <c r="E18" s="15">
        <f t="shared" si="1"/>
        <v>8786515941.9605465</v>
      </c>
      <c r="F18" s="15">
        <f t="shared" si="1"/>
        <v>264202</v>
      </c>
      <c r="G18" s="15">
        <f t="shared" si="1"/>
        <v>11507663687.361134</v>
      </c>
      <c r="H18" s="15">
        <v>9631</v>
      </c>
      <c r="I18" s="15">
        <v>472164995.25444537</v>
      </c>
      <c r="J18" s="15">
        <v>3454</v>
      </c>
      <c r="K18" s="15">
        <v>213965168.12608248</v>
      </c>
      <c r="L18" s="15">
        <v>17722</v>
      </c>
      <c r="M18" s="15">
        <v>1078218398.2558463</v>
      </c>
      <c r="N18" s="15">
        <v>16451</v>
      </c>
      <c r="O18" s="15">
        <v>1057272745.7635007</v>
      </c>
      <c r="P18" s="15">
        <v>8630</v>
      </c>
      <c r="Q18" s="15">
        <v>577095660.6150285</v>
      </c>
      <c r="R18" s="15">
        <v>9400</v>
      </c>
      <c r="S18" s="15">
        <v>709445633.55300581</v>
      </c>
      <c r="T18" s="15">
        <v>13386</v>
      </c>
      <c r="U18" s="15">
        <v>832343088.2415266</v>
      </c>
      <c r="V18" s="15">
        <v>17457</v>
      </c>
      <c r="W18" s="15">
        <v>1157019583.3703027</v>
      </c>
      <c r="X18" s="15">
        <v>17726</v>
      </c>
      <c r="Y18" s="15">
        <v>788427193.63149929</v>
      </c>
      <c r="Z18" s="15">
        <v>26600</v>
      </c>
      <c r="AA18" s="15">
        <v>1242914667.2644024</v>
      </c>
      <c r="AB18" s="15">
        <v>17306</v>
      </c>
      <c r="AC18" s="15">
        <v>735261132.16886294</v>
      </c>
      <c r="AD18" s="15">
        <v>21467</v>
      </c>
      <c r="AE18" s="15">
        <v>1975539210.6419272</v>
      </c>
      <c r="AF18" s="15">
        <v>17796</v>
      </c>
      <c r="AG18" s="15">
        <v>670093884.35912752</v>
      </c>
      <c r="AH18" s="15">
        <v>19417</v>
      </c>
      <c r="AI18" s="15">
        <v>930831077.0431565</v>
      </c>
      <c r="AJ18" s="15">
        <v>21513</v>
      </c>
      <c r="AK18" s="15">
        <v>677536992.04652047</v>
      </c>
      <c r="AL18" s="15">
        <v>20714</v>
      </c>
      <c r="AM18" s="15">
        <v>925608410.51109016</v>
      </c>
      <c r="AN18" s="15">
        <v>24690</v>
      </c>
      <c r="AO18" s="15">
        <v>651644987.69433248</v>
      </c>
      <c r="AP18" s="15">
        <v>21192</v>
      </c>
      <c r="AQ18" s="15">
        <v>841292683.64791131</v>
      </c>
      <c r="AR18" s="15">
        <v>24597</v>
      </c>
      <c r="AS18" s="15">
        <v>584306213.2401855</v>
      </c>
      <c r="AT18" s="15">
        <v>21832</v>
      </c>
      <c r="AU18" s="15">
        <v>724388219.9606781</v>
      </c>
      <c r="AV18" s="15">
        <v>17506</v>
      </c>
      <c r="AW18" s="15">
        <v>380024082.04992759</v>
      </c>
      <c r="AX18" s="15">
        <v>16763</v>
      </c>
      <c r="AY18" s="15">
        <v>459094231.56376445</v>
      </c>
      <c r="AZ18" s="15">
        <v>16523</v>
      </c>
      <c r="BA18" s="15">
        <v>325070519.90448654</v>
      </c>
      <c r="BB18" s="15">
        <v>16470</v>
      </c>
      <c r="BC18" s="15">
        <v>400108720.80534828</v>
      </c>
      <c r="BD18" s="15">
        <v>15932</v>
      </c>
      <c r="BE18" s="15">
        <v>281055674.5053128</v>
      </c>
      <c r="BF18" s="15">
        <v>15767</v>
      </c>
      <c r="BG18" s="15">
        <v>335976296.90961856</v>
      </c>
      <c r="BH18" s="15">
        <v>20075</v>
      </c>
      <c r="BI18" s="15">
        <v>282775259.47997415</v>
      </c>
      <c r="BJ18" s="15">
        <v>14488</v>
      </c>
      <c r="BK18" s="15">
        <v>248863936.23668075</v>
      </c>
      <c r="BL18" s="15">
        <v>24885</v>
      </c>
      <c r="BM18" s="15">
        <v>259311854.80120644</v>
      </c>
      <c r="BN18" s="15">
        <v>11714</v>
      </c>
      <c r="BO18" s="15">
        <v>163760640.16951469</v>
      </c>
      <c r="BP18" s="15">
        <v>14494</v>
      </c>
      <c r="BQ18" s="15">
        <v>131954321.94977617</v>
      </c>
      <c r="BR18" s="15">
        <v>7028</v>
      </c>
      <c r="BS18" s="15">
        <v>81917813.274909392</v>
      </c>
      <c r="BT18" s="15">
        <v>5517</v>
      </c>
      <c r="BU18" s="15">
        <v>44736532.144614115</v>
      </c>
      <c r="BV18" s="15">
        <v>2854</v>
      </c>
      <c r="BW18" s="15">
        <v>29522612.979258109</v>
      </c>
      <c r="BX18" s="15">
        <v>1996</v>
      </c>
      <c r="BY18" s="15">
        <v>14495151.61787531</v>
      </c>
      <c r="BZ18" s="15">
        <v>1134</v>
      </c>
      <c r="CA18" s="15">
        <v>10142035.539981719</v>
      </c>
    </row>
    <row r="19" spans="1:79" s="1" customFormat="1" ht="15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5"/>
      <c r="BY19" s="15"/>
      <c r="BZ19" s="15"/>
      <c r="CA19" s="15"/>
    </row>
    <row r="20" spans="1:79" s="1" customFormat="1" ht="35.1" customHeight="1">
      <c r="A20" s="38" t="s">
        <v>11</v>
      </c>
      <c r="B20" s="38"/>
      <c r="C20" s="12" t="s">
        <v>13</v>
      </c>
      <c r="D20" s="13">
        <f>MAX(D21:D24)</f>
        <v>4149931</v>
      </c>
      <c r="E20" s="13">
        <f>SUM(E21:E24)</f>
        <v>5837147023.3077602</v>
      </c>
      <c r="F20" s="13">
        <f>MAX(F21:F24)</f>
        <v>10945618</v>
      </c>
      <c r="G20" s="13">
        <f>SUM(G21:G24)</f>
        <v>7720095739.204813</v>
      </c>
      <c r="H20" s="13">
        <v>619225.14342563774</v>
      </c>
      <c r="I20" s="13">
        <f>SUM(I21:I24)</f>
        <v>239848662.04785118</v>
      </c>
      <c r="J20" s="19">
        <v>375373.09411819349</v>
      </c>
      <c r="K20" s="19">
        <f>SUM(K21:K24)</f>
        <v>143935401.46472219</v>
      </c>
      <c r="L20" s="13">
        <v>901723.42670816812</v>
      </c>
      <c r="M20" s="13">
        <f>SUM(M21:M24)</f>
        <v>365705033.25971973</v>
      </c>
      <c r="N20" s="19">
        <v>717429.57329183188</v>
      </c>
      <c r="O20" s="19">
        <f>SUM(O21:O24)</f>
        <v>287078805.74028027</v>
      </c>
      <c r="P20" s="13">
        <v>798337.22272599454</v>
      </c>
      <c r="Q20" s="13">
        <f>SUM(Q21:Q24)</f>
        <v>362850918.05732346</v>
      </c>
      <c r="R20" s="19">
        <v>668153.77727400546</v>
      </c>
      <c r="S20" s="19">
        <f>SUM(S21:S24)</f>
        <v>290836674.94267654</v>
      </c>
      <c r="T20" s="13">
        <v>980261.53522095049</v>
      </c>
      <c r="U20" s="13">
        <f>SUM(U21:U24)</f>
        <v>483605020.04554462</v>
      </c>
      <c r="V20" s="19">
        <v>1028030.4647790495</v>
      </c>
      <c r="W20" s="19">
        <f>SUM(W21:W24)</f>
        <v>471020553.95445532</v>
      </c>
      <c r="X20" s="13">
        <v>751274.40011673712</v>
      </c>
      <c r="Y20" s="13">
        <f>SUM(Y21:Y24)</f>
        <v>371644925.47131824</v>
      </c>
      <c r="Z20" s="19">
        <v>1358070.5998832628</v>
      </c>
      <c r="AA20" s="19">
        <f>SUM(AA21:AA24)</f>
        <v>628380351.52868176</v>
      </c>
      <c r="AB20" s="13">
        <v>810698.62722179294</v>
      </c>
      <c r="AC20" s="13">
        <f>SUM(AC21:AC24)</f>
        <v>394869084.40784615</v>
      </c>
      <c r="AD20" s="19">
        <v>1408549.3727782071</v>
      </c>
      <c r="AE20" s="19">
        <f>SUM(AE21:AE24)</f>
        <v>638571494.59215379</v>
      </c>
      <c r="AF20" s="13">
        <v>1004946.1638772243</v>
      </c>
      <c r="AG20" s="13">
        <f>SUM(AG21:AG24)</f>
        <v>479371427.15503973</v>
      </c>
      <c r="AH20" s="19">
        <v>1680813.8361227757</v>
      </c>
      <c r="AI20" s="19">
        <f>SUM(AI21:AI24)</f>
        <v>756364258.84496021</v>
      </c>
      <c r="AJ20" s="13">
        <v>1185428.6994575113</v>
      </c>
      <c r="AK20" s="13">
        <f>SUM(AK21:AK24)</f>
        <v>563512548.3720597</v>
      </c>
      <c r="AL20" s="19">
        <v>1898982.3005424887</v>
      </c>
      <c r="AM20" s="19">
        <f>SUM(AM21:AM24)</f>
        <v>867589160.62794018</v>
      </c>
      <c r="AN20" s="13">
        <v>1153827.364462568</v>
      </c>
      <c r="AO20" s="13">
        <f>SUM(AO21:AO24)</f>
        <v>550375528.12106609</v>
      </c>
      <c r="AP20" s="19">
        <v>1778572.635537432</v>
      </c>
      <c r="AQ20" s="19">
        <f>SUM(AQ21:AQ24)</f>
        <v>828257440.87893391</v>
      </c>
      <c r="AR20" s="13">
        <v>1039827.1668515365</v>
      </c>
      <c r="AS20" s="13">
        <f>SUM(AS21:AS24)</f>
        <v>494813053.42915893</v>
      </c>
      <c r="AT20" s="19">
        <v>1541506.8331484636</v>
      </c>
      <c r="AU20" s="19">
        <f>SUM(AU21:AU24)</f>
        <v>731999903.57084107</v>
      </c>
      <c r="AV20" s="13">
        <v>651343.13400244561</v>
      </c>
      <c r="AW20" s="13">
        <f>SUM(AW21:AW24)</f>
        <v>311466449.21866935</v>
      </c>
      <c r="AX20" s="19">
        <v>974101.86599755439</v>
      </c>
      <c r="AY20" s="19">
        <f>SUM(AY21:AY24)</f>
        <v>474030501.7813307</v>
      </c>
      <c r="AZ20" s="13">
        <v>572127.24060406978</v>
      </c>
      <c r="BA20" s="13">
        <f>SUM(BA21:BA24)</f>
        <v>271664625.26636386</v>
      </c>
      <c r="BB20" s="19">
        <v>835100.75939593022</v>
      </c>
      <c r="BC20" s="19">
        <f>SUM(BC21:BC24)</f>
        <v>406868859.7336362</v>
      </c>
      <c r="BD20" s="13">
        <v>518029.60561909043</v>
      </c>
      <c r="BE20" s="13">
        <f>SUM(BE21:BE24)</f>
        <v>245610977.55635253</v>
      </c>
      <c r="BF20" s="19">
        <v>758690.39438090962</v>
      </c>
      <c r="BG20" s="19">
        <f>SUM(BG21:BG24)</f>
        <v>372413914.44364744</v>
      </c>
      <c r="BH20" s="13">
        <v>508305.09326234815</v>
      </c>
      <c r="BI20" s="13">
        <f>SUM(BI21:BI24)</f>
        <v>249279855.89120716</v>
      </c>
      <c r="BJ20" s="19">
        <v>642613.90673765179</v>
      </c>
      <c r="BK20" s="19">
        <f>SUM(BK21:BK24)</f>
        <v>324279540.10879284</v>
      </c>
      <c r="BL20" s="13">
        <v>476189.7798725632</v>
      </c>
      <c r="BM20" s="13">
        <f>SUM(BM21:BM24)</f>
        <v>241280203.72099006</v>
      </c>
      <c r="BN20" s="19">
        <v>495700.2201274368</v>
      </c>
      <c r="BO20" s="19">
        <f>SUM(BO21:BO24)</f>
        <v>255121097.27900994</v>
      </c>
      <c r="BP20" s="13">
        <v>269219.49088599777</v>
      </c>
      <c r="BQ20" s="13">
        <f>SUM(BQ21:BQ24)</f>
        <v>134917102.09301665</v>
      </c>
      <c r="BR20" s="19">
        <v>297814.50911400223</v>
      </c>
      <c r="BS20" s="19">
        <f>SUM(BS21:BS24)</f>
        <v>150812507.90698335</v>
      </c>
      <c r="BT20" s="13">
        <v>111170.75400770269</v>
      </c>
      <c r="BU20" s="13">
        <f>SUM(BU21:BU24)</f>
        <v>54856701.382817909</v>
      </c>
      <c r="BV20" s="19">
        <v>131937.24599229731</v>
      </c>
      <c r="BW20" s="19">
        <f>SUM(BW21:BW24)</f>
        <v>64442977.617182091</v>
      </c>
      <c r="BX20" s="13">
        <v>45628.461540468488</v>
      </c>
      <c r="BY20" s="13">
        <f>SUM(BY21:BY24)</f>
        <v>21474907.811414402</v>
      </c>
      <c r="BZ20" s="13">
        <v>60822.538459531512</v>
      </c>
      <c r="CA20" s="13">
        <f>SUM(CA21:CA24)</f>
        <v>28092294.188585598</v>
      </c>
    </row>
    <row r="21" spans="1:79" s="1" customFormat="1" ht="35.1" customHeight="1">
      <c r="A21" s="43"/>
      <c r="B21" s="37" t="s">
        <v>4</v>
      </c>
      <c r="C21" s="29" t="s">
        <v>42</v>
      </c>
      <c r="D21" s="15">
        <f>H21+L21+P21+T21+X21+AB21+AF21+AJ21+AN21+AR21+AV21+AZ21+BD21+BH21+BL21+BP21+BT21+BX21</f>
        <v>3492116</v>
      </c>
      <c r="E21" s="15">
        <f t="shared" ref="E21:G24" si="2">I21+M21+Q21+U21+Y21+AC21+AG21+AK21+AO21+AS21+AW21+BA21+BE21+BI21+BM21+BQ21+BU21+BY21</f>
        <v>1848043142.8797331</v>
      </c>
      <c r="F21" s="15">
        <f t="shared" si="2"/>
        <v>9318497</v>
      </c>
      <c r="G21" s="15">
        <f t="shared" si="2"/>
        <v>2433086952.5469398</v>
      </c>
      <c r="H21" s="15">
        <v>200702</v>
      </c>
      <c r="I21" s="15">
        <v>96048658.816927016</v>
      </c>
      <c r="J21" s="18">
        <v>121633</v>
      </c>
      <c r="K21" s="18">
        <v>57201797.609746128</v>
      </c>
      <c r="L21" s="15">
        <v>286740</v>
      </c>
      <c r="M21" s="15">
        <v>142801370.82551098</v>
      </c>
      <c r="N21" s="18">
        <v>227802</v>
      </c>
      <c r="O21" s="18">
        <v>111120916.17448901</v>
      </c>
      <c r="P21" s="15">
        <v>226145</v>
      </c>
      <c r="Q21" s="15">
        <v>111057630.28488329</v>
      </c>
      <c r="R21" s="18">
        <v>195659</v>
      </c>
      <c r="S21" s="18">
        <v>95083317.715116709</v>
      </c>
      <c r="T21" s="15">
        <v>247323</v>
      </c>
      <c r="U21" s="15">
        <v>122540303.85280032</v>
      </c>
      <c r="V21" s="18">
        <v>280786</v>
      </c>
      <c r="W21" s="18">
        <v>138065669.14719966</v>
      </c>
      <c r="X21" s="15">
        <v>182526</v>
      </c>
      <c r="Y21" s="15">
        <v>94971429.599132031</v>
      </c>
      <c r="Z21" s="18">
        <v>370942</v>
      </c>
      <c r="AA21" s="18">
        <v>186787166.40086797</v>
      </c>
      <c r="AB21" s="15">
        <v>209704</v>
      </c>
      <c r="AC21" s="15">
        <v>110686382.15616716</v>
      </c>
      <c r="AD21" s="18">
        <v>399110</v>
      </c>
      <c r="AE21" s="18">
        <v>202482789.84383282</v>
      </c>
      <c r="AF21" s="15">
        <v>274230</v>
      </c>
      <c r="AG21" s="15">
        <v>146583454.98652592</v>
      </c>
      <c r="AH21" s="18">
        <v>487697</v>
      </c>
      <c r="AI21" s="18">
        <v>248668760.01347408</v>
      </c>
      <c r="AJ21" s="15">
        <v>331153</v>
      </c>
      <c r="AK21" s="15">
        <v>177397060.60950974</v>
      </c>
      <c r="AL21" s="18">
        <v>548827</v>
      </c>
      <c r="AM21" s="18">
        <v>280828360.39049029</v>
      </c>
      <c r="AN21" s="15">
        <v>325086</v>
      </c>
      <c r="AO21" s="15">
        <v>176856409.55571091</v>
      </c>
      <c r="AP21" s="18">
        <v>5075767</v>
      </c>
      <c r="AQ21" s="18">
        <v>262608107.44428909</v>
      </c>
      <c r="AR21" s="15">
        <v>297118</v>
      </c>
      <c r="AS21" s="15">
        <v>163788617.01989195</v>
      </c>
      <c r="AT21" s="18">
        <v>435984</v>
      </c>
      <c r="AU21" s="18">
        <v>227318945.98010805</v>
      </c>
      <c r="AV21" s="15">
        <v>187224</v>
      </c>
      <c r="AW21" s="15">
        <v>103662059.6646585</v>
      </c>
      <c r="AX21" s="18">
        <v>271198</v>
      </c>
      <c r="AY21" s="18">
        <v>142682753.33534151</v>
      </c>
      <c r="AZ21" s="15">
        <v>166532</v>
      </c>
      <c r="BA21" s="15">
        <v>92486676.553765923</v>
      </c>
      <c r="BB21" s="18">
        <v>233784</v>
      </c>
      <c r="BC21" s="18">
        <v>124590968.44623408</v>
      </c>
      <c r="BD21" s="15">
        <v>153118</v>
      </c>
      <c r="BE21" s="15">
        <v>84682169.478846163</v>
      </c>
      <c r="BF21" s="18">
        <v>214318</v>
      </c>
      <c r="BG21" s="18">
        <v>113962573.52115384</v>
      </c>
      <c r="BH21" s="15">
        <v>148009</v>
      </c>
      <c r="BI21" s="15">
        <v>81955128.893940747</v>
      </c>
      <c r="BJ21" s="18">
        <v>179421</v>
      </c>
      <c r="BK21" s="18">
        <v>95546160.106059253</v>
      </c>
      <c r="BL21" s="15">
        <v>134966</v>
      </c>
      <c r="BM21" s="15">
        <v>75197600.279427752</v>
      </c>
      <c r="BN21" s="18">
        <v>136806</v>
      </c>
      <c r="BO21" s="18">
        <v>72513289.720572248</v>
      </c>
      <c r="BP21" s="15">
        <v>76120</v>
      </c>
      <c r="BQ21" s="15">
        <v>42454741.239938602</v>
      </c>
      <c r="BR21" s="18">
        <v>83033</v>
      </c>
      <c r="BS21" s="18">
        <v>43938473.760061398</v>
      </c>
      <c r="BT21" s="15">
        <v>31947</v>
      </c>
      <c r="BU21" s="15">
        <v>17533873.222226117</v>
      </c>
      <c r="BV21" s="18">
        <v>37706</v>
      </c>
      <c r="BW21" s="18">
        <v>20018709.777773883</v>
      </c>
      <c r="BX21" s="15">
        <v>13473</v>
      </c>
      <c r="BY21" s="15">
        <v>7339575.8398701372</v>
      </c>
      <c r="BZ21" s="15">
        <v>18024</v>
      </c>
      <c r="CA21" s="15">
        <v>9668193.1601298619</v>
      </c>
    </row>
    <row r="22" spans="1:79" s="1" customFormat="1" ht="35.1" customHeight="1">
      <c r="A22" s="43"/>
      <c r="B22" s="37" t="s">
        <v>5</v>
      </c>
      <c r="C22" s="28" t="s">
        <v>41</v>
      </c>
      <c r="D22" s="15">
        <f>H22+L22+P22+T22+X22+AB22+AF22+AJ22+AN22+AR22+AV22+AZ22+BD22+BH22+BL22+BP22+BT22+BX22</f>
        <v>1274526</v>
      </c>
      <c r="E22" s="15">
        <f t="shared" si="2"/>
        <v>2368796815.300982</v>
      </c>
      <c r="F22" s="15">
        <f t="shared" si="2"/>
        <v>3104453</v>
      </c>
      <c r="G22" s="15">
        <f t="shared" si="2"/>
        <v>3187884323.6366816</v>
      </c>
      <c r="H22" s="15">
        <v>10119</v>
      </c>
      <c r="I22" s="15">
        <v>124276185.17671201</v>
      </c>
      <c r="J22" s="18">
        <v>6129</v>
      </c>
      <c r="K22" s="18">
        <v>75371435.760951549</v>
      </c>
      <c r="L22" s="15">
        <v>25216</v>
      </c>
      <c r="M22" s="15">
        <v>180720695.0008243</v>
      </c>
      <c r="N22" s="18">
        <v>20466</v>
      </c>
      <c r="O22" s="18">
        <v>143724792.9991757</v>
      </c>
      <c r="P22" s="15">
        <v>73323</v>
      </c>
      <c r="Q22" s="15">
        <v>153891256.08544436</v>
      </c>
      <c r="R22" s="18">
        <v>49451</v>
      </c>
      <c r="S22" s="18">
        <v>130292634.91455562</v>
      </c>
      <c r="T22" s="15">
        <v>150666</v>
      </c>
      <c r="U22" s="15">
        <v>181511090.60019052</v>
      </c>
      <c r="V22" s="18">
        <v>115884</v>
      </c>
      <c r="W22" s="18">
        <v>194982247.39980948</v>
      </c>
      <c r="X22" s="15">
        <v>133541</v>
      </c>
      <c r="Y22" s="15">
        <v>136558629.93950987</v>
      </c>
      <c r="Z22" s="18">
        <v>156920</v>
      </c>
      <c r="AA22" s="18">
        <v>256439235.06049013</v>
      </c>
      <c r="AB22" s="15">
        <v>120669</v>
      </c>
      <c r="AC22" s="15">
        <v>150434731.45355558</v>
      </c>
      <c r="AD22" s="18">
        <v>136308</v>
      </c>
      <c r="AE22" s="18">
        <v>269157514.54644442</v>
      </c>
      <c r="AF22" s="15">
        <v>122512</v>
      </c>
      <c r="AG22" s="15">
        <v>190149728.81989178</v>
      </c>
      <c r="AH22" s="18">
        <v>141936</v>
      </c>
      <c r="AI22" s="18">
        <v>324084579.18010825</v>
      </c>
      <c r="AJ22" s="15">
        <v>130025</v>
      </c>
      <c r="AK22" s="15">
        <v>225704850.19340414</v>
      </c>
      <c r="AL22" s="18">
        <v>166565</v>
      </c>
      <c r="AM22" s="18">
        <v>365521760.80659586</v>
      </c>
      <c r="AN22" s="15">
        <v>121328</v>
      </c>
      <c r="AO22" s="15">
        <v>220908714.93777606</v>
      </c>
      <c r="AP22" s="18">
        <v>1701476</v>
      </c>
      <c r="AQ22" s="18">
        <v>341001439.06222391</v>
      </c>
      <c r="AR22" s="15">
        <v>101432</v>
      </c>
      <c r="AS22" s="15">
        <v>200182046.69520041</v>
      </c>
      <c r="AT22" s="18">
        <v>156484</v>
      </c>
      <c r="AU22" s="18">
        <v>294069092.30479956</v>
      </c>
      <c r="AV22" s="15">
        <v>61565</v>
      </c>
      <c r="AW22" s="15">
        <v>125412888.13424236</v>
      </c>
      <c r="AX22" s="18">
        <v>107821</v>
      </c>
      <c r="AY22" s="18">
        <v>184414528.86575764</v>
      </c>
      <c r="AZ22" s="15">
        <v>50094</v>
      </c>
      <c r="BA22" s="15">
        <v>110580865.09802318</v>
      </c>
      <c r="BB22" s="18">
        <v>90146</v>
      </c>
      <c r="BC22" s="18">
        <v>158455905.90197682</v>
      </c>
      <c r="BD22" s="15">
        <v>40568</v>
      </c>
      <c r="BE22" s="15">
        <v>100542831.41946219</v>
      </c>
      <c r="BF22" s="18">
        <v>77921</v>
      </c>
      <c r="BG22" s="18">
        <v>143912446.5805378</v>
      </c>
      <c r="BH22" s="15">
        <v>44052</v>
      </c>
      <c r="BI22" s="15">
        <v>97264286.857160896</v>
      </c>
      <c r="BJ22" s="18">
        <v>70442</v>
      </c>
      <c r="BK22" s="18">
        <v>120841040.1428391</v>
      </c>
      <c r="BL22" s="15">
        <v>48145</v>
      </c>
      <c r="BM22" s="15">
        <v>89863118.310498133</v>
      </c>
      <c r="BN22" s="18">
        <v>57037</v>
      </c>
      <c r="BO22" s="18">
        <v>92652161.689501867</v>
      </c>
      <c r="BP22" s="15">
        <v>27497</v>
      </c>
      <c r="BQ22" s="15">
        <v>50898253.563411668</v>
      </c>
      <c r="BR22" s="18">
        <v>32447</v>
      </c>
      <c r="BS22" s="18">
        <v>55975247.436588332</v>
      </c>
      <c r="BT22" s="15">
        <v>10328</v>
      </c>
      <c r="BU22" s="15">
        <v>21091323.094872795</v>
      </c>
      <c r="BV22" s="18">
        <v>12556</v>
      </c>
      <c r="BW22" s="18">
        <v>25116403.905127205</v>
      </c>
      <c r="BX22" s="15">
        <v>3446</v>
      </c>
      <c r="BY22" s="15">
        <v>8805319.9208013099</v>
      </c>
      <c r="BZ22" s="15">
        <v>4464</v>
      </c>
      <c r="CA22" s="15">
        <v>11871857.07919869</v>
      </c>
    </row>
    <row r="23" spans="1:79" s="1" customFormat="1" ht="35.1" customHeight="1">
      <c r="A23" s="43"/>
      <c r="B23" s="37" t="s">
        <v>6</v>
      </c>
      <c r="C23" s="29" t="s">
        <v>43</v>
      </c>
      <c r="D23" s="15">
        <f>H23+L23+P23+T23+X23+AB23+AF23+AJ23+AN23+AR23+AV23+AZ23+BD23+BH23+BL23+BP23+BT23+BX23</f>
        <v>4149931</v>
      </c>
      <c r="E23" s="15">
        <f t="shared" si="2"/>
        <v>122135650.81270164</v>
      </c>
      <c r="F23" s="15">
        <f t="shared" si="2"/>
        <v>10945618</v>
      </c>
      <c r="G23" s="15">
        <f t="shared" si="2"/>
        <v>165100382.05293152</v>
      </c>
      <c r="H23" s="15">
        <v>208197</v>
      </c>
      <c r="I23" s="15">
        <v>6927889.0167034427</v>
      </c>
      <c r="J23" s="18">
        <v>126280</v>
      </c>
      <c r="K23" s="18">
        <v>4184903.8489297465</v>
      </c>
      <c r="L23" s="15">
        <v>303885</v>
      </c>
      <c r="M23" s="15">
        <v>9907631.6475359313</v>
      </c>
      <c r="N23" s="18">
        <v>242015</v>
      </c>
      <c r="O23" s="18">
        <v>7811288.3524640687</v>
      </c>
      <c r="P23" s="15">
        <v>273421</v>
      </c>
      <c r="Q23" s="15">
        <v>7462279.1423675539</v>
      </c>
      <c r="R23" s="18">
        <v>227979</v>
      </c>
      <c r="S23" s="18">
        <v>6480483.8576324461</v>
      </c>
      <c r="T23" s="15">
        <v>335720</v>
      </c>
      <c r="U23" s="15">
        <v>8173487.3096213285</v>
      </c>
      <c r="V23" s="18">
        <v>351423</v>
      </c>
      <c r="W23" s="18">
        <v>9453316.6903786715</v>
      </c>
      <c r="X23" s="15">
        <v>253392</v>
      </c>
      <c r="Y23" s="15">
        <v>6399716.2287908737</v>
      </c>
      <c r="Z23" s="18">
        <v>460641</v>
      </c>
      <c r="AA23" s="18">
        <v>13058224.771209126</v>
      </c>
      <c r="AB23" s="15">
        <v>271354</v>
      </c>
      <c r="AC23" s="15">
        <v>7425590.4164244439</v>
      </c>
      <c r="AD23" s="18">
        <v>475449</v>
      </c>
      <c r="AE23" s="18">
        <v>14119127.583575556</v>
      </c>
      <c r="AF23" s="15">
        <v>334888</v>
      </c>
      <c r="AG23" s="15">
        <v>9721739.9195996393</v>
      </c>
      <c r="AH23" s="18">
        <v>565056</v>
      </c>
      <c r="AI23" s="18">
        <v>17147685.080400359</v>
      </c>
      <c r="AJ23" s="15">
        <v>394310</v>
      </c>
      <c r="AK23" s="15">
        <v>11623850.399745302</v>
      </c>
      <c r="AL23" s="18">
        <v>636458</v>
      </c>
      <c r="AM23" s="18">
        <v>19085751.600254696</v>
      </c>
      <c r="AN23" s="15">
        <v>383335</v>
      </c>
      <c r="AO23" s="15">
        <v>11452341.975961883</v>
      </c>
      <c r="AP23" s="18">
        <v>5947361</v>
      </c>
      <c r="AQ23" s="18">
        <v>17665958.024038117</v>
      </c>
      <c r="AR23" s="15">
        <v>345097</v>
      </c>
      <c r="AS23" s="15">
        <v>10530574.853609797</v>
      </c>
      <c r="AT23" s="18">
        <v>514335</v>
      </c>
      <c r="AU23" s="18">
        <v>15230725.146390203</v>
      </c>
      <c r="AV23" s="15">
        <v>215883</v>
      </c>
      <c r="AW23" s="15">
        <v>6654551.1968088318</v>
      </c>
      <c r="AX23" s="18">
        <v>324665</v>
      </c>
      <c r="AY23" s="18">
        <v>9499553.8031911682</v>
      </c>
      <c r="AZ23" s="15">
        <v>189516</v>
      </c>
      <c r="BA23" s="15">
        <v>5942225.8997783922</v>
      </c>
      <c r="BB23" s="18">
        <v>278007</v>
      </c>
      <c r="BC23" s="18">
        <v>8238813.1002216078</v>
      </c>
      <c r="BD23" s="15">
        <v>171673</v>
      </c>
      <c r="BE23" s="15">
        <v>5466732.8702780353</v>
      </c>
      <c r="BF23" s="18">
        <v>252713</v>
      </c>
      <c r="BG23" s="18">
        <v>7473465.1297219647</v>
      </c>
      <c r="BH23" s="15">
        <v>168717</v>
      </c>
      <c r="BI23" s="15">
        <v>5259117.4887536298</v>
      </c>
      <c r="BJ23" s="18">
        <v>213818</v>
      </c>
      <c r="BK23" s="18">
        <v>6188101.5112463702</v>
      </c>
      <c r="BL23" s="15">
        <v>158514</v>
      </c>
      <c r="BM23" s="15">
        <v>4832869.1482237801</v>
      </c>
      <c r="BN23" s="18">
        <v>165402</v>
      </c>
      <c r="BO23" s="18">
        <v>4699284.8517762199</v>
      </c>
      <c r="BP23" s="15">
        <v>89733</v>
      </c>
      <c r="BQ23" s="15">
        <v>2749453.6174886534</v>
      </c>
      <c r="BR23" s="18">
        <v>99571</v>
      </c>
      <c r="BS23" s="18">
        <v>2847361.3825113466</v>
      </c>
      <c r="BT23" s="15">
        <v>37033</v>
      </c>
      <c r="BU23" s="15">
        <v>1135656.8044426339</v>
      </c>
      <c r="BV23" s="18">
        <v>44082</v>
      </c>
      <c r="BW23" s="18">
        <v>1290406.1955573661</v>
      </c>
      <c r="BX23" s="15">
        <v>15263</v>
      </c>
      <c r="BY23" s="15">
        <v>469942.87656750222</v>
      </c>
      <c r="BZ23" s="15">
        <v>20363</v>
      </c>
      <c r="CA23" s="15">
        <v>625931.12343249773</v>
      </c>
    </row>
    <row r="24" spans="1:79" s="1" customFormat="1" ht="35.1" customHeight="1" thickBot="1">
      <c r="A24" s="5"/>
      <c r="B24" s="6" t="s">
        <v>7</v>
      </c>
      <c r="C24" s="30" t="s">
        <v>8</v>
      </c>
      <c r="D24" s="20">
        <f>H24+L24+P24+T24+X24+AB24+AF24+AJ24+AN24+AR24+AV24+AZ24+BD24+BH24+BL24+BP24+BT24+BX24</f>
        <v>3480991</v>
      </c>
      <c r="E24" s="21">
        <f t="shared" si="2"/>
        <v>1498171414.3143432</v>
      </c>
      <c r="F24" s="21">
        <f t="shared" si="2"/>
        <v>9290845</v>
      </c>
      <c r="G24" s="21">
        <f t="shared" si="2"/>
        <v>1934024080.9682603</v>
      </c>
      <c r="H24" s="21">
        <v>200207</v>
      </c>
      <c r="I24" s="21">
        <v>12595929.037508687</v>
      </c>
      <c r="J24" s="21">
        <v>121331</v>
      </c>
      <c r="K24" s="21">
        <v>7177264.2450947771</v>
      </c>
      <c r="L24" s="21">
        <v>285882</v>
      </c>
      <c r="M24" s="21">
        <v>32275335.785848513</v>
      </c>
      <c r="N24" s="21">
        <v>227147</v>
      </c>
      <c r="O24" s="21">
        <v>24421808.214151487</v>
      </c>
      <c r="P24" s="21">
        <v>225448</v>
      </c>
      <c r="Q24" s="21">
        <v>90439752.544628248</v>
      </c>
      <c r="R24" s="21">
        <v>195065</v>
      </c>
      <c r="S24" s="21">
        <v>58980238.45537176</v>
      </c>
      <c r="T24" s="21">
        <v>246553</v>
      </c>
      <c r="U24" s="21">
        <v>171380138.28293246</v>
      </c>
      <c r="V24" s="21">
        <v>279937</v>
      </c>
      <c r="W24" s="21">
        <v>128519320.71706754</v>
      </c>
      <c r="X24" s="21">
        <v>181815</v>
      </c>
      <c r="Y24" s="21">
        <v>133715149.70388547</v>
      </c>
      <c r="Z24" s="21">
        <v>369567</v>
      </c>
      <c r="AA24" s="21">
        <v>172095725.29611453</v>
      </c>
      <c r="AB24" s="21">
        <v>208972</v>
      </c>
      <c r="AC24" s="21">
        <v>126322380.38169898</v>
      </c>
      <c r="AD24" s="21">
        <v>397681</v>
      </c>
      <c r="AE24" s="21">
        <v>152812062.618301</v>
      </c>
      <c r="AF24" s="21">
        <v>273316</v>
      </c>
      <c r="AG24" s="21">
        <v>132916503.42902237</v>
      </c>
      <c r="AH24" s="21">
        <v>486125</v>
      </c>
      <c r="AI24" s="21">
        <v>166463234.57097763</v>
      </c>
      <c r="AJ24" s="21">
        <v>329941</v>
      </c>
      <c r="AK24" s="21">
        <v>148786787.16940051</v>
      </c>
      <c r="AL24" s="21">
        <v>547132</v>
      </c>
      <c r="AM24" s="21">
        <v>202153287.83059949</v>
      </c>
      <c r="AN24" s="21">
        <v>324078</v>
      </c>
      <c r="AO24" s="21">
        <v>141158061.65161717</v>
      </c>
      <c r="AP24" s="21">
        <v>5061119</v>
      </c>
      <c r="AQ24" s="21">
        <v>206981936.34838283</v>
      </c>
      <c r="AR24" s="21">
        <v>296180</v>
      </c>
      <c r="AS24" s="21">
        <v>120311814.86045676</v>
      </c>
      <c r="AT24" s="21">
        <v>434704</v>
      </c>
      <c r="AU24" s="21">
        <v>195381140.13954324</v>
      </c>
      <c r="AV24" s="21">
        <v>186671</v>
      </c>
      <c r="AW24" s="21">
        <v>75736950.222959667</v>
      </c>
      <c r="AX24" s="21">
        <v>270418</v>
      </c>
      <c r="AY24" s="21">
        <v>137433665.77704033</v>
      </c>
      <c r="AZ24" s="21">
        <v>165985</v>
      </c>
      <c r="BA24" s="21">
        <v>62654857.714796372</v>
      </c>
      <c r="BB24" s="21">
        <v>233164</v>
      </c>
      <c r="BC24" s="21">
        <v>115583172.28520364</v>
      </c>
      <c r="BD24" s="21">
        <v>152673</v>
      </c>
      <c r="BE24" s="21">
        <v>54919243.787766151</v>
      </c>
      <c r="BF24" s="21">
        <v>213738</v>
      </c>
      <c r="BG24" s="21">
        <v>107065429.21223386</v>
      </c>
      <c r="BH24" s="21">
        <v>147527</v>
      </c>
      <c r="BI24" s="21">
        <v>64801322.651351891</v>
      </c>
      <c r="BJ24" s="21">
        <v>178933</v>
      </c>
      <c r="BK24" s="21">
        <v>101704238.34864812</v>
      </c>
      <c r="BL24" s="21">
        <v>134565</v>
      </c>
      <c r="BM24" s="21">
        <v>71386615.982840374</v>
      </c>
      <c r="BN24" s="21">
        <v>136455</v>
      </c>
      <c r="BO24" s="21">
        <v>85256361.017159626</v>
      </c>
      <c r="BP24" s="21">
        <v>75869</v>
      </c>
      <c r="BQ24" s="21">
        <v>38814653.672177725</v>
      </c>
      <c r="BR24" s="21">
        <v>82764</v>
      </c>
      <c r="BS24" s="21">
        <v>48051425.327822275</v>
      </c>
      <c r="BT24" s="21">
        <v>31863</v>
      </c>
      <c r="BU24" s="21">
        <v>15095848.261276357</v>
      </c>
      <c r="BV24" s="21">
        <v>37593</v>
      </c>
      <c r="BW24" s="21">
        <v>18017457.738723643</v>
      </c>
      <c r="BX24" s="21">
        <v>13446</v>
      </c>
      <c r="BY24" s="21">
        <v>4860069.1741754534</v>
      </c>
      <c r="BZ24" s="21">
        <v>17972</v>
      </c>
      <c r="CA24" s="21">
        <v>5926312.8258245476</v>
      </c>
    </row>
    <row r="25" spans="1:79" ht="20.100000000000001" customHeight="1">
      <c r="A25" s="22" t="s">
        <v>30</v>
      </c>
      <c r="B25" s="7"/>
      <c r="C25" s="23"/>
      <c r="D25" s="9"/>
      <c r="E25" s="9"/>
      <c r="H25" s="25" t="s">
        <v>38</v>
      </c>
      <c r="L25" s="45" t="s">
        <v>50</v>
      </c>
      <c r="M25" s="45"/>
      <c r="P25" s="25" t="s">
        <v>38</v>
      </c>
      <c r="R25" s="23"/>
      <c r="S25" s="9"/>
      <c r="T25" s="45" t="s">
        <v>50</v>
      </c>
      <c r="U25" s="45"/>
      <c r="X25" s="25" t="s">
        <v>38</v>
      </c>
      <c r="AB25" s="45" t="s">
        <v>50</v>
      </c>
      <c r="AC25" s="45"/>
      <c r="AF25" s="25" t="s">
        <v>53</v>
      </c>
      <c r="AG25" s="25"/>
      <c r="AH25" s="46"/>
      <c r="AI25" s="9"/>
      <c r="AJ25" s="22" t="s">
        <v>30</v>
      </c>
      <c r="AK25" s="7"/>
      <c r="AN25" s="25" t="s">
        <v>38</v>
      </c>
      <c r="AR25" s="45" t="s">
        <v>50</v>
      </c>
      <c r="AS25" s="45"/>
      <c r="AV25" s="25" t="s">
        <v>38</v>
      </c>
      <c r="AX25" s="23"/>
      <c r="AY25" s="9"/>
      <c r="AZ25" s="22" t="s">
        <v>30</v>
      </c>
      <c r="BA25" s="7"/>
      <c r="BD25" s="25" t="s">
        <v>38</v>
      </c>
      <c r="BH25" s="22" t="s">
        <v>30</v>
      </c>
      <c r="BI25" s="7"/>
      <c r="BL25" s="25" t="s">
        <v>38</v>
      </c>
      <c r="BN25" s="23"/>
      <c r="BO25" s="9"/>
      <c r="BP25" s="22" t="s">
        <v>30</v>
      </c>
      <c r="BQ25" s="7"/>
      <c r="BT25" s="25" t="s">
        <v>38</v>
      </c>
      <c r="BX25" s="22" t="s">
        <v>30</v>
      </c>
      <c r="BY25" s="7"/>
    </row>
    <row r="26" spans="1:79" ht="20.100000000000001" customHeight="1">
      <c r="A26" s="22" t="s">
        <v>57</v>
      </c>
      <c r="B26" s="7"/>
      <c r="C26" s="23"/>
      <c r="D26" s="9"/>
      <c r="E26" s="9"/>
      <c r="H26" s="25" t="s">
        <v>58</v>
      </c>
      <c r="L26" s="45" t="s">
        <v>59</v>
      </c>
      <c r="M26" s="45"/>
      <c r="P26" s="25" t="s">
        <v>58</v>
      </c>
      <c r="R26" s="23"/>
      <c r="S26" s="9"/>
      <c r="T26" s="45" t="s">
        <v>59</v>
      </c>
      <c r="U26" s="45"/>
      <c r="X26" s="25" t="s">
        <v>60</v>
      </c>
      <c r="AB26" s="45" t="s">
        <v>59</v>
      </c>
      <c r="AC26" s="45"/>
      <c r="AF26" s="25" t="s">
        <v>60</v>
      </c>
      <c r="AG26" s="25"/>
      <c r="AH26" s="46"/>
      <c r="AI26" s="9"/>
      <c r="AJ26" s="22" t="s">
        <v>57</v>
      </c>
      <c r="AK26" s="7"/>
      <c r="AN26" s="25" t="s">
        <v>58</v>
      </c>
      <c r="AR26" s="45" t="s">
        <v>59</v>
      </c>
      <c r="AS26" s="45"/>
      <c r="AV26" s="25" t="s">
        <v>58</v>
      </c>
      <c r="AX26" s="23"/>
      <c r="AY26" s="9"/>
      <c r="AZ26" s="22" t="s">
        <v>57</v>
      </c>
      <c r="BA26" s="7"/>
      <c r="BD26" s="25" t="s">
        <v>61</v>
      </c>
      <c r="BH26" s="22" t="s">
        <v>57</v>
      </c>
      <c r="BI26" s="7"/>
      <c r="BL26" s="25" t="s">
        <v>58</v>
      </c>
      <c r="BN26" s="23"/>
      <c r="BO26" s="9"/>
      <c r="BP26" s="22" t="s">
        <v>57</v>
      </c>
      <c r="BQ26" s="7"/>
      <c r="BT26" s="25" t="s">
        <v>58</v>
      </c>
      <c r="BX26" s="22" t="s">
        <v>62</v>
      </c>
      <c r="BY26" s="7"/>
    </row>
  </sheetData>
  <mergeCells count="115">
    <mergeCell ref="A2:G2"/>
    <mergeCell ref="BP2:BS2"/>
    <mergeCell ref="BT2:BW2"/>
    <mergeCell ref="BX2:CA2"/>
    <mergeCell ref="T2:W2"/>
    <mergeCell ref="X2:AA2"/>
    <mergeCell ref="AB2:AE2"/>
    <mergeCell ref="AF2:AI2"/>
    <mergeCell ref="BD2:BG2"/>
    <mergeCell ref="BH2:BK2"/>
    <mergeCell ref="AZ2:BC2"/>
    <mergeCell ref="AJ2:AM2"/>
    <mergeCell ref="AN2:AQ2"/>
    <mergeCell ref="AR2:AU2"/>
    <mergeCell ref="AV2:AY2"/>
    <mergeCell ref="BT5:BU5"/>
    <mergeCell ref="BV5:BW5"/>
    <mergeCell ref="BX5:BY5"/>
    <mergeCell ref="BZ5:CA5"/>
    <mergeCell ref="H2:K2"/>
    <mergeCell ref="L2:O2"/>
    <mergeCell ref="P2:S2"/>
    <mergeCell ref="BL2:BO2"/>
    <mergeCell ref="BH5:BI5"/>
    <mergeCell ref="BJ5:BK5"/>
    <mergeCell ref="BP5:BQ5"/>
    <mergeCell ref="BR5:BS5"/>
    <mergeCell ref="AV5:AW5"/>
    <mergeCell ref="AX5:AY5"/>
    <mergeCell ref="AZ5:BA5"/>
    <mergeCell ref="BB5:BC5"/>
    <mergeCell ref="BD5:BE5"/>
    <mergeCell ref="BF5:BG5"/>
    <mergeCell ref="AN5:AO5"/>
    <mergeCell ref="AP5:AQ5"/>
    <mergeCell ref="AR5:AS5"/>
    <mergeCell ref="AT5:AU5"/>
    <mergeCell ref="BL5:BM5"/>
    <mergeCell ref="BN5:BO5"/>
    <mergeCell ref="AB5:AC5"/>
    <mergeCell ref="AD5:AE5"/>
    <mergeCell ref="AF5:AG5"/>
    <mergeCell ref="AH5:AI5"/>
    <mergeCell ref="AJ5:AK5"/>
    <mergeCell ref="AL5:AM5"/>
    <mergeCell ref="P4:S4"/>
    <mergeCell ref="T4:W4"/>
    <mergeCell ref="X4:AA4"/>
    <mergeCell ref="AB4:AE4"/>
    <mergeCell ref="P5:Q5"/>
    <mergeCell ref="R5:S5"/>
    <mergeCell ref="T5:U5"/>
    <mergeCell ref="V5:W5"/>
    <mergeCell ref="X5:Y5"/>
    <mergeCell ref="Z5:AA5"/>
    <mergeCell ref="AF4:AI4"/>
    <mergeCell ref="AJ4:AM4"/>
    <mergeCell ref="BX3:CA3"/>
    <mergeCell ref="A3:G3"/>
    <mergeCell ref="I3:J3"/>
    <mergeCell ref="L3:O3"/>
    <mergeCell ref="Q3:R3"/>
    <mergeCell ref="AO3:AP3"/>
    <mergeCell ref="AR3:AU3"/>
    <mergeCell ref="T3:W3"/>
    <mergeCell ref="Y3:Z3"/>
    <mergeCell ref="AB3:AE3"/>
    <mergeCell ref="AG3:AH3"/>
    <mergeCell ref="AJ3:AM3"/>
    <mergeCell ref="AW3:AX3"/>
    <mergeCell ref="AZ3:BC3"/>
    <mergeCell ref="BX1:CA1"/>
    <mergeCell ref="AZ1:BC1"/>
    <mergeCell ref="BD1:BG1"/>
    <mergeCell ref="BH1:BK1"/>
    <mergeCell ref="BL1:BO1"/>
    <mergeCell ref="AB1:AE1"/>
    <mergeCell ref="AF1:AI1"/>
    <mergeCell ref="AJ1:AM1"/>
    <mergeCell ref="AN1:AQ1"/>
    <mergeCell ref="AR1:AU1"/>
    <mergeCell ref="AV1:AY1"/>
    <mergeCell ref="A1:G1"/>
    <mergeCell ref="H1:K1"/>
    <mergeCell ref="L1:O1"/>
    <mergeCell ref="P1:S1"/>
    <mergeCell ref="T1:W1"/>
    <mergeCell ref="X1:AA1"/>
    <mergeCell ref="BL4:BO4"/>
    <mergeCell ref="BP1:BS1"/>
    <mergeCell ref="BT1:BW1"/>
    <mergeCell ref="BE3:BF3"/>
    <mergeCell ref="BH3:BK3"/>
    <mergeCell ref="BM3:BN3"/>
    <mergeCell ref="BP3:BS3"/>
    <mergeCell ref="BU3:BV3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N5:O5"/>
    <mergeCell ref="BP4:BS4"/>
    <mergeCell ref="BT4:BW4"/>
    <mergeCell ref="BX4:CA4"/>
    <mergeCell ref="AV4:AY4"/>
    <mergeCell ref="AZ4:BC4"/>
    <mergeCell ref="BD4:BG4"/>
    <mergeCell ref="BH4:BK4"/>
    <mergeCell ref="AN4:AQ4"/>
    <mergeCell ref="AR4:AU4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2" orientation="portrait" horizontalDpi="4294967292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F31"/>
  <sheetViews>
    <sheetView showGridLines="0" zoomScale="70" zoomScaleNormal="70" workbookViewId="0">
      <selection activeCell="CI12" sqref="CI12"/>
    </sheetView>
  </sheetViews>
  <sheetFormatPr defaultColWidth="9" defaultRowHeight="16.5"/>
  <cols>
    <col min="1" max="1" width="3.375" style="2" customWidth="1"/>
    <col min="2" max="2" width="13.125" style="2" customWidth="1"/>
    <col min="3" max="3" width="19.5" style="2" customWidth="1"/>
    <col min="4" max="4" width="13.875" style="8" customWidth="1"/>
    <col min="5" max="5" width="16.625" style="8" customWidth="1"/>
    <col min="6" max="6" width="14.125" style="2" customWidth="1"/>
    <col min="7" max="7" width="16.875" style="2" customWidth="1"/>
    <col min="8" max="8" width="14.125" style="2" customWidth="1"/>
    <col min="9" max="9" width="16.625" style="2" customWidth="1"/>
    <col min="10" max="10" width="14.125" style="2" customWidth="1"/>
    <col min="11" max="11" width="16.625" style="2" customWidth="1"/>
    <col min="12" max="12" width="14.125" style="2" customWidth="1"/>
    <col min="13" max="13" width="16.625" style="2" customWidth="1"/>
    <col min="14" max="14" width="14.125" style="2" customWidth="1"/>
    <col min="15" max="15" width="16.625" style="2" customWidth="1"/>
    <col min="16" max="16" width="14.125" style="2" customWidth="1"/>
    <col min="17" max="17" width="16.625" style="2" customWidth="1"/>
    <col min="18" max="18" width="14.125" style="2" customWidth="1"/>
    <col min="19" max="19" width="16.625" style="2" customWidth="1"/>
    <col min="20" max="20" width="14.125" style="2" customWidth="1"/>
    <col min="21" max="21" width="16.625" style="2" customWidth="1"/>
    <col min="22" max="22" width="14.125" style="2" customWidth="1"/>
    <col min="23" max="23" width="16.625" style="2" customWidth="1"/>
    <col min="24" max="24" width="14.125" style="2" customWidth="1"/>
    <col min="25" max="25" width="16.625" style="2" customWidth="1"/>
    <col min="26" max="26" width="14.125" style="2" customWidth="1"/>
    <col min="27" max="27" width="16.625" style="2" customWidth="1"/>
    <col min="28" max="28" width="14.125" style="2" customWidth="1"/>
    <col min="29" max="29" width="16.625" style="2" customWidth="1"/>
    <col min="30" max="30" width="14.125" style="2" customWidth="1"/>
    <col min="31" max="35" width="16.625" style="2" customWidth="1"/>
    <col min="36" max="36" width="14.125" style="2" customWidth="1"/>
    <col min="37" max="37" width="16.625" style="2" customWidth="1"/>
    <col min="38" max="38" width="14.125" style="2" customWidth="1"/>
    <col min="39" max="39" width="16.625" style="2" customWidth="1"/>
    <col min="40" max="40" width="14.125" style="2" customWidth="1"/>
    <col min="41" max="41" width="16.625" style="2" customWidth="1"/>
    <col min="42" max="42" width="14.125" style="2" customWidth="1"/>
    <col min="43" max="43" width="16.625" style="2" customWidth="1"/>
    <col min="44" max="44" width="14.125" style="2" customWidth="1"/>
    <col min="45" max="45" width="16.625" style="2" customWidth="1"/>
    <col min="46" max="46" width="14.125" style="2" customWidth="1"/>
    <col min="47" max="47" width="16.625" style="2" customWidth="1"/>
    <col min="48" max="48" width="14.125" style="2" customWidth="1"/>
    <col min="49" max="49" width="16.625" style="2" customWidth="1"/>
    <col min="50" max="50" width="14.125" style="2" customWidth="1"/>
    <col min="51" max="51" width="16.625" style="2" customWidth="1"/>
    <col min="52" max="52" width="14.125" style="2" customWidth="1"/>
    <col min="53" max="53" width="16.625" style="2" customWidth="1"/>
    <col min="54" max="54" width="14.125" style="2" customWidth="1"/>
    <col min="55" max="55" width="16.625" style="2" customWidth="1"/>
    <col min="56" max="56" width="14.125" style="2" customWidth="1"/>
    <col min="57" max="57" width="16.625" style="2" customWidth="1"/>
    <col min="58" max="58" width="14.125" style="2" customWidth="1"/>
    <col min="59" max="59" width="16.625" style="2" customWidth="1"/>
    <col min="60" max="60" width="14.125" style="2" customWidth="1"/>
    <col min="61" max="61" width="16.625" style="2" customWidth="1"/>
    <col min="62" max="62" width="14.125" style="2" customWidth="1"/>
    <col min="63" max="63" width="16.625" style="2" customWidth="1"/>
    <col min="64" max="64" width="14.125" style="2" customWidth="1"/>
    <col min="65" max="65" width="16.625" style="2" customWidth="1"/>
    <col min="66" max="66" width="14.125" style="2" customWidth="1"/>
    <col min="67" max="67" width="16.625" style="2" customWidth="1"/>
    <col min="68" max="68" width="14.125" style="2" customWidth="1"/>
    <col min="69" max="69" width="16.625" style="2" customWidth="1"/>
    <col min="70" max="70" width="14.125" style="2" customWidth="1"/>
    <col min="71" max="71" width="16.625" style="2" customWidth="1"/>
    <col min="72" max="72" width="14.125" style="2" customWidth="1"/>
    <col min="73" max="73" width="16.625" style="2" customWidth="1"/>
    <col min="74" max="74" width="14.125" style="2" customWidth="1"/>
    <col min="75" max="75" width="16.625" style="2" customWidth="1"/>
    <col min="76" max="76" width="14.125" style="2" customWidth="1"/>
    <col min="77" max="77" width="16.625" style="2" customWidth="1"/>
    <col min="78" max="78" width="14.125" style="2" customWidth="1"/>
    <col min="79" max="79" width="16.625" style="2" customWidth="1"/>
    <col min="80" max="80" width="0.375" style="2" hidden="1" customWidth="1"/>
    <col min="81" max="16384" width="9" style="2"/>
  </cols>
  <sheetData>
    <row r="1" spans="1:79" s="1" customFormat="1" ht="23.25" customHeight="1">
      <c r="A1" s="584" t="s">
        <v>195</v>
      </c>
      <c r="B1" s="584"/>
      <c r="C1" s="584"/>
      <c r="D1" s="584"/>
      <c r="E1" s="584"/>
      <c r="F1" s="584"/>
      <c r="G1" s="584"/>
      <c r="H1" s="584" t="s">
        <v>197</v>
      </c>
      <c r="I1" s="586"/>
      <c r="J1" s="586"/>
      <c r="K1" s="586"/>
      <c r="L1" s="583" t="s">
        <v>165</v>
      </c>
      <c r="M1" s="584"/>
      <c r="N1" s="584"/>
      <c r="O1" s="584"/>
      <c r="P1" s="584" t="s">
        <v>197</v>
      </c>
      <c r="Q1" s="585"/>
      <c r="R1" s="585"/>
      <c r="S1" s="585"/>
      <c r="T1" s="583" t="s">
        <v>198</v>
      </c>
      <c r="U1" s="586"/>
      <c r="V1" s="586"/>
      <c r="W1" s="586"/>
      <c r="X1" s="614" t="s">
        <v>197</v>
      </c>
      <c r="Y1" s="614"/>
      <c r="Z1" s="614"/>
      <c r="AA1" s="614"/>
      <c r="AB1" s="645" t="s">
        <v>198</v>
      </c>
      <c r="AC1" s="614"/>
      <c r="AD1" s="614"/>
      <c r="AE1" s="614"/>
      <c r="AF1" s="584" t="s">
        <v>197</v>
      </c>
      <c r="AG1" s="586"/>
      <c r="AH1" s="586"/>
      <c r="AI1" s="586"/>
      <c r="AJ1" s="583" t="s">
        <v>198</v>
      </c>
      <c r="AK1" s="622"/>
      <c r="AL1" s="622"/>
      <c r="AM1" s="622"/>
      <c r="AN1" s="584" t="s">
        <v>196</v>
      </c>
      <c r="AO1" s="584"/>
      <c r="AP1" s="584"/>
      <c r="AQ1" s="584"/>
      <c r="AR1" s="583" t="s">
        <v>198</v>
      </c>
      <c r="AS1" s="584"/>
      <c r="AT1" s="584"/>
      <c r="AU1" s="584"/>
      <c r="AV1" s="584" t="s">
        <v>197</v>
      </c>
      <c r="AW1" s="586"/>
      <c r="AX1" s="586"/>
      <c r="AY1" s="586"/>
      <c r="AZ1" s="583" t="s">
        <v>165</v>
      </c>
      <c r="BA1" s="586"/>
      <c r="BB1" s="586"/>
      <c r="BC1" s="586"/>
      <c r="BD1" s="584" t="s">
        <v>197</v>
      </c>
      <c r="BE1" s="584"/>
      <c r="BF1" s="584"/>
      <c r="BG1" s="584"/>
      <c r="BH1" s="583" t="s">
        <v>199</v>
      </c>
      <c r="BI1" s="584"/>
      <c r="BJ1" s="584"/>
      <c r="BK1" s="584"/>
      <c r="BL1" s="584" t="s">
        <v>197</v>
      </c>
      <c r="BM1" s="586"/>
      <c r="BN1" s="586"/>
      <c r="BO1" s="586"/>
      <c r="BP1" s="583" t="s">
        <v>198</v>
      </c>
      <c r="BQ1" s="622"/>
      <c r="BR1" s="622"/>
      <c r="BS1" s="622"/>
      <c r="BT1" s="584" t="s">
        <v>197</v>
      </c>
      <c r="BU1" s="584"/>
      <c r="BV1" s="584"/>
      <c r="BW1" s="584"/>
      <c r="BX1" s="583" t="s">
        <v>198</v>
      </c>
      <c r="BY1" s="584"/>
      <c r="BZ1" s="584"/>
      <c r="CA1" s="584"/>
    </row>
    <row r="2" spans="1:79" s="1" customFormat="1" ht="26.25" customHeight="1">
      <c r="A2" s="583" t="s">
        <v>288</v>
      </c>
      <c r="B2" s="583"/>
      <c r="C2" s="583"/>
      <c r="D2" s="583"/>
      <c r="E2" s="583"/>
      <c r="F2" s="583"/>
      <c r="G2" s="583"/>
      <c r="H2" s="614" t="s">
        <v>289</v>
      </c>
      <c r="I2" s="606"/>
      <c r="J2" s="606"/>
      <c r="K2" s="606"/>
      <c r="L2" s="583" t="s">
        <v>271</v>
      </c>
      <c r="M2" s="586"/>
      <c r="N2" s="586"/>
      <c r="O2" s="586"/>
      <c r="P2" s="584" t="s">
        <v>290</v>
      </c>
      <c r="Q2" s="586"/>
      <c r="R2" s="586"/>
      <c r="S2" s="586"/>
      <c r="T2" s="583" t="s">
        <v>271</v>
      </c>
      <c r="U2" s="586"/>
      <c r="V2" s="586"/>
      <c r="W2" s="586"/>
      <c r="X2" s="614" t="s">
        <v>290</v>
      </c>
      <c r="Y2" s="623"/>
      <c r="Z2" s="623"/>
      <c r="AA2" s="623"/>
      <c r="AB2" s="645" t="s">
        <v>271</v>
      </c>
      <c r="AC2" s="623"/>
      <c r="AD2" s="623"/>
      <c r="AE2" s="623"/>
      <c r="AF2" s="584" t="s">
        <v>290</v>
      </c>
      <c r="AG2" s="586"/>
      <c r="AH2" s="586"/>
      <c r="AI2" s="586"/>
      <c r="AJ2" s="583" t="s">
        <v>271</v>
      </c>
      <c r="AK2" s="586"/>
      <c r="AL2" s="586"/>
      <c r="AM2" s="586"/>
      <c r="AN2" s="584" t="s">
        <v>290</v>
      </c>
      <c r="AO2" s="586"/>
      <c r="AP2" s="586"/>
      <c r="AQ2" s="586"/>
      <c r="AR2" s="583" t="s">
        <v>271</v>
      </c>
      <c r="AS2" s="586"/>
      <c r="AT2" s="586"/>
      <c r="AU2" s="586"/>
      <c r="AV2" s="584" t="s">
        <v>290</v>
      </c>
      <c r="AW2" s="586"/>
      <c r="AX2" s="586"/>
      <c r="AY2" s="586"/>
      <c r="AZ2" s="583" t="s">
        <v>271</v>
      </c>
      <c r="BA2" s="586"/>
      <c r="BB2" s="586"/>
      <c r="BC2" s="586"/>
      <c r="BD2" s="584" t="s">
        <v>290</v>
      </c>
      <c r="BE2" s="586"/>
      <c r="BF2" s="586"/>
      <c r="BG2" s="586"/>
      <c r="BH2" s="583" t="s">
        <v>271</v>
      </c>
      <c r="BI2" s="586"/>
      <c r="BJ2" s="586"/>
      <c r="BK2" s="586"/>
      <c r="BL2" s="584" t="s">
        <v>290</v>
      </c>
      <c r="BM2" s="586"/>
      <c r="BN2" s="586"/>
      <c r="BO2" s="586"/>
      <c r="BP2" s="583" t="s">
        <v>271</v>
      </c>
      <c r="BQ2" s="586"/>
      <c r="BR2" s="586"/>
      <c r="BS2" s="586"/>
      <c r="BT2" s="584" t="s">
        <v>290</v>
      </c>
      <c r="BU2" s="586"/>
      <c r="BV2" s="586"/>
      <c r="BW2" s="586"/>
      <c r="BX2" s="583" t="s">
        <v>291</v>
      </c>
      <c r="BY2" s="586"/>
      <c r="BZ2" s="586"/>
      <c r="CA2" s="586"/>
    </row>
    <row r="3" spans="1:79" ht="26.85" customHeight="1" thickBot="1">
      <c r="A3" s="124" t="s">
        <v>209</v>
      </c>
      <c r="B3" s="124"/>
      <c r="C3" s="124"/>
      <c r="D3" s="124"/>
      <c r="E3" s="124"/>
      <c r="F3" s="124"/>
      <c r="G3" s="126" t="s">
        <v>295</v>
      </c>
      <c r="H3" s="35"/>
      <c r="I3" s="648">
        <v>1998</v>
      </c>
      <c r="J3" s="648"/>
      <c r="K3" s="59" t="s">
        <v>296</v>
      </c>
      <c r="L3" s="129" t="s">
        <v>210</v>
      </c>
      <c r="M3" s="130"/>
      <c r="N3" s="130"/>
      <c r="O3" s="126" t="s">
        <v>295</v>
      </c>
      <c r="P3" s="31"/>
      <c r="Q3" s="646">
        <v>1998</v>
      </c>
      <c r="R3" s="646"/>
      <c r="S3" s="59" t="s">
        <v>296</v>
      </c>
      <c r="T3" s="129" t="s">
        <v>211</v>
      </c>
      <c r="U3" s="130"/>
      <c r="V3" s="130"/>
      <c r="W3" s="126" t="s">
        <v>295</v>
      </c>
      <c r="X3" s="26"/>
      <c r="Y3" s="587">
        <v>1998</v>
      </c>
      <c r="Z3" s="588"/>
      <c r="AA3" s="59" t="s">
        <v>296</v>
      </c>
      <c r="AB3" s="124" t="s">
        <v>210</v>
      </c>
      <c r="AC3" s="131"/>
      <c r="AD3" s="131"/>
      <c r="AE3" s="127" t="s">
        <v>295</v>
      </c>
      <c r="AF3" s="132">
        <v>1998</v>
      </c>
      <c r="AG3" s="133"/>
      <c r="AH3" s="129"/>
      <c r="AI3" s="59" t="s">
        <v>296</v>
      </c>
      <c r="AJ3" s="129" t="s">
        <v>211</v>
      </c>
      <c r="AK3" s="130"/>
      <c r="AL3" s="130"/>
      <c r="AM3" s="127" t="s">
        <v>295</v>
      </c>
      <c r="AN3" s="26"/>
      <c r="AO3" s="646">
        <v>1998</v>
      </c>
      <c r="AP3" s="644"/>
      <c r="AQ3" s="59" t="s">
        <v>296</v>
      </c>
      <c r="AR3" s="129" t="s">
        <v>210</v>
      </c>
      <c r="AS3" s="130"/>
      <c r="AT3" s="130"/>
      <c r="AU3" s="127" t="s">
        <v>295</v>
      </c>
      <c r="AV3" s="33"/>
      <c r="AW3" s="643">
        <v>1998</v>
      </c>
      <c r="AX3" s="643"/>
      <c r="AY3" s="59" t="s">
        <v>296</v>
      </c>
      <c r="AZ3" s="129" t="s">
        <v>210</v>
      </c>
      <c r="BA3" s="130"/>
      <c r="BB3" s="130"/>
      <c r="BC3" s="127" t="s">
        <v>295</v>
      </c>
      <c r="BD3" s="26"/>
      <c r="BE3" s="646">
        <v>1998</v>
      </c>
      <c r="BF3" s="644"/>
      <c r="BG3" s="59" t="s">
        <v>296</v>
      </c>
      <c r="BH3" s="129" t="s">
        <v>210</v>
      </c>
      <c r="BI3" s="130"/>
      <c r="BJ3" s="130"/>
      <c r="BK3" s="127" t="s">
        <v>295</v>
      </c>
      <c r="BL3" s="33"/>
      <c r="BM3" s="643">
        <v>1998</v>
      </c>
      <c r="BN3" s="643"/>
      <c r="BO3" s="59" t="s">
        <v>296</v>
      </c>
      <c r="BP3" s="129" t="s">
        <v>210</v>
      </c>
      <c r="BQ3" s="131"/>
      <c r="BR3" s="131"/>
      <c r="BS3" s="127" t="s">
        <v>295</v>
      </c>
      <c r="BT3" s="26"/>
      <c r="BU3" s="646">
        <v>1998</v>
      </c>
      <c r="BV3" s="644"/>
      <c r="BW3" s="59" t="s">
        <v>296</v>
      </c>
      <c r="BX3" s="129" t="s">
        <v>211</v>
      </c>
      <c r="BY3" s="130"/>
      <c r="BZ3" s="130"/>
      <c r="CA3" s="127" t="s">
        <v>295</v>
      </c>
    </row>
    <row r="4" spans="1:79" s="3" customFormat="1" ht="54.75" customHeight="1">
      <c r="A4" s="615" t="s">
        <v>32</v>
      </c>
      <c r="B4" s="615"/>
      <c r="C4" s="635"/>
      <c r="D4" s="640" t="s">
        <v>33</v>
      </c>
      <c r="E4" s="641"/>
      <c r="F4" s="641"/>
      <c r="G4" s="641"/>
      <c r="H4" s="544" t="s">
        <v>12</v>
      </c>
      <c r="I4" s="544"/>
      <c r="J4" s="544"/>
      <c r="K4" s="544"/>
      <c r="L4" s="641" t="s">
        <v>14</v>
      </c>
      <c r="M4" s="544"/>
      <c r="N4" s="544"/>
      <c r="O4" s="544"/>
      <c r="P4" s="544" t="s">
        <v>15</v>
      </c>
      <c r="Q4" s="544"/>
      <c r="R4" s="544"/>
      <c r="S4" s="544"/>
      <c r="T4" s="641" t="s">
        <v>16</v>
      </c>
      <c r="U4" s="544"/>
      <c r="V4" s="544"/>
      <c r="W4" s="544"/>
      <c r="X4" s="544" t="s">
        <v>17</v>
      </c>
      <c r="Y4" s="544"/>
      <c r="Z4" s="544"/>
      <c r="AA4" s="544"/>
      <c r="AB4" s="544" t="s">
        <v>18</v>
      </c>
      <c r="AC4" s="544"/>
      <c r="AD4" s="544"/>
      <c r="AE4" s="544"/>
      <c r="AF4" s="641" t="s">
        <v>19</v>
      </c>
      <c r="AG4" s="544"/>
      <c r="AH4" s="544"/>
      <c r="AI4" s="544"/>
      <c r="AJ4" s="641" t="s">
        <v>20</v>
      </c>
      <c r="AK4" s="544"/>
      <c r="AL4" s="544"/>
      <c r="AM4" s="544"/>
      <c r="AN4" s="544" t="s">
        <v>21</v>
      </c>
      <c r="AO4" s="544"/>
      <c r="AP4" s="544"/>
      <c r="AQ4" s="544"/>
      <c r="AR4" s="544" t="s">
        <v>22</v>
      </c>
      <c r="AS4" s="544"/>
      <c r="AT4" s="544"/>
      <c r="AU4" s="544"/>
      <c r="AV4" s="544" t="s">
        <v>23</v>
      </c>
      <c r="AW4" s="544"/>
      <c r="AX4" s="544"/>
      <c r="AY4" s="544"/>
      <c r="AZ4" s="544" t="s">
        <v>24</v>
      </c>
      <c r="BA4" s="544"/>
      <c r="BB4" s="544"/>
      <c r="BC4" s="544"/>
      <c r="BD4" s="544" t="s">
        <v>25</v>
      </c>
      <c r="BE4" s="544"/>
      <c r="BF4" s="544"/>
      <c r="BG4" s="544"/>
      <c r="BH4" s="544" t="s">
        <v>26</v>
      </c>
      <c r="BI4" s="544"/>
      <c r="BJ4" s="544"/>
      <c r="BK4" s="544"/>
      <c r="BL4" s="544" t="s">
        <v>27</v>
      </c>
      <c r="BM4" s="544"/>
      <c r="BN4" s="544"/>
      <c r="BO4" s="544"/>
      <c r="BP4" s="544" t="s">
        <v>28</v>
      </c>
      <c r="BQ4" s="544"/>
      <c r="BR4" s="544"/>
      <c r="BS4" s="544"/>
      <c r="BT4" s="544" t="s">
        <v>29</v>
      </c>
      <c r="BU4" s="544"/>
      <c r="BV4" s="544"/>
      <c r="BW4" s="544"/>
      <c r="BX4" s="544" t="s">
        <v>56</v>
      </c>
      <c r="BY4" s="544"/>
      <c r="BZ4" s="544"/>
      <c r="CA4" s="544"/>
    </row>
    <row r="5" spans="1:79" s="3" customFormat="1" ht="35.1" customHeight="1">
      <c r="A5" s="636"/>
      <c r="B5" s="636"/>
      <c r="C5" s="637"/>
      <c r="D5" s="613" t="s">
        <v>36</v>
      </c>
      <c r="E5" s="647"/>
      <c r="F5" s="613" t="s">
        <v>37</v>
      </c>
      <c r="G5" s="616"/>
      <c r="H5" s="616" t="s">
        <v>36</v>
      </c>
      <c r="I5" s="647"/>
      <c r="J5" s="613" t="s">
        <v>37</v>
      </c>
      <c r="K5" s="616"/>
      <c r="L5" s="616" t="s">
        <v>36</v>
      </c>
      <c r="M5" s="647"/>
      <c r="N5" s="613" t="s">
        <v>37</v>
      </c>
      <c r="O5" s="616"/>
      <c r="P5" s="616" t="s">
        <v>36</v>
      </c>
      <c r="Q5" s="647"/>
      <c r="R5" s="613" t="s">
        <v>37</v>
      </c>
      <c r="S5" s="616"/>
      <c r="T5" s="616" t="s">
        <v>36</v>
      </c>
      <c r="U5" s="647"/>
      <c r="V5" s="613" t="s">
        <v>37</v>
      </c>
      <c r="W5" s="616"/>
      <c r="X5" s="616" t="s">
        <v>36</v>
      </c>
      <c r="Y5" s="647"/>
      <c r="Z5" s="613" t="s">
        <v>37</v>
      </c>
      <c r="AA5" s="616"/>
      <c r="AB5" s="616" t="s">
        <v>36</v>
      </c>
      <c r="AC5" s="647"/>
      <c r="AD5" s="613" t="s">
        <v>37</v>
      </c>
      <c r="AE5" s="616"/>
      <c r="AF5" s="616" t="s">
        <v>36</v>
      </c>
      <c r="AG5" s="647"/>
      <c r="AH5" s="613" t="s">
        <v>37</v>
      </c>
      <c r="AI5" s="616"/>
      <c r="AJ5" s="616" t="s">
        <v>36</v>
      </c>
      <c r="AK5" s="647"/>
      <c r="AL5" s="613" t="s">
        <v>37</v>
      </c>
      <c r="AM5" s="616"/>
      <c r="AN5" s="616" t="s">
        <v>36</v>
      </c>
      <c r="AO5" s="647"/>
      <c r="AP5" s="613" t="s">
        <v>37</v>
      </c>
      <c r="AQ5" s="616"/>
      <c r="AR5" s="616" t="s">
        <v>36</v>
      </c>
      <c r="AS5" s="647"/>
      <c r="AT5" s="613" t="s">
        <v>37</v>
      </c>
      <c r="AU5" s="616"/>
      <c r="AV5" s="616" t="s">
        <v>36</v>
      </c>
      <c r="AW5" s="647"/>
      <c r="AX5" s="613" t="s">
        <v>37</v>
      </c>
      <c r="AY5" s="616"/>
      <c r="AZ5" s="616" t="s">
        <v>36</v>
      </c>
      <c r="BA5" s="647"/>
      <c r="BB5" s="613" t="s">
        <v>37</v>
      </c>
      <c r="BC5" s="616"/>
      <c r="BD5" s="616" t="s">
        <v>36</v>
      </c>
      <c r="BE5" s="647"/>
      <c r="BF5" s="613" t="s">
        <v>37</v>
      </c>
      <c r="BG5" s="616"/>
      <c r="BH5" s="616" t="s">
        <v>36</v>
      </c>
      <c r="BI5" s="647"/>
      <c r="BJ5" s="613" t="s">
        <v>37</v>
      </c>
      <c r="BK5" s="616"/>
      <c r="BL5" s="616" t="s">
        <v>36</v>
      </c>
      <c r="BM5" s="647"/>
      <c r="BN5" s="613" t="s">
        <v>37</v>
      </c>
      <c r="BO5" s="616"/>
      <c r="BP5" s="616" t="s">
        <v>36</v>
      </c>
      <c r="BQ5" s="647"/>
      <c r="BR5" s="613" t="s">
        <v>37</v>
      </c>
      <c r="BS5" s="616"/>
      <c r="BT5" s="616" t="s">
        <v>36</v>
      </c>
      <c r="BU5" s="647"/>
      <c r="BV5" s="613" t="s">
        <v>37</v>
      </c>
      <c r="BW5" s="616"/>
      <c r="BX5" s="616" t="s">
        <v>36</v>
      </c>
      <c r="BY5" s="647"/>
      <c r="BZ5" s="613" t="s">
        <v>37</v>
      </c>
      <c r="CA5" s="616"/>
    </row>
    <row r="6" spans="1:79" s="3" customFormat="1" ht="57.75" customHeight="1">
      <c r="A6" s="638"/>
      <c r="B6" s="638"/>
      <c r="C6" s="639"/>
      <c r="D6" s="10" t="s">
        <v>34</v>
      </c>
      <c r="E6" s="10" t="s">
        <v>35</v>
      </c>
      <c r="F6" s="10" t="s">
        <v>34</v>
      </c>
      <c r="G6" s="24" t="s">
        <v>35</v>
      </c>
      <c r="H6" s="11" t="s">
        <v>34</v>
      </c>
      <c r="I6" s="10" t="s">
        <v>35</v>
      </c>
      <c r="J6" s="10" t="s">
        <v>34</v>
      </c>
      <c r="K6" s="40" t="s">
        <v>35</v>
      </c>
      <c r="L6" s="11" t="s">
        <v>34</v>
      </c>
      <c r="M6" s="10" t="s">
        <v>35</v>
      </c>
      <c r="N6" s="10" t="s">
        <v>34</v>
      </c>
      <c r="O6" s="24" t="s">
        <v>35</v>
      </c>
      <c r="P6" s="11" t="s">
        <v>34</v>
      </c>
      <c r="Q6" s="10" t="s">
        <v>35</v>
      </c>
      <c r="R6" s="10" t="s">
        <v>34</v>
      </c>
      <c r="S6" s="40" t="s">
        <v>35</v>
      </c>
      <c r="T6" s="11" t="s">
        <v>34</v>
      </c>
      <c r="U6" s="10" t="s">
        <v>35</v>
      </c>
      <c r="V6" s="10" t="s">
        <v>34</v>
      </c>
      <c r="W6" s="24" t="s">
        <v>35</v>
      </c>
      <c r="X6" s="11" t="s">
        <v>34</v>
      </c>
      <c r="Y6" s="10" t="s">
        <v>35</v>
      </c>
      <c r="Z6" s="10" t="s">
        <v>34</v>
      </c>
      <c r="AA6" s="40" t="s">
        <v>35</v>
      </c>
      <c r="AB6" s="11" t="s">
        <v>34</v>
      </c>
      <c r="AC6" s="10" t="s">
        <v>35</v>
      </c>
      <c r="AD6" s="10" t="s">
        <v>34</v>
      </c>
      <c r="AE6" s="24" t="s">
        <v>35</v>
      </c>
      <c r="AF6" s="11" t="s">
        <v>34</v>
      </c>
      <c r="AG6" s="10" t="s">
        <v>35</v>
      </c>
      <c r="AH6" s="10" t="s">
        <v>34</v>
      </c>
      <c r="AI6" s="40" t="s">
        <v>35</v>
      </c>
      <c r="AJ6" s="11" t="s">
        <v>34</v>
      </c>
      <c r="AK6" s="10" t="s">
        <v>35</v>
      </c>
      <c r="AL6" s="10" t="s">
        <v>34</v>
      </c>
      <c r="AM6" s="24" t="s">
        <v>35</v>
      </c>
      <c r="AN6" s="11" t="s">
        <v>34</v>
      </c>
      <c r="AO6" s="10" t="s">
        <v>35</v>
      </c>
      <c r="AP6" s="10" t="s">
        <v>34</v>
      </c>
      <c r="AQ6" s="40" t="s">
        <v>35</v>
      </c>
      <c r="AR6" s="11" t="s">
        <v>34</v>
      </c>
      <c r="AS6" s="10" t="s">
        <v>35</v>
      </c>
      <c r="AT6" s="10" t="s">
        <v>34</v>
      </c>
      <c r="AU6" s="24" t="s">
        <v>35</v>
      </c>
      <c r="AV6" s="11" t="s">
        <v>34</v>
      </c>
      <c r="AW6" s="10" t="s">
        <v>35</v>
      </c>
      <c r="AX6" s="10" t="s">
        <v>34</v>
      </c>
      <c r="AY6" s="24" t="s">
        <v>35</v>
      </c>
      <c r="AZ6" s="41" t="s">
        <v>34</v>
      </c>
      <c r="BA6" s="10" t="s">
        <v>35</v>
      </c>
      <c r="BB6" s="10" t="s">
        <v>34</v>
      </c>
      <c r="BC6" s="24" t="s">
        <v>35</v>
      </c>
      <c r="BD6" s="11" t="s">
        <v>34</v>
      </c>
      <c r="BE6" s="10" t="s">
        <v>35</v>
      </c>
      <c r="BF6" s="10" t="s">
        <v>34</v>
      </c>
      <c r="BG6" s="40" t="s">
        <v>35</v>
      </c>
      <c r="BH6" s="11" t="s">
        <v>34</v>
      </c>
      <c r="BI6" s="10" t="s">
        <v>35</v>
      </c>
      <c r="BJ6" s="10" t="s">
        <v>34</v>
      </c>
      <c r="BK6" s="24" t="s">
        <v>35</v>
      </c>
      <c r="BL6" s="11" t="s">
        <v>34</v>
      </c>
      <c r="BM6" s="10" t="s">
        <v>35</v>
      </c>
      <c r="BN6" s="10" t="s">
        <v>34</v>
      </c>
      <c r="BO6" s="24" t="s">
        <v>35</v>
      </c>
      <c r="BP6" s="41" t="s">
        <v>34</v>
      </c>
      <c r="BQ6" s="10" t="s">
        <v>35</v>
      </c>
      <c r="BR6" s="10" t="s">
        <v>34</v>
      </c>
      <c r="BS6" s="24" t="s">
        <v>35</v>
      </c>
      <c r="BT6" s="11" t="s">
        <v>34</v>
      </c>
      <c r="BU6" s="10" t="s">
        <v>35</v>
      </c>
      <c r="BV6" s="10" t="s">
        <v>34</v>
      </c>
      <c r="BW6" s="40" t="s">
        <v>35</v>
      </c>
      <c r="BX6" s="11" t="s">
        <v>34</v>
      </c>
      <c r="BY6" s="10" t="s">
        <v>35</v>
      </c>
      <c r="BZ6" s="10" t="s">
        <v>34</v>
      </c>
      <c r="CA6" s="40" t="s">
        <v>35</v>
      </c>
    </row>
    <row r="7" spans="1:79" s="4" customFormat="1" ht="35.1" customHeight="1">
      <c r="A7" s="42" t="s">
        <v>0</v>
      </c>
      <c r="B7" s="36"/>
      <c r="C7" s="12" t="s">
        <v>1</v>
      </c>
      <c r="D7" s="13">
        <f>H7+L7+P7+T7+X7+AB7+AF7+AJ7+AN7+AR7+AV7+AZ7+BD7+BH7+BL7+BP7+BT7+BX7</f>
        <v>139479137.91323346</v>
      </c>
      <c r="E7" s="13">
        <f>E8+E14+E20</f>
        <v>93874961762.448303</v>
      </c>
      <c r="F7" s="13">
        <f t="shared" ref="E7:G12" si="0">J7+N7+R7+V7+Z7+AD7+AH7+AL7+AP7+AT7+AX7+BB7+BF7+BJ7+BN7+BR7+BV7+BZ7</f>
        <v>171717185.08676654</v>
      </c>
      <c r="G7" s="13">
        <f>G8+G14+G20</f>
        <v>105091180320.5517</v>
      </c>
      <c r="H7" s="13">
        <f>SUM(H8,H14,H20)</f>
        <v>18475176.41436632</v>
      </c>
      <c r="I7" s="13">
        <f>I8+I14+I20</f>
        <v>6794143482.1355886</v>
      </c>
      <c r="J7" s="13">
        <f>SUM(J8,J14,J20)</f>
        <v>15516151.58563368</v>
      </c>
      <c r="K7" s="13">
        <f>K8+K14+K20</f>
        <v>5534817534.8644104</v>
      </c>
      <c r="L7" s="13">
        <f>SUM(L8,L14,L20)</f>
        <v>13911846.443464873</v>
      </c>
      <c r="M7" s="13">
        <f>M8+M14+M20</f>
        <v>6032181409.0606995</v>
      </c>
      <c r="N7" s="13">
        <f>SUM(N8,N14,N20)</f>
        <v>11961000.556535127</v>
      </c>
      <c r="O7" s="13">
        <f>O8+O14+O20</f>
        <v>5114819292.9393005</v>
      </c>
      <c r="P7" s="13">
        <f>SUM(P8,P14,P20)</f>
        <v>7666833.6429178165</v>
      </c>
      <c r="Q7" s="13">
        <f>Q8+Q14+Q20</f>
        <v>3609600105.3826227</v>
      </c>
      <c r="R7" s="13">
        <f>SUM(R8,R14,R20)</f>
        <v>6894716.3570821835</v>
      </c>
      <c r="S7" s="13">
        <f>S8+S14+S20</f>
        <v>3259905810.6173773</v>
      </c>
      <c r="T7" s="13">
        <f>SUM(T8,T14,T20)</f>
        <v>7848897.4688119618</v>
      </c>
      <c r="U7" s="13">
        <f>U8+U14+U20</f>
        <v>4470056903.9381466</v>
      </c>
      <c r="V7" s="13">
        <f>SUM(V8,V14,V20)</f>
        <v>9016381.5311880391</v>
      </c>
      <c r="W7" s="13">
        <f>W8+W14+W20</f>
        <v>4841601734.0618534</v>
      </c>
      <c r="X7" s="13">
        <f>SUM(X8,X14,X20)</f>
        <v>5191085.3821509564</v>
      </c>
      <c r="Y7" s="13">
        <f>Y8+Y14+Y20</f>
        <v>3465076612.1132259</v>
      </c>
      <c r="Z7" s="13">
        <f>SUM(Z8,Z14,Z20)</f>
        <v>11011975.617849045</v>
      </c>
      <c r="AA7" s="13">
        <f>AA8+AA14+AA20</f>
        <v>5879633150.8867741</v>
      </c>
      <c r="AB7" s="13">
        <f>SUM(AB8,AB14,AB20)</f>
        <v>6199791.1455575945</v>
      </c>
      <c r="AC7" s="13">
        <f>AC8+AC14+AC20</f>
        <v>4106469655.7220745</v>
      </c>
      <c r="AD7" s="13">
        <f>SUM(AD8,AD14,AD20)</f>
        <v>12455150.854442406</v>
      </c>
      <c r="AE7" s="13">
        <f>AE8+AE14+AE20</f>
        <v>6410040226.2779255</v>
      </c>
      <c r="AF7" s="13">
        <f>SUM(AF8,AF14,AF20)</f>
        <v>7881761.2191469222</v>
      </c>
      <c r="AG7" s="13">
        <f>AG8+AG14+AG20</f>
        <v>5194239481.155158</v>
      </c>
      <c r="AH7" s="13">
        <f>SUM(AH8,AH14,AH20)</f>
        <v>13860588.780853076</v>
      </c>
      <c r="AI7" s="13">
        <f>AI8+AI14+AI20</f>
        <v>7274044464.8448429</v>
      </c>
      <c r="AJ7" s="13">
        <f>SUM(AJ8,AJ14,AJ20)</f>
        <v>9063733.8944508545</v>
      </c>
      <c r="AK7" s="13">
        <f>AK8+AK14+AK20</f>
        <v>6074629020.9496422</v>
      </c>
      <c r="AL7" s="13">
        <f>SUM(AL8,AL14,AL20)</f>
        <v>13799428.105549145</v>
      </c>
      <c r="AM7" s="13">
        <f>AM8+AM14+AM20</f>
        <v>7760259627.0503578</v>
      </c>
      <c r="AN7" s="13">
        <f>SUM(AN8,AN14,AN20)</f>
        <v>9107265.9110436644</v>
      </c>
      <c r="AO7" s="13">
        <f>AO8+AO14+AO20</f>
        <v>6560823281.4690437</v>
      </c>
      <c r="AP7" s="13">
        <f>SUM(AP8,AP14,AP20)</f>
        <v>13119401.088956336</v>
      </c>
      <c r="AQ7" s="13">
        <f>AQ8+AQ14+AQ20</f>
        <v>8012281619.5309563</v>
      </c>
      <c r="AR7" s="13">
        <f>SUM(AR8,AR14,AR20)</f>
        <v>8684458.4737811089</v>
      </c>
      <c r="AS7" s="13">
        <f>AS8+AS14+AS20</f>
        <v>6660161119.729928</v>
      </c>
      <c r="AT7" s="13">
        <f>SUM(AT8,AT14,AT20)</f>
        <v>12493557.526218891</v>
      </c>
      <c r="AU7" s="13">
        <f>AU8+AU14+AU20</f>
        <v>8332086697.270071</v>
      </c>
      <c r="AV7" s="13">
        <f>SUM(AV8,AV14,AV20)</f>
        <v>6118124.9385818206</v>
      </c>
      <c r="AW7" s="13">
        <f>AW8+AW14+AW20</f>
        <v>5061097204.299818</v>
      </c>
      <c r="AX7" s="13">
        <f>SUM(AX8,AX14,AX20)</f>
        <v>8938992.0614181794</v>
      </c>
      <c r="AY7" s="13">
        <f>AY8+AY14+AY20</f>
        <v>6559601671.700182</v>
      </c>
      <c r="AZ7" s="13">
        <f>SUM(AZ8,AZ14,AZ20)</f>
        <v>6789114.1128122639</v>
      </c>
      <c r="BA7" s="13">
        <f>BA8+BA14+BA20</f>
        <v>5887791177.0919237</v>
      </c>
      <c r="BB7" s="13">
        <f>SUM(BB8,BB14,BB20)</f>
        <v>9438674.8871877342</v>
      </c>
      <c r="BC7" s="13">
        <f>BC8+BC14+BC20</f>
        <v>7399699292.9080763</v>
      </c>
      <c r="BD7" s="13">
        <f>SUM(BD8,BD14,BD20)</f>
        <v>7077494.8154150657</v>
      </c>
      <c r="BE7" s="13">
        <f>BE8+BE14+BE20</f>
        <v>6341800276.0497503</v>
      </c>
      <c r="BF7" s="13">
        <f>SUM(BF8,BF14,BF20)</f>
        <v>9162280.1845849324</v>
      </c>
      <c r="BG7" s="13">
        <f>BG8+BG14+BG20</f>
        <v>7644721214.9502487</v>
      </c>
      <c r="BH7" s="13">
        <f>SUM(BH8,BH14,BH20)</f>
        <v>8604970.1690639611</v>
      </c>
      <c r="BI7" s="13">
        <f>BI8+BI14+BI20</f>
        <v>7976985259.5645018</v>
      </c>
      <c r="BJ7" s="13">
        <f>SUM(BJ8,BJ14,BJ20)</f>
        <v>8620691.8309360389</v>
      </c>
      <c r="BK7" s="13">
        <f>BK8+BK14+BK20</f>
        <v>7634882736.4354982</v>
      </c>
      <c r="BL7" s="13">
        <f>SUM(BL8,BL14,BL20)</f>
        <v>8459291.3485154696</v>
      </c>
      <c r="BM7" s="13">
        <f>BM8+BM14+BM20</f>
        <v>7901429860.6091499</v>
      </c>
      <c r="BN7" s="13">
        <f>SUM(BN8,BN14,BN20)</f>
        <v>7139086.6514845295</v>
      </c>
      <c r="BO7" s="13">
        <f>BO8+BO14+BO20</f>
        <v>6383674962.3908501</v>
      </c>
      <c r="BP7" s="13">
        <f>SUM(BP8,BP14,BP20)</f>
        <v>5085270.2758726263</v>
      </c>
      <c r="BQ7" s="13">
        <f>BQ8+BQ14+BQ20</f>
        <v>4774282015.9127159</v>
      </c>
      <c r="BR7" s="13">
        <f>SUM(BR8,BR14,BR20)</f>
        <v>4688917.7241273737</v>
      </c>
      <c r="BS7" s="13">
        <f>BS8+BS14+BS20</f>
        <v>4113928286.0872841</v>
      </c>
      <c r="BT7" s="13">
        <f>SUM(BT8,BT14,BT20)</f>
        <v>2356716.9389624773</v>
      </c>
      <c r="BU7" s="13">
        <f>BU8+BU14+BU20</f>
        <v>2138179138.1028271</v>
      </c>
      <c r="BV7" s="13">
        <f>SUM(BV8,BV14,BV20)</f>
        <v>2420848.0610375227</v>
      </c>
      <c r="BW7" s="13">
        <f>BW8+BW14+BW20</f>
        <v>2026974708.8971729</v>
      </c>
      <c r="BX7" s="13">
        <f>SUM(BX8,BX14,BX20)</f>
        <v>957305.31831767759</v>
      </c>
      <c r="BY7" s="13">
        <f>BY8+BY14+BY20</f>
        <v>826015759.16148782</v>
      </c>
      <c r="BZ7" s="13">
        <f>SUM(BZ8,BZ14,BZ20)</f>
        <v>1179341.6816823226</v>
      </c>
      <c r="CA7" s="13">
        <f>CA8+CA14+CA20</f>
        <v>908207288.83851218</v>
      </c>
    </row>
    <row r="8" spans="1:79" s="4" customFormat="1" ht="35.1" customHeight="1">
      <c r="A8" s="38" t="s">
        <v>2</v>
      </c>
      <c r="B8" s="36"/>
      <c r="C8" s="12" t="s">
        <v>3</v>
      </c>
      <c r="D8" s="13">
        <f>MAX(D9:D12)</f>
        <v>37848955</v>
      </c>
      <c r="E8" s="13">
        <f>SUM(E9:E12)</f>
        <v>78161916609.722443</v>
      </c>
      <c r="F8" s="13">
        <f>MAX(F9:F12)</f>
        <v>45909713</v>
      </c>
      <c r="G8" s="13">
        <f>SUM(G9:G12)</f>
        <v>85305114673.277557</v>
      </c>
      <c r="H8" s="13">
        <v>17723054.357155919</v>
      </c>
      <c r="I8" s="13">
        <f>SUM(I9:I12)</f>
        <v>6350114874.2567005</v>
      </c>
      <c r="J8" s="13">
        <v>14868950.642844081</v>
      </c>
      <c r="K8" s="13">
        <f>SUM(K9:K12)</f>
        <v>5136191668.7432995</v>
      </c>
      <c r="L8" s="13">
        <v>11474452.656370386</v>
      </c>
      <c r="M8" s="13">
        <f>SUM(M9:M12)</f>
        <v>4324532432.2576637</v>
      </c>
      <c r="N8" s="13">
        <v>9726813.3436296135</v>
      </c>
      <c r="O8" s="13">
        <f>SUM(O9:O12)</f>
        <v>3503885606.7423363</v>
      </c>
      <c r="P8" s="13">
        <v>6109488.1432411717</v>
      </c>
      <c r="Q8" s="13">
        <f>SUM(Q9:Q12)</f>
        <v>2531323192.1110573</v>
      </c>
      <c r="R8" s="13">
        <v>5366470.8567588283</v>
      </c>
      <c r="S8" s="13">
        <f>SUM(S9:S12)</f>
        <v>2097669659.8889427</v>
      </c>
      <c r="T8" s="13">
        <v>5993881.2472629743</v>
      </c>
      <c r="U8" s="13">
        <f>SUM(U9:U12)</f>
        <v>2996725842.1101799</v>
      </c>
      <c r="V8" s="13">
        <v>6779488.7527370257</v>
      </c>
      <c r="W8" s="13">
        <f>SUM(W9:W12)</f>
        <v>2985517220.8898201</v>
      </c>
      <c r="X8" s="13">
        <v>3757139.694995055</v>
      </c>
      <c r="Y8" s="13">
        <f>SUM(Y9:Y12)</f>
        <v>2264131663.3178787</v>
      </c>
      <c r="Z8" s="13">
        <v>8459426.305004945</v>
      </c>
      <c r="AA8" s="13">
        <f>SUM(AA9:AA12)</f>
        <v>3880034584.6821213</v>
      </c>
      <c r="AB8" s="13">
        <v>4591759.4988262048</v>
      </c>
      <c r="AC8" s="13">
        <f>SUM(AC9:AC12)</f>
        <v>2857122738.5312071</v>
      </c>
      <c r="AD8" s="13">
        <v>9976301.5011737961</v>
      </c>
      <c r="AE8" s="13">
        <f>SUM(AE9:AE12)</f>
        <v>4619535356.4687929</v>
      </c>
      <c r="AF8" s="13">
        <v>6089054.5429152166</v>
      </c>
      <c r="AG8" s="13">
        <f>SUM(AG9:AG12)</f>
        <v>3914400646.6555996</v>
      </c>
      <c r="AH8" s="13">
        <v>11128862.457084782</v>
      </c>
      <c r="AI8" s="13">
        <f>SUM(AI9:AI12)</f>
        <v>5412702389.3444004</v>
      </c>
      <c r="AJ8" s="13">
        <v>7081530.6612517955</v>
      </c>
      <c r="AK8" s="13">
        <f>SUM(AK9:AK12)</f>
        <v>4725145653.3774595</v>
      </c>
      <c r="AL8" s="13">
        <v>10883593.338748204</v>
      </c>
      <c r="AM8" s="13">
        <f>SUM(AM9:AM12)</f>
        <v>5836195146.6225405</v>
      </c>
      <c r="AN8" s="13">
        <v>7185114.2257419582</v>
      </c>
      <c r="AO8" s="13">
        <f>SUM(AO9:AO12)</f>
        <v>5267752680.9309978</v>
      </c>
      <c r="AP8" s="13">
        <v>10437268.774258042</v>
      </c>
      <c r="AQ8" s="13">
        <f>SUM(AQ9:AQ12)</f>
        <v>6256213026.0690022</v>
      </c>
      <c r="AR8" s="13">
        <v>6996109.1574607007</v>
      </c>
      <c r="AS8" s="13">
        <f>SUM(AS9:AS12)</f>
        <v>5532813849.1914883</v>
      </c>
      <c r="AT8" s="13">
        <v>10219785.842539299</v>
      </c>
      <c r="AU8" s="13">
        <f>SUM(AU9:AU12)</f>
        <v>6845721913.8085108</v>
      </c>
      <c r="AV8" s="13">
        <v>5064018.1711969692</v>
      </c>
      <c r="AW8" s="13">
        <f>SUM(AW9:AW12)</f>
        <v>4357239674.435771</v>
      </c>
      <c r="AX8" s="13">
        <v>7525479.8288030308</v>
      </c>
      <c r="AY8" s="13">
        <f>SUM(AY9:AY12)</f>
        <v>5636573179.564229</v>
      </c>
      <c r="AZ8" s="13">
        <v>5792948.3662841013</v>
      </c>
      <c r="BA8" s="13">
        <f>SUM(BA9:BA12)</f>
        <v>5226128579.1694975</v>
      </c>
      <c r="BB8" s="13">
        <v>8097038.6337158987</v>
      </c>
      <c r="BC8" s="13">
        <f>SUM(BC9:BC12)</f>
        <v>6525500530.8305025</v>
      </c>
      <c r="BD8" s="13">
        <v>6196906.2427952541</v>
      </c>
      <c r="BE8" s="13">
        <f>SUM(BE9:BE12)</f>
        <v>5765643140.3367386</v>
      </c>
      <c r="BF8" s="13">
        <v>7993229.7572047459</v>
      </c>
      <c r="BG8" s="13">
        <f>SUM(BG9:BG12)</f>
        <v>6897489369.6632605</v>
      </c>
      <c r="BH8" s="13">
        <v>7680137.3023499642</v>
      </c>
      <c r="BI8" s="13">
        <f>SUM(BI9:BI12)</f>
        <v>7361996911.5951576</v>
      </c>
      <c r="BJ8" s="13">
        <v>7664254.6976500358</v>
      </c>
      <c r="BK8" s="13">
        <f>SUM(BK9:BK12)</f>
        <v>7034976652.4048424</v>
      </c>
      <c r="BL8" s="13">
        <v>7643092.9377402868</v>
      </c>
      <c r="BM8" s="13">
        <f>SUM(BM9:BM12)</f>
        <v>7363219535.9933605</v>
      </c>
      <c r="BN8" s="13">
        <v>6437457.0622597132</v>
      </c>
      <c r="BO8" s="13">
        <f>SUM(BO9:BO12)</f>
        <v>5955099969.0066395</v>
      </c>
      <c r="BP8" s="13">
        <v>4649103.6406729901</v>
      </c>
      <c r="BQ8" s="13">
        <f>SUM(BQ9:BQ12)</f>
        <v>4497704753.3567295</v>
      </c>
      <c r="BR8" s="13">
        <v>4284389.3593270099</v>
      </c>
      <c r="BS8" s="13">
        <f>SUM(BS9:BS12)</f>
        <v>3879186368.64327</v>
      </c>
      <c r="BT8" s="13">
        <v>2184857.6444557756</v>
      </c>
      <c r="BU8" s="13">
        <f>SUM(BU9:BU12)</f>
        <v>2034477574.0613899</v>
      </c>
      <c r="BV8" s="13">
        <v>2245602.3555442244</v>
      </c>
      <c r="BW8" s="13">
        <f>SUM(BW9:BW12)</f>
        <v>1930938462.9386101</v>
      </c>
      <c r="BX8" s="13">
        <v>896171.44819102879</v>
      </c>
      <c r="BY8" s="13">
        <f>SUM(BY9:BY12)</f>
        <v>791442868.03356457</v>
      </c>
      <c r="BZ8" s="13">
        <v>1109348.5518089712</v>
      </c>
      <c r="CA8" s="13">
        <f>SUM(CA9:CA12)</f>
        <v>871683566.96643543</v>
      </c>
    </row>
    <row r="9" spans="1:79" s="1" customFormat="1" ht="35.1" customHeight="1">
      <c r="A9" s="43"/>
      <c r="B9" s="37" t="s">
        <v>4</v>
      </c>
      <c r="C9" s="29" t="s">
        <v>42</v>
      </c>
      <c r="D9" s="15">
        <f>H9+L9+P9+T9+X9+AB9+AF9+AJ9+AN9+AR9+AV9+AZ9+BD9+BH9+BL9+BP9+BT9+BX9</f>
        <v>34118439</v>
      </c>
      <c r="E9" s="15">
        <f t="shared" si="0"/>
        <v>26743968271.980194</v>
      </c>
      <c r="F9" s="16">
        <f t="shared" si="0"/>
        <v>41079670</v>
      </c>
      <c r="G9" s="15">
        <f t="shared" si="0"/>
        <v>26950778800.019802</v>
      </c>
      <c r="H9" s="15">
        <v>5557118</v>
      </c>
      <c r="I9" s="15">
        <v>1745608480.9550405</v>
      </c>
      <c r="J9" s="16">
        <v>4681062</v>
      </c>
      <c r="K9" s="15">
        <v>1434565265.0449595</v>
      </c>
      <c r="L9" s="15">
        <v>3581380</v>
      </c>
      <c r="M9" s="15">
        <v>1231972713.5663242</v>
      </c>
      <c r="N9" s="16">
        <v>3060364</v>
      </c>
      <c r="O9" s="15">
        <v>1000182430.4336758</v>
      </c>
      <c r="P9" s="15">
        <v>1844301</v>
      </c>
      <c r="Q9" s="15">
        <v>773677836.09366989</v>
      </c>
      <c r="R9" s="16">
        <v>1639672</v>
      </c>
      <c r="S9" s="15">
        <v>634464059.90633011</v>
      </c>
      <c r="T9" s="15">
        <v>1723124</v>
      </c>
      <c r="U9" s="15">
        <v>900934476.03269339</v>
      </c>
      <c r="V9" s="16">
        <v>1972598</v>
      </c>
      <c r="W9" s="15">
        <v>842942696.96730661</v>
      </c>
      <c r="X9" s="15">
        <v>1050318</v>
      </c>
      <c r="Y9" s="15">
        <v>666889822.37087595</v>
      </c>
      <c r="Z9" s="16">
        <v>2356812</v>
      </c>
      <c r="AA9" s="15">
        <v>985744361.62912405</v>
      </c>
      <c r="AB9" s="15">
        <v>1281002</v>
      </c>
      <c r="AC9" s="15">
        <v>826718350.52054465</v>
      </c>
      <c r="AD9" s="16">
        <v>2719314</v>
      </c>
      <c r="AE9" s="15">
        <v>1147751817.4794552</v>
      </c>
      <c r="AF9" s="15">
        <v>1717805</v>
      </c>
      <c r="AG9" s="15">
        <v>1185491642.4852879</v>
      </c>
      <c r="AH9" s="16">
        <v>3043548</v>
      </c>
      <c r="AI9" s="15">
        <v>1410811216.5147121</v>
      </c>
      <c r="AJ9" s="15">
        <v>2007502</v>
      </c>
      <c r="AK9" s="15">
        <v>1424605643.6576154</v>
      </c>
      <c r="AL9" s="16">
        <v>3026506</v>
      </c>
      <c r="AM9" s="15">
        <v>1601678891.3423846</v>
      </c>
      <c r="AN9" s="15">
        <v>2027575</v>
      </c>
      <c r="AO9" s="15">
        <v>1614091864.1044586</v>
      </c>
      <c r="AP9" s="16">
        <v>2896832</v>
      </c>
      <c r="AQ9" s="15">
        <v>1770812209.8955414</v>
      </c>
      <c r="AR9" s="15">
        <v>1972732</v>
      </c>
      <c r="AS9" s="15">
        <v>1807399626.9581888</v>
      </c>
      <c r="AT9" s="16">
        <v>2851601</v>
      </c>
      <c r="AU9" s="15">
        <v>2072525410.0418112</v>
      </c>
      <c r="AV9" s="15">
        <v>1427544</v>
      </c>
      <c r="AW9" s="15">
        <v>1475032302.2783463</v>
      </c>
      <c r="AX9" s="16">
        <v>2120232</v>
      </c>
      <c r="AY9" s="15">
        <v>1836068219.7216537</v>
      </c>
      <c r="AZ9" s="15">
        <v>1635599</v>
      </c>
      <c r="BA9" s="15">
        <v>1829530334.8510809</v>
      </c>
      <c r="BB9" s="16">
        <v>2289093</v>
      </c>
      <c r="BC9" s="15">
        <v>2255545784.1489191</v>
      </c>
      <c r="BD9" s="15">
        <v>1755961</v>
      </c>
      <c r="BE9" s="15">
        <v>2142759266.0471056</v>
      </c>
      <c r="BF9" s="16">
        <v>2263858</v>
      </c>
      <c r="BG9" s="15">
        <v>2493478028.9528942</v>
      </c>
      <c r="BH9" s="15">
        <v>2173506</v>
      </c>
      <c r="BI9" s="15">
        <v>2950404232.8801475</v>
      </c>
      <c r="BJ9" s="16">
        <v>2162119</v>
      </c>
      <c r="BK9" s="15">
        <v>2620711424.1198525</v>
      </c>
      <c r="BL9" s="15">
        <v>2164962</v>
      </c>
      <c r="BM9" s="15">
        <v>3094900289.6837678</v>
      </c>
      <c r="BN9" s="16">
        <v>1819684</v>
      </c>
      <c r="BO9" s="15">
        <v>2268078216.3162322</v>
      </c>
      <c r="BP9" s="15">
        <v>1321148</v>
      </c>
      <c r="BQ9" s="15">
        <v>1896518978.6992819</v>
      </c>
      <c r="BR9" s="16">
        <v>1216505</v>
      </c>
      <c r="BS9" s="15">
        <v>1490107445.3007181</v>
      </c>
      <c r="BT9" s="15">
        <v>621669</v>
      </c>
      <c r="BU9" s="15">
        <v>852704248.1477896</v>
      </c>
      <c r="BV9" s="16">
        <v>641757</v>
      </c>
      <c r="BW9" s="15">
        <v>742011123.8522104</v>
      </c>
      <c r="BX9" s="15">
        <v>255193</v>
      </c>
      <c r="BY9" s="15">
        <v>324728162.64797431</v>
      </c>
      <c r="BZ9" s="16">
        <v>318113</v>
      </c>
      <c r="CA9" s="15">
        <v>343300198.35202569</v>
      </c>
    </row>
    <row r="10" spans="1:79" s="1" customFormat="1" ht="35.1" customHeight="1">
      <c r="A10" s="43"/>
      <c r="B10" s="37" t="s">
        <v>5</v>
      </c>
      <c r="C10" s="28" t="s">
        <v>41</v>
      </c>
      <c r="D10" s="15">
        <f>H10+L10+P10+T10+X10+AB10+AF10+AJ10+AN10+AR10+AV10+AZ10+BD10+BH10+BL10+BP10+BT10+BX10</f>
        <v>11134193</v>
      </c>
      <c r="E10" s="15">
        <f t="shared" si="0"/>
        <v>23864976487.983852</v>
      </c>
      <c r="F10" s="16">
        <f t="shared" si="0"/>
        <v>15295044</v>
      </c>
      <c r="G10" s="15">
        <f t="shared" si="0"/>
        <v>28390804001.016148</v>
      </c>
      <c r="H10" s="15">
        <v>635060</v>
      </c>
      <c r="I10" s="15">
        <v>3446714719.4981909</v>
      </c>
      <c r="J10" s="16">
        <v>494131</v>
      </c>
      <c r="K10" s="15">
        <v>2880234496.5018091</v>
      </c>
      <c r="L10" s="15">
        <v>418407</v>
      </c>
      <c r="M10" s="15">
        <v>2339619968.5295529</v>
      </c>
      <c r="N10" s="16">
        <v>295676</v>
      </c>
      <c r="O10" s="15">
        <v>1977808336.4704471</v>
      </c>
      <c r="P10" s="15">
        <v>372426</v>
      </c>
      <c r="Q10" s="15">
        <v>1257453210.4457967</v>
      </c>
      <c r="R10" s="16">
        <v>277875</v>
      </c>
      <c r="S10" s="15">
        <v>1101097810.5542033</v>
      </c>
      <c r="T10" s="15">
        <v>589623</v>
      </c>
      <c r="U10" s="15">
        <v>1236928914.5942297</v>
      </c>
      <c r="V10" s="16">
        <v>608340</v>
      </c>
      <c r="W10" s="15">
        <v>1381291964.4057703</v>
      </c>
      <c r="X10" s="15">
        <v>444685</v>
      </c>
      <c r="Y10" s="15">
        <v>776414710.02087951</v>
      </c>
      <c r="Z10" s="16">
        <v>1045696</v>
      </c>
      <c r="AA10" s="15">
        <v>1651455001.9791205</v>
      </c>
      <c r="AB10" s="15">
        <v>560482</v>
      </c>
      <c r="AC10" s="15">
        <v>951213060.7413435</v>
      </c>
      <c r="AD10" s="16">
        <v>1397744</v>
      </c>
      <c r="AE10" s="15">
        <v>1874724356.2586565</v>
      </c>
      <c r="AF10" s="15">
        <v>714039</v>
      </c>
      <c r="AG10" s="15">
        <v>1252682002.7571869</v>
      </c>
      <c r="AH10" s="16">
        <v>1550800</v>
      </c>
      <c r="AI10" s="15">
        <v>2101238158.2428131</v>
      </c>
      <c r="AJ10" s="15">
        <v>816010</v>
      </c>
      <c r="AK10" s="15">
        <v>1462429819.4636903</v>
      </c>
      <c r="AL10" s="16">
        <v>1386717</v>
      </c>
      <c r="AM10" s="15">
        <v>2134116648.5363097</v>
      </c>
      <c r="AN10" s="15">
        <v>853314</v>
      </c>
      <c r="AO10" s="15">
        <v>1477540977.7822845</v>
      </c>
      <c r="AP10" s="16">
        <v>1346647</v>
      </c>
      <c r="AQ10" s="15">
        <v>2074801712.2177155</v>
      </c>
      <c r="AR10" s="15">
        <v>840209</v>
      </c>
      <c r="AS10" s="15">
        <v>1442232823.0651882</v>
      </c>
      <c r="AT10" s="16">
        <v>1296861</v>
      </c>
      <c r="AU10" s="15">
        <v>2048152391.9348118</v>
      </c>
      <c r="AV10" s="15">
        <v>618928</v>
      </c>
      <c r="AW10" s="15">
        <v>1042374492.2151053</v>
      </c>
      <c r="AX10" s="16">
        <v>929710</v>
      </c>
      <c r="AY10" s="15">
        <v>1511184059.7848947</v>
      </c>
      <c r="AZ10" s="15">
        <v>715546</v>
      </c>
      <c r="BA10" s="15">
        <v>1191171139.3236053</v>
      </c>
      <c r="BB10" s="16">
        <v>1004293</v>
      </c>
      <c r="BC10" s="15">
        <v>1629890533.6763947</v>
      </c>
      <c r="BD10" s="15">
        <v>759261</v>
      </c>
      <c r="BE10" s="15">
        <v>1272761429.8917074</v>
      </c>
      <c r="BF10" s="16">
        <v>991682</v>
      </c>
      <c r="BG10" s="15">
        <v>1613954140.1082926</v>
      </c>
      <c r="BH10" s="15">
        <v>943581</v>
      </c>
      <c r="BI10" s="15">
        <v>1563943777.160253</v>
      </c>
      <c r="BJ10" s="16">
        <v>968364</v>
      </c>
      <c r="BK10" s="15">
        <v>1540254728.839747</v>
      </c>
      <c r="BL10" s="15">
        <v>932283</v>
      </c>
      <c r="BM10" s="15">
        <v>1558501419.4236603</v>
      </c>
      <c r="BN10" s="16">
        <v>802957</v>
      </c>
      <c r="BO10" s="15">
        <v>1301735580.5763397</v>
      </c>
      <c r="BP10" s="15">
        <v>557674</v>
      </c>
      <c r="BQ10" s="15">
        <v>953618006.96784151</v>
      </c>
      <c r="BR10" s="16">
        <v>517538</v>
      </c>
      <c r="BS10" s="15">
        <v>874503851.03215849</v>
      </c>
      <c r="BT10" s="15">
        <v>258407</v>
      </c>
      <c r="BU10" s="15">
        <v>452159080.37472999</v>
      </c>
      <c r="BV10" s="16">
        <v>258188</v>
      </c>
      <c r="BW10" s="15">
        <v>462908857.62527001</v>
      </c>
      <c r="BX10" s="15">
        <v>104258</v>
      </c>
      <c r="BY10" s="15">
        <v>187216935.728607</v>
      </c>
      <c r="BZ10" s="16">
        <v>121825</v>
      </c>
      <c r="CA10" s="15">
        <v>231451372.271393</v>
      </c>
    </row>
    <row r="11" spans="1:79" s="1" customFormat="1" ht="35.1" customHeight="1">
      <c r="A11" s="43"/>
      <c r="B11" s="37" t="s">
        <v>6</v>
      </c>
      <c r="C11" s="29" t="s">
        <v>43</v>
      </c>
      <c r="D11" s="15">
        <f>H11+L11+P11+T11+X11+AB11+AF11+AJ11+AN11+AR11+AV11+AZ11+BD11+BH11+BL11+BP11+BT11+BX11</f>
        <v>37848955</v>
      </c>
      <c r="E11" s="15">
        <f t="shared" si="0"/>
        <v>2605468134.4816952</v>
      </c>
      <c r="F11" s="16">
        <f t="shared" si="0"/>
        <v>45909713</v>
      </c>
      <c r="G11" s="15">
        <f t="shared" si="0"/>
        <v>2984671818.5183048</v>
      </c>
      <c r="H11" s="15">
        <v>5975371</v>
      </c>
      <c r="I11" s="15">
        <v>323069457.52726007</v>
      </c>
      <c r="J11" s="16">
        <v>5014082</v>
      </c>
      <c r="K11" s="15">
        <v>267830922.47273993</v>
      </c>
      <c r="L11" s="15">
        <v>3895853</v>
      </c>
      <c r="M11" s="15">
        <v>204328072.33759606</v>
      </c>
      <c r="N11" s="16">
        <v>3312576</v>
      </c>
      <c r="O11" s="15">
        <v>170856176.66240394</v>
      </c>
      <c r="P11" s="15">
        <v>2051630</v>
      </c>
      <c r="Q11" s="15">
        <v>108225112.92854072</v>
      </c>
      <c r="R11" s="16">
        <v>1811761</v>
      </c>
      <c r="S11" s="15">
        <v>93340569.071459278</v>
      </c>
      <c r="T11" s="15">
        <v>1963573</v>
      </c>
      <c r="U11" s="15">
        <v>113687381.51263399</v>
      </c>
      <c r="V11" s="16">
        <v>2232882</v>
      </c>
      <c r="W11" s="15">
        <v>125846675.48736601</v>
      </c>
      <c r="X11" s="15">
        <v>1216004</v>
      </c>
      <c r="Y11" s="15">
        <v>77520490.473344192</v>
      </c>
      <c r="Z11" s="16">
        <v>2710744</v>
      </c>
      <c r="AA11" s="15">
        <v>155750669.52665579</v>
      </c>
      <c r="AB11" s="15">
        <v>1474602</v>
      </c>
      <c r="AC11" s="15">
        <v>95605400.329103097</v>
      </c>
      <c r="AD11" s="16">
        <v>3152079</v>
      </c>
      <c r="AE11" s="15">
        <v>176254122.67089689</v>
      </c>
      <c r="AF11" s="15">
        <v>1946346</v>
      </c>
      <c r="AG11" s="15">
        <v>128249131.3809305</v>
      </c>
      <c r="AH11" s="16">
        <v>3504880</v>
      </c>
      <c r="AI11" s="15">
        <v>198946307.61906949</v>
      </c>
      <c r="AJ11" s="15">
        <v>2259199</v>
      </c>
      <c r="AK11" s="15">
        <v>150615445.99139708</v>
      </c>
      <c r="AL11" s="16">
        <v>3460105</v>
      </c>
      <c r="AM11" s="15">
        <v>207091518.00860292</v>
      </c>
      <c r="AN11" s="15">
        <v>2285699</v>
      </c>
      <c r="AO11" s="15">
        <v>158928213.22606727</v>
      </c>
      <c r="AP11" s="16">
        <v>3314761</v>
      </c>
      <c r="AQ11" s="15">
        <v>212512076.77393273</v>
      </c>
      <c r="AR11" s="15">
        <v>2219392</v>
      </c>
      <c r="AS11" s="15">
        <v>162779231.93291971</v>
      </c>
      <c r="AT11" s="16">
        <v>3237357</v>
      </c>
      <c r="AU11" s="15">
        <v>228317943.06708029</v>
      </c>
      <c r="AV11" s="15">
        <v>1596672</v>
      </c>
      <c r="AW11" s="15">
        <v>123664412.62771031</v>
      </c>
      <c r="AX11" s="16">
        <v>2366869</v>
      </c>
      <c r="AY11" s="15">
        <v>182965051.37228969</v>
      </c>
      <c r="AZ11" s="15">
        <v>1814359</v>
      </c>
      <c r="BA11" s="15">
        <v>144851290.71142825</v>
      </c>
      <c r="BB11" s="16">
        <v>2525607</v>
      </c>
      <c r="BC11" s="15">
        <v>201792369.28857175</v>
      </c>
      <c r="BD11" s="15">
        <v>1934329</v>
      </c>
      <c r="BE11" s="15">
        <v>158906183.63994467</v>
      </c>
      <c r="BF11" s="16">
        <v>2484376</v>
      </c>
      <c r="BG11" s="15">
        <v>201623999.36005533</v>
      </c>
      <c r="BH11" s="15">
        <v>2399651</v>
      </c>
      <c r="BI11" s="15">
        <v>212507563.21188435</v>
      </c>
      <c r="BJ11" s="16">
        <v>2380442</v>
      </c>
      <c r="BK11" s="15">
        <v>197422973.78811565</v>
      </c>
      <c r="BL11" s="15">
        <v>2391326</v>
      </c>
      <c r="BM11" s="15">
        <v>221281040.03486815</v>
      </c>
      <c r="BN11" s="16">
        <v>2002425</v>
      </c>
      <c r="BO11" s="15">
        <v>167960143.96513185</v>
      </c>
      <c r="BP11" s="15">
        <v>1455760</v>
      </c>
      <c r="BQ11" s="15">
        <v>134821982.05923161</v>
      </c>
      <c r="BR11" s="16">
        <v>1339063</v>
      </c>
      <c r="BS11" s="15">
        <v>111245503.94076839</v>
      </c>
      <c r="BT11" s="15">
        <v>686239</v>
      </c>
      <c r="BU11" s="15">
        <v>61918586.773673378</v>
      </c>
      <c r="BV11" s="16">
        <v>706920</v>
      </c>
      <c r="BW11" s="15">
        <v>57225552.226326622</v>
      </c>
      <c r="BX11" s="15">
        <v>282950</v>
      </c>
      <c r="BY11" s="15">
        <v>24509137.783161022</v>
      </c>
      <c r="BZ11" s="16">
        <v>352784</v>
      </c>
      <c r="CA11" s="15">
        <v>27689243.216838978</v>
      </c>
    </row>
    <row r="12" spans="1:79" s="1" customFormat="1" ht="35.1" customHeight="1">
      <c r="A12" s="43"/>
      <c r="B12" s="37" t="s">
        <v>7</v>
      </c>
      <c r="C12" s="29" t="s">
        <v>8</v>
      </c>
      <c r="D12" s="15">
        <f>H12+L12+P12+T12+X12+AB12+AF12+AJ12+AN12+AR12+AV12+AZ12+BD12+BH12+BL12+BP12+BT12+BX12</f>
        <v>34007232</v>
      </c>
      <c r="E12" s="15">
        <f t="shared" si="0"/>
        <v>24947503715.276699</v>
      </c>
      <c r="F12" s="16">
        <f t="shared" si="0"/>
        <v>40919336</v>
      </c>
      <c r="G12" s="15">
        <f t="shared" si="0"/>
        <v>26978860053.723301</v>
      </c>
      <c r="H12" s="15">
        <v>5555505</v>
      </c>
      <c r="I12" s="15">
        <v>834722216.27620888</v>
      </c>
      <c r="J12" s="16">
        <v>4679676</v>
      </c>
      <c r="K12" s="15">
        <v>553560984.72379112</v>
      </c>
      <c r="L12" s="15">
        <v>3578813</v>
      </c>
      <c r="M12" s="15">
        <v>548611677.82419074</v>
      </c>
      <c r="N12" s="16">
        <v>3058197</v>
      </c>
      <c r="O12" s="15">
        <v>355038663.17580926</v>
      </c>
      <c r="P12" s="15">
        <v>1841131</v>
      </c>
      <c r="Q12" s="15">
        <v>391967032.64305001</v>
      </c>
      <c r="R12" s="16">
        <v>1637163</v>
      </c>
      <c r="S12" s="15">
        <v>268767220.35694999</v>
      </c>
      <c r="T12" s="15">
        <v>1717561</v>
      </c>
      <c r="U12" s="15">
        <v>745175069.97062278</v>
      </c>
      <c r="V12" s="16">
        <v>1965669</v>
      </c>
      <c r="W12" s="15">
        <v>635435884.02937722</v>
      </c>
      <c r="X12" s="15">
        <v>1046133</v>
      </c>
      <c r="Y12" s="15">
        <v>743306640.45277917</v>
      </c>
      <c r="Z12" s="16">
        <v>2346174</v>
      </c>
      <c r="AA12" s="15">
        <v>1087084551.5472209</v>
      </c>
      <c r="AB12" s="15">
        <v>1275673</v>
      </c>
      <c r="AC12" s="15">
        <v>983585926.94021583</v>
      </c>
      <c r="AD12" s="16">
        <v>2707165</v>
      </c>
      <c r="AE12" s="15">
        <v>1420805060.0597842</v>
      </c>
      <c r="AF12" s="15">
        <v>1710865</v>
      </c>
      <c r="AG12" s="15">
        <v>1347977870.0321946</v>
      </c>
      <c r="AH12" s="16">
        <v>3029634</v>
      </c>
      <c r="AI12" s="15">
        <v>1701706706.9678054</v>
      </c>
      <c r="AJ12" s="15">
        <v>1998820</v>
      </c>
      <c r="AK12" s="15">
        <v>1687494744.2647572</v>
      </c>
      <c r="AL12" s="16">
        <v>3010265</v>
      </c>
      <c r="AM12" s="15">
        <v>1893308088.7352428</v>
      </c>
      <c r="AN12" s="15">
        <v>2018526</v>
      </c>
      <c r="AO12" s="15">
        <v>2017191625.8181877</v>
      </c>
      <c r="AP12" s="16">
        <v>2879029</v>
      </c>
      <c r="AQ12" s="15">
        <v>2198087027.1818123</v>
      </c>
      <c r="AR12" s="15">
        <v>1963776</v>
      </c>
      <c r="AS12" s="15">
        <v>2120402167.2351923</v>
      </c>
      <c r="AT12" s="16">
        <v>2833967</v>
      </c>
      <c r="AU12" s="15">
        <v>2496726168.7648077</v>
      </c>
      <c r="AV12" s="15">
        <v>1420874</v>
      </c>
      <c r="AW12" s="15">
        <v>1716168467.3146088</v>
      </c>
      <c r="AX12" s="16">
        <v>2108669</v>
      </c>
      <c r="AY12" s="15">
        <v>2106355848.6853912</v>
      </c>
      <c r="AZ12" s="15">
        <v>1627444</v>
      </c>
      <c r="BA12" s="15">
        <v>2060575814.2833829</v>
      </c>
      <c r="BB12" s="16">
        <v>2278046</v>
      </c>
      <c r="BC12" s="15">
        <v>2438271843.7166171</v>
      </c>
      <c r="BD12" s="15">
        <v>1747355</v>
      </c>
      <c r="BE12" s="15">
        <v>2191216260.7579813</v>
      </c>
      <c r="BF12" s="16">
        <v>2253314</v>
      </c>
      <c r="BG12" s="15">
        <v>2588433201.2420187</v>
      </c>
      <c r="BH12" s="15">
        <v>2163399</v>
      </c>
      <c r="BI12" s="15">
        <v>2635141338.3428726</v>
      </c>
      <c r="BJ12" s="16">
        <v>2153330</v>
      </c>
      <c r="BK12" s="15">
        <v>2676587525.6571274</v>
      </c>
      <c r="BL12" s="15">
        <v>2154522</v>
      </c>
      <c r="BM12" s="15">
        <v>2488536786.8510642</v>
      </c>
      <c r="BN12" s="16">
        <v>1812391</v>
      </c>
      <c r="BO12" s="15">
        <v>2217326028.1489358</v>
      </c>
      <c r="BP12" s="15">
        <v>1314522</v>
      </c>
      <c r="BQ12" s="15">
        <v>1512745785.6303749</v>
      </c>
      <c r="BR12" s="16">
        <v>1211283</v>
      </c>
      <c r="BS12" s="15">
        <v>1403329568.3696251</v>
      </c>
      <c r="BT12" s="15">
        <v>618543</v>
      </c>
      <c r="BU12" s="15">
        <v>667695658.76519692</v>
      </c>
      <c r="BV12" s="16">
        <v>638737</v>
      </c>
      <c r="BW12" s="15">
        <v>668792929.23480308</v>
      </c>
      <c r="BX12" s="15">
        <v>253770</v>
      </c>
      <c r="BY12" s="15">
        <v>254988631.87382221</v>
      </c>
      <c r="BZ12" s="16">
        <v>316627</v>
      </c>
      <c r="CA12" s="15">
        <v>269242753.12617779</v>
      </c>
    </row>
    <row r="13" spans="1:79" s="1" customFormat="1" ht="15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</row>
    <row r="14" spans="1:79" s="1" customFormat="1" ht="35.1" customHeight="1">
      <c r="A14" s="38" t="s">
        <v>9</v>
      </c>
      <c r="B14" s="38"/>
      <c r="C14" s="12" t="s">
        <v>10</v>
      </c>
      <c r="D14" s="13">
        <f>MAX(D15:D18)</f>
        <v>3378605</v>
      </c>
      <c r="E14" s="13">
        <f>SUM(E15:E19)</f>
        <v>10275235941.705032</v>
      </c>
      <c r="F14" s="13">
        <f>MAX(F15:F18)</f>
        <v>4019524</v>
      </c>
      <c r="G14" s="13">
        <f>SUM(G15:G19)</f>
        <v>12614536577.294971</v>
      </c>
      <c r="H14" s="13">
        <v>281488.75914437766</v>
      </c>
      <c r="I14" s="13">
        <f>SUM(I15:I19)</f>
        <v>266698049.86321503</v>
      </c>
      <c r="J14" s="13">
        <v>271045.24085562234</v>
      </c>
      <c r="K14" s="13">
        <f>SUM(K15:K19)</f>
        <v>257487766.13678497</v>
      </c>
      <c r="L14" s="13">
        <v>1566168.1588852976</v>
      </c>
      <c r="M14" s="13">
        <f>SUM(M15:M19)</f>
        <v>1362639560.2540455</v>
      </c>
      <c r="N14" s="13">
        <v>1548705.8411147024</v>
      </c>
      <c r="O14" s="13">
        <f>SUM(O15:O19)</f>
        <v>1342422201.7459545</v>
      </c>
      <c r="P14" s="13">
        <v>759706.13177293364</v>
      </c>
      <c r="Q14" s="13">
        <f>SUM(Q15:Q19)</f>
        <v>728641348.65392959</v>
      </c>
      <c r="R14" s="13">
        <v>864672.86822706636</v>
      </c>
      <c r="S14" s="13">
        <f>SUM(S15:S19)</f>
        <v>883849839.34607041</v>
      </c>
      <c r="T14" s="13">
        <v>879926.13736105629</v>
      </c>
      <c r="U14" s="13">
        <f>SUM(U15:U19)</f>
        <v>1008016154.1027861</v>
      </c>
      <c r="V14" s="13">
        <v>1229896.8626389438</v>
      </c>
      <c r="W14" s="13">
        <f>SUM(W15:W19)</f>
        <v>1410654009.8972139</v>
      </c>
      <c r="X14" s="13">
        <v>781924.79978981277</v>
      </c>
      <c r="Y14" s="13">
        <f>SUM(Y15:Y19)</f>
        <v>888965655.44290614</v>
      </c>
      <c r="Z14" s="13">
        <v>1300539.2002101874</v>
      </c>
      <c r="AA14" s="13">
        <f>SUM(AA15:AA19)</f>
        <v>1440534113.5570939</v>
      </c>
      <c r="AB14" s="13">
        <v>817319.97944236896</v>
      </c>
      <c r="AC14" s="13">
        <f>SUM(AC15:AC19)</f>
        <v>879035810.89038515</v>
      </c>
      <c r="AD14" s="13">
        <v>1113000.020557631</v>
      </c>
      <c r="AE14" s="13">
        <f>SUM(AE15:AE19)</f>
        <v>1193357597.1096148</v>
      </c>
      <c r="AF14" s="13">
        <v>795142.556099126</v>
      </c>
      <c r="AG14" s="13">
        <f>SUM(AG15:AG19)</f>
        <v>820640862.62268448</v>
      </c>
      <c r="AH14" s="13">
        <v>1086567.4439008739</v>
      </c>
      <c r="AI14" s="13">
        <f>SUM(AI15:AI19)</f>
        <v>1145769549.3773155</v>
      </c>
      <c r="AJ14" s="13">
        <v>819309.69108049001</v>
      </c>
      <c r="AK14" s="13">
        <f>SUM(AK15:AK19)</f>
        <v>814607476.08087373</v>
      </c>
      <c r="AL14" s="13">
        <v>1071255.3089195099</v>
      </c>
      <c r="AM14" s="13">
        <f>SUM(AM15:AM19)</f>
        <v>1109125395.9191263</v>
      </c>
      <c r="AN14" s="13">
        <v>795808.96875513985</v>
      </c>
      <c r="AO14" s="13">
        <f>SUM(AO15:AO19)</f>
        <v>774581043.45941377</v>
      </c>
      <c r="AP14" s="13">
        <v>969045.03124486015</v>
      </c>
      <c r="AQ14" s="13">
        <f>SUM(AQ15:AQ19)</f>
        <v>986560520.54058623</v>
      </c>
      <c r="AR14" s="13">
        <v>704364.30737752526</v>
      </c>
      <c r="AS14" s="13">
        <f>SUM(AS15:AS19)</f>
        <v>674575181.38227308</v>
      </c>
      <c r="AT14" s="13">
        <v>824169.69262247474</v>
      </c>
      <c r="AU14" s="13">
        <f>SUM(AU15:AU19)</f>
        <v>822260459.61772692</v>
      </c>
      <c r="AV14" s="13">
        <v>441478.70846362133</v>
      </c>
      <c r="AW14" s="13">
        <f>SUM(AW15:AW19)</f>
        <v>419978744.94645226</v>
      </c>
      <c r="AX14" s="13">
        <v>515663.29153637867</v>
      </c>
      <c r="AY14" s="13">
        <f>SUM(AY15:AY19)</f>
        <v>502679970.05354774</v>
      </c>
      <c r="AZ14" s="13">
        <v>417574.27626004099</v>
      </c>
      <c r="BA14" s="13">
        <f>SUM(BA15:BA19)</f>
        <v>396731295.22145498</v>
      </c>
      <c r="BB14" s="13">
        <v>503044.72373995901</v>
      </c>
      <c r="BC14" s="13">
        <f>SUM(BC15:BC19)</f>
        <v>482712319.77854502</v>
      </c>
      <c r="BD14" s="13">
        <v>361644.63135025674</v>
      </c>
      <c r="BE14" s="13">
        <f>SUM(BE15:BE19)</f>
        <v>338167861.54461694</v>
      </c>
      <c r="BF14" s="13">
        <v>426181.36864974326</v>
      </c>
      <c r="BG14" s="13">
        <f>SUM(BG15:BG19)</f>
        <v>397369875.45538306</v>
      </c>
      <c r="BH14" s="13">
        <v>399520.28057355009</v>
      </c>
      <c r="BI14" s="13">
        <f>SUM(BI15:BI19)</f>
        <v>365993251.63007027</v>
      </c>
      <c r="BJ14" s="13">
        <v>331949.71942644991</v>
      </c>
      <c r="BK14" s="13">
        <f>SUM(BK15:BK19)</f>
        <v>297293644.36992973</v>
      </c>
      <c r="BL14" s="13">
        <v>352225.26653650106</v>
      </c>
      <c r="BM14" s="13">
        <f>SUM(BM15:BM19)</f>
        <v>313107443.13523906</v>
      </c>
      <c r="BN14" s="13">
        <v>227362.73346349891</v>
      </c>
      <c r="BO14" s="13">
        <f>SUM(BO15:BO19)</f>
        <v>195014319.86476094</v>
      </c>
      <c r="BP14" s="13">
        <v>178410.32616110024</v>
      </c>
      <c r="BQ14" s="13">
        <f>SUM(BQ15:BQ19)</f>
        <v>153096744.8165099</v>
      </c>
      <c r="BR14" s="13">
        <v>120200.67383889975</v>
      </c>
      <c r="BS14" s="13">
        <f>SUM(BS15:BS19)</f>
        <v>97535929.183490083</v>
      </c>
      <c r="BT14" s="13">
        <v>64681.662465967238</v>
      </c>
      <c r="BU14" s="13">
        <f>SUM(BU15:BU19)</f>
        <v>53087323.655741334</v>
      </c>
      <c r="BV14" s="13">
        <v>48265.337534032762</v>
      </c>
      <c r="BW14" s="13">
        <f>SUM(BW15:BW19)</f>
        <v>36916135.344258666</v>
      </c>
      <c r="BX14" s="13">
        <v>21509.89545721078</v>
      </c>
      <c r="BY14" s="13">
        <f>SUM(BY15:BY19)</f>
        <v>16672134.002434351</v>
      </c>
      <c r="BZ14" s="13">
        <v>17439.10454278922</v>
      </c>
      <c r="CA14" s="13">
        <f>SUM(CA15:CA19)</f>
        <v>12992929.997565648</v>
      </c>
    </row>
    <row r="15" spans="1:79" s="1" customFormat="1" ht="35.1" customHeight="1">
      <c r="A15" s="43"/>
      <c r="B15" s="37" t="s">
        <v>4</v>
      </c>
      <c r="C15" s="29" t="s">
        <v>42</v>
      </c>
      <c r="D15" s="15">
        <f>H15+L15+P15+T15+X15+AB15+AF15+AJ15+AN15+AR15+AV15+AZ15+BD15+BH15+BL15+BP15+BT15+BX15</f>
        <v>3018651</v>
      </c>
      <c r="E15" s="15">
        <f t="shared" ref="E15:G18" si="1">I15+M15+Q15+U15+Y15+AC15+AG15+AK15+AO15+AS15+AW15+BA15+BE15+BI15+BM15+BQ15+BU15+BY15</f>
        <v>61442858.20001509</v>
      </c>
      <c r="F15" s="15">
        <f t="shared" si="1"/>
        <v>3573376</v>
      </c>
      <c r="G15" s="15">
        <f t="shared" si="1"/>
        <v>54350007.79998491</v>
      </c>
      <c r="H15" s="15">
        <v>88262</v>
      </c>
      <c r="I15" s="15">
        <v>491736.41965605947</v>
      </c>
      <c r="J15" s="15">
        <v>85331</v>
      </c>
      <c r="K15" s="15">
        <v>398840.58034394053</v>
      </c>
      <c r="L15" s="15">
        <v>488829</v>
      </c>
      <c r="M15" s="15">
        <v>1831080.0670257835</v>
      </c>
      <c r="N15" s="15">
        <v>487272</v>
      </c>
      <c r="O15" s="15">
        <v>1616585.9329742165</v>
      </c>
      <c r="P15" s="15">
        <v>229336</v>
      </c>
      <c r="Q15" s="15">
        <v>1327710.3440161126</v>
      </c>
      <c r="R15" s="15">
        <v>264192</v>
      </c>
      <c r="S15" s="15">
        <v>1475009.6559838874</v>
      </c>
      <c r="T15" s="15">
        <v>252962</v>
      </c>
      <c r="U15" s="15">
        <v>2912377.1398405037</v>
      </c>
      <c r="V15" s="15">
        <v>357858</v>
      </c>
      <c r="W15" s="15">
        <v>3884138.8601594963</v>
      </c>
      <c r="X15" s="15">
        <v>218589</v>
      </c>
      <c r="Y15" s="15">
        <v>3603003.7532809768</v>
      </c>
      <c r="Z15" s="15">
        <v>362333</v>
      </c>
      <c r="AA15" s="15">
        <v>5982713.2467190232</v>
      </c>
      <c r="AB15" s="15">
        <v>228015</v>
      </c>
      <c r="AC15" s="15">
        <v>4174957.704121192</v>
      </c>
      <c r="AD15" s="15">
        <v>303379</v>
      </c>
      <c r="AE15" s="15">
        <v>4959237.295878808</v>
      </c>
      <c r="AF15" s="15">
        <v>224321</v>
      </c>
      <c r="AG15" s="15">
        <v>4394275.7325570816</v>
      </c>
      <c r="AH15" s="15">
        <v>297157</v>
      </c>
      <c r="AI15" s="15">
        <v>4581235.2674429184</v>
      </c>
      <c r="AJ15" s="15">
        <v>232261</v>
      </c>
      <c r="AK15" s="15">
        <v>5357680.1516646799</v>
      </c>
      <c r="AL15" s="15">
        <v>297894</v>
      </c>
      <c r="AM15" s="15">
        <v>4600013.8483353201</v>
      </c>
      <c r="AN15" s="15">
        <v>224570</v>
      </c>
      <c r="AO15" s="15">
        <v>6144582.9389283415</v>
      </c>
      <c r="AP15" s="15">
        <v>268955</v>
      </c>
      <c r="AQ15" s="15">
        <v>4548377.0610716585</v>
      </c>
      <c r="AR15" s="15">
        <v>198614</v>
      </c>
      <c r="AS15" s="15">
        <v>6152412.1554828091</v>
      </c>
      <c r="AT15" s="15">
        <v>229966</v>
      </c>
      <c r="AU15" s="15">
        <v>4569832.8445171909</v>
      </c>
      <c r="AV15" s="15">
        <v>124453</v>
      </c>
      <c r="AW15" s="15">
        <v>4182474.4483604445</v>
      </c>
      <c r="AX15" s="15">
        <v>145283</v>
      </c>
      <c r="AY15" s="15">
        <v>3455606.5516395555</v>
      </c>
      <c r="AZ15" s="15">
        <v>117899</v>
      </c>
      <c r="BA15" s="15">
        <v>4188602.8775712843</v>
      </c>
      <c r="BB15" s="15">
        <v>142215</v>
      </c>
      <c r="BC15" s="15">
        <v>3524658.1224287157</v>
      </c>
      <c r="BD15" s="15">
        <v>102476</v>
      </c>
      <c r="BE15" s="15">
        <v>3469424.9455150128</v>
      </c>
      <c r="BF15" s="15">
        <v>120704</v>
      </c>
      <c r="BG15" s="15">
        <v>3235492.0544849872</v>
      </c>
      <c r="BH15" s="15">
        <v>113066</v>
      </c>
      <c r="BI15" s="15">
        <v>4534408.6981163807</v>
      </c>
      <c r="BJ15" s="15">
        <v>93644</v>
      </c>
      <c r="BK15" s="15">
        <v>3018418.3018836197</v>
      </c>
      <c r="BL15" s="15">
        <v>99770</v>
      </c>
      <c r="BM15" s="15">
        <v>4737992.8839915693</v>
      </c>
      <c r="BN15" s="15">
        <v>64269</v>
      </c>
      <c r="BO15" s="15">
        <v>2353681.1160084312</v>
      </c>
      <c r="BP15" s="15">
        <v>50699</v>
      </c>
      <c r="BQ15" s="15">
        <v>2629300.9913274711</v>
      </c>
      <c r="BR15" s="15">
        <v>34130</v>
      </c>
      <c r="BS15" s="15">
        <v>1332848.0086725289</v>
      </c>
      <c r="BT15" s="15">
        <v>18404</v>
      </c>
      <c r="BU15" s="15">
        <v>1013907.9499785833</v>
      </c>
      <c r="BV15" s="15">
        <v>13793</v>
      </c>
      <c r="BW15" s="15">
        <v>586167.05002141674</v>
      </c>
      <c r="BX15" s="15">
        <v>6125</v>
      </c>
      <c r="BY15" s="15">
        <v>296928.99858080503</v>
      </c>
      <c r="BZ15" s="15">
        <v>5001</v>
      </c>
      <c r="CA15" s="15">
        <v>227152.001419195</v>
      </c>
    </row>
    <row r="16" spans="1:79" s="1" customFormat="1" ht="35.1" customHeight="1">
      <c r="A16" s="43"/>
      <c r="B16" s="37" t="s">
        <v>5</v>
      </c>
      <c r="C16" s="28" t="s">
        <v>40</v>
      </c>
      <c r="D16" s="15">
        <f>H16+L16+P16+T16+X16+AB16+AF16+AJ16+AN16+AR16+AV16+AZ16+BD16+BH16+BL16+BP16+BT16+BX16</f>
        <v>1032580</v>
      </c>
      <c r="E16" s="15">
        <f t="shared" si="1"/>
        <v>2313458643.1868505</v>
      </c>
      <c r="F16" s="15">
        <f t="shared" si="1"/>
        <v>1316698</v>
      </c>
      <c r="G16" s="15">
        <f t="shared" si="1"/>
        <v>2762433788.8131495</v>
      </c>
      <c r="H16" s="15">
        <v>10086</v>
      </c>
      <c r="I16" s="15">
        <v>62384123.874744967</v>
      </c>
      <c r="J16" s="15">
        <v>9007</v>
      </c>
      <c r="K16" s="15">
        <v>60141696.125255033</v>
      </c>
      <c r="L16" s="15">
        <v>57109</v>
      </c>
      <c r="M16" s="15">
        <v>348455152.84762657</v>
      </c>
      <c r="N16" s="15">
        <v>47078</v>
      </c>
      <c r="O16" s="15">
        <v>345023991.15237343</v>
      </c>
      <c r="P16" s="15">
        <v>46311</v>
      </c>
      <c r="Q16" s="15">
        <v>169429717.27369094</v>
      </c>
      <c r="R16" s="15">
        <v>44773</v>
      </c>
      <c r="S16" s="15">
        <v>192409292.72630906</v>
      </c>
      <c r="T16" s="15">
        <v>86559</v>
      </c>
      <c r="U16" s="15">
        <v>195299859.04777023</v>
      </c>
      <c r="V16" s="15">
        <v>110362</v>
      </c>
      <c r="W16" s="15">
        <v>272707817.95222974</v>
      </c>
      <c r="X16" s="15">
        <v>92547</v>
      </c>
      <c r="Y16" s="15">
        <v>174150298.64942005</v>
      </c>
      <c r="Z16" s="15">
        <v>160764</v>
      </c>
      <c r="AA16" s="15">
        <v>289260697.35057998</v>
      </c>
      <c r="AB16" s="15">
        <v>99764</v>
      </c>
      <c r="AC16" s="15">
        <v>182166314.13397917</v>
      </c>
      <c r="AD16" s="15">
        <v>155938</v>
      </c>
      <c r="AE16" s="15">
        <v>247453090.86602083</v>
      </c>
      <c r="AF16" s="15">
        <v>93243</v>
      </c>
      <c r="AG16" s="15">
        <v>176909079.20352152</v>
      </c>
      <c r="AH16" s="15">
        <v>151412</v>
      </c>
      <c r="AI16" s="15">
        <v>240853143.79647848</v>
      </c>
      <c r="AJ16" s="15">
        <v>94410</v>
      </c>
      <c r="AK16" s="15">
        <v>182100436.6080592</v>
      </c>
      <c r="AL16" s="15">
        <v>136492</v>
      </c>
      <c r="AM16" s="15">
        <v>236827131.3919408</v>
      </c>
      <c r="AN16" s="15">
        <v>94511</v>
      </c>
      <c r="AO16" s="15">
        <v>176718414.33951932</v>
      </c>
      <c r="AP16" s="15">
        <v>125029</v>
      </c>
      <c r="AQ16" s="15">
        <v>213874899.66048068</v>
      </c>
      <c r="AR16" s="15">
        <v>84592</v>
      </c>
      <c r="AS16" s="15">
        <v>156253674.57058865</v>
      </c>
      <c r="AT16" s="15">
        <v>104585</v>
      </c>
      <c r="AU16" s="15">
        <v>181667895.42941135</v>
      </c>
      <c r="AV16" s="15">
        <v>53958</v>
      </c>
      <c r="AW16" s="15">
        <v>97856739.965674609</v>
      </c>
      <c r="AX16" s="15">
        <v>63706</v>
      </c>
      <c r="AY16" s="15">
        <v>113478382.03432539</v>
      </c>
      <c r="AZ16" s="15">
        <v>51579</v>
      </c>
      <c r="BA16" s="15">
        <v>92379017.772635803</v>
      </c>
      <c r="BB16" s="15">
        <v>62394</v>
      </c>
      <c r="BC16" s="15">
        <v>110646269.2273642</v>
      </c>
      <c r="BD16" s="15">
        <v>44310</v>
      </c>
      <c r="BE16" s="15">
        <v>79747827.175305545</v>
      </c>
      <c r="BF16" s="15">
        <v>52874</v>
      </c>
      <c r="BG16" s="15">
        <v>93786249.824694455</v>
      </c>
      <c r="BH16" s="15">
        <v>49085</v>
      </c>
      <c r="BI16" s="15">
        <v>86931862.968657002</v>
      </c>
      <c r="BJ16" s="15">
        <v>41941</v>
      </c>
      <c r="BK16" s="15">
        <v>73051907.031342998</v>
      </c>
      <c r="BL16" s="15">
        <v>42963</v>
      </c>
      <c r="BM16" s="15">
        <v>75803634.177721441</v>
      </c>
      <c r="BN16" s="15">
        <v>28359</v>
      </c>
      <c r="BO16" s="15">
        <v>50098340.822278552</v>
      </c>
      <c r="BP16" s="15">
        <v>21401</v>
      </c>
      <c r="BQ16" s="15">
        <v>38282720.800321497</v>
      </c>
      <c r="BR16" s="15">
        <v>14520</v>
      </c>
      <c r="BS16" s="15">
        <v>26565003.199678503</v>
      </c>
      <c r="BT16" s="15">
        <v>7650</v>
      </c>
      <c r="BU16" s="15">
        <v>13911806.686490003</v>
      </c>
      <c r="BV16" s="15">
        <v>5549</v>
      </c>
      <c r="BW16" s="15">
        <v>10701265.313509997</v>
      </c>
      <c r="BX16" s="15">
        <v>2502</v>
      </c>
      <c r="BY16" s="15">
        <v>4677963.0911241621</v>
      </c>
      <c r="BZ16" s="15">
        <v>1915</v>
      </c>
      <c r="CA16" s="15">
        <v>3886714.908875837</v>
      </c>
    </row>
    <row r="17" spans="1:84" s="1" customFormat="1" ht="35.1" customHeight="1">
      <c r="A17" s="43"/>
      <c r="B17" s="37" t="s">
        <v>6</v>
      </c>
      <c r="C17" s="29" t="s">
        <v>43</v>
      </c>
      <c r="D17" s="15">
        <f>H17+L17+P17+T17+X17+AB17+AF17+AJ17+AN17+AR17+AV17+AZ17+BD17+BH17+BL17+BP17+BT17+BX17</f>
        <v>3378605</v>
      </c>
      <c r="E17" s="15">
        <f t="shared" si="1"/>
        <v>22406702.392985359</v>
      </c>
      <c r="F17" s="15">
        <f t="shared" si="1"/>
        <v>4019524</v>
      </c>
      <c r="G17" s="15">
        <f t="shared" si="1"/>
        <v>20665111.607014641</v>
      </c>
      <c r="H17" s="15">
        <v>94905</v>
      </c>
      <c r="I17" s="15">
        <v>254929.62610038643</v>
      </c>
      <c r="J17" s="15">
        <v>91402</v>
      </c>
      <c r="K17" s="15">
        <v>214218.37389961357</v>
      </c>
      <c r="L17" s="15">
        <v>531752</v>
      </c>
      <c r="M17" s="15">
        <v>1243053.7706079744</v>
      </c>
      <c r="N17" s="15">
        <v>527429</v>
      </c>
      <c r="O17" s="15">
        <v>1182992.2293920256</v>
      </c>
      <c r="P17" s="15">
        <v>255117</v>
      </c>
      <c r="Q17" s="15">
        <v>698394.28920730855</v>
      </c>
      <c r="R17" s="15">
        <v>291920</v>
      </c>
      <c r="S17" s="15">
        <v>750019.71079269145</v>
      </c>
      <c r="T17" s="15">
        <v>288260</v>
      </c>
      <c r="U17" s="15">
        <v>1087711.8285505732</v>
      </c>
      <c r="V17" s="15">
        <v>405076</v>
      </c>
      <c r="W17" s="15">
        <v>1478050.1714494268</v>
      </c>
      <c r="X17" s="15">
        <v>253071</v>
      </c>
      <c r="Y17" s="15">
        <v>1325349.8541729143</v>
      </c>
      <c r="Z17" s="15">
        <v>416745</v>
      </c>
      <c r="AA17" s="15">
        <v>2197366.1458270857</v>
      </c>
      <c r="AB17" s="15">
        <v>262475</v>
      </c>
      <c r="AC17" s="15">
        <v>1481166.1432308604</v>
      </c>
      <c r="AD17" s="15">
        <v>351660</v>
      </c>
      <c r="AE17" s="15">
        <v>1814049.8567691396</v>
      </c>
      <c r="AF17" s="15">
        <v>254165</v>
      </c>
      <c r="AG17" s="15">
        <v>1562987.8271152056</v>
      </c>
      <c r="AH17" s="15">
        <v>342200</v>
      </c>
      <c r="AI17" s="15">
        <v>1665796.1728847944</v>
      </c>
      <c r="AJ17" s="15">
        <v>261382</v>
      </c>
      <c r="AK17" s="15">
        <v>1790249.947851999</v>
      </c>
      <c r="AL17" s="15">
        <v>340573</v>
      </c>
      <c r="AM17" s="15">
        <v>1669296.052148001</v>
      </c>
      <c r="AN17" s="15">
        <v>253160</v>
      </c>
      <c r="AO17" s="15">
        <v>1937999.1426159181</v>
      </c>
      <c r="AP17" s="15">
        <v>307758</v>
      </c>
      <c r="AQ17" s="15">
        <v>1669803.8573840819</v>
      </c>
      <c r="AR17" s="15">
        <v>223446</v>
      </c>
      <c r="AS17" s="15">
        <v>1893798.8350993707</v>
      </c>
      <c r="AT17" s="15">
        <v>261075</v>
      </c>
      <c r="AU17" s="15">
        <v>1650464.1649006293</v>
      </c>
      <c r="AV17" s="15">
        <v>139197</v>
      </c>
      <c r="AW17" s="15">
        <v>1301394.5751049437</v>
      </c>
      <c r="AX17" s="15">
        <v>162183</v>
      </c>
      <c r="AY17" s="15">
        <v>1206672.4248950563</v>
      </c>
      <c r="AZ17" s="15">
        <v>130785</v>
      </c>
      <c r="BA17" s="15">
        <v>1274562.274129896</v>
      </c>
      <c r="BB17" s="15">
        <v>156908</v>
      </c>
      <c r="BC17" s="15">
        <v>1284018.725870104</v>
      </c>
      <c r="BD17" s="15">
        <v>112885</v>
      </c>
      <c r="BE17" s="15">
        <v>1204138.7418027832</v>
      </c>
      <c r="BF17" s="15">
        <v>132461</v>
      </c>
      <c r="BG17" s="15">
        <v>1172683.2581972168</v>
      </c>
      <c r="BH17" s="15">
        <v>124829</v>
      </c>
      <c r="BI17" s="15">
        <v>1794431.4117774356</v>
      </c>
      <c r="BJ17" s="15">
        <v>103101</v>
      </c>
      <c r="BK17" s="15">
        <v>1077553.5882225644</v>
      </c>
      <c r="BL17" s="15">
        <v>110203</v>
      </c>
      <c r="BM17" s="15">
        <v>1946739.6552169912</v>
      </c>
      <c r="BN17" s="15">
        <v>70724</v>
      </c>
      <c r="BO17" s="15">
        <v>858604.3447830088</v>
      </c>
      <c r="BP17" s="15">
        <v>55865</v>
      </c>
      <c r="BQ17" s="15">
        <v>1074907.569677548</v>
      </c>
      <c r="BR17" s="15">
        <v>37568</v>
      </c>
      <c r="BS17" s="15">
        <v>485288.43032245198</v>
      </c>
      <c r="BT17" s="15">
        <v>20316</v>
      </c>
      <c r="BU17" s="15">
        <v>407353.26009263686</v>
      </c>
      <c r="BV17" s="15">
        <v>15195</v>
      </c>
      <c r="BW17" s="15">
        <v>216130.73990736311</v>
      </c>
      <c r="BX17" s="15">
        <v>6792</v>
      </c>
      <c r="BY17" s="15">
        <v>127533.64063060984</v>
      </c>
      <c r="BZ17" s="15">
        <v>5546</v>
      </c>
      <c r="CA17" s="15">
        <v>72103.359369390164</v>
      </c>
    </row>
    <row r="18" spans="1:84" s="1" customFormat="1" ht="35.1" customHeight="1">
      <c r="A18" s="43"/>
      <c r="B18" s="37" t="s">
        <v>7</v>
      </c>
      <c r="C18" s="29" t="s">
        <v>8</v>
      </c>
      <c r="D18" s="15">
        <f>H18+L18+P18+T18+X18+AB18+AF18+AJ18+AN18+AR18+AV18+AZ18+BD18+BH18+BL18+BP18+BT18+BX18</f>
        <v>3008369</v>
      </c>
      <c r="E18" s="15">
        <f t="shared" si="1"/>
        <v>7877927737.9251804</v>
      </c>
      <c r="F18" s="15">
        <f t="shared" si="1"/>
        <v>3559406</v>
      </c>
      <c r="G18" s="15">
        <f t="shared" si="1"/>
        <v>9777087669.0748234</v>
      </c>
      <c r="H18" s="15">
        <v>88236</v>
      </c>
      <c r="I18" s="15">
        <v>203567259.94271362</v>
      </c>
      <c r="J18" s="15">
        <v>85305</v>
      </c>
      <c r="K18" s="15">
        <v>196733011.05728638</v>
      </c>
      <c r="L18" s="15">
        <v>488478</v>
      </c>
      <c r="M18" s="15">
        <v>1011110273.5687852</v>
      </c>
      <c r="N18" s="15">
        <v>486927</v>
      </c>
      <c r="O18" s="15">
        <v>994598632.43121481</v>
      </c>
      <c r="P18" s="15">
        <v>228942</v>
      </c>
      <c r="Q18" s="15">
        <v>557185526.74701524</v>
      </c>
      <c r="R18" s="15">
        <v>263788</v>
      </c>
      <c r="S18" s="15">
        <v>689215517.25298476</v>
      </c>
      <c r="T18" s="15">
        <v>252145</v>
      </c>
      <c r="U18" s="15">
        <v>808716206.08662474</v>
      </c>
      <c r="V18" s="15">
        <v>356601</v>
      </c>
      <c r="W18" s="15">
        <v>1132584002.9133754</v>
      </c>
      <c r="X18" s="15">
        <v>217718</v>
      </c>
      <c r="Y18" s="15">
        <v>709887003.18603218</v>
      </c>
      <c r="Z18" s="15">
        <v>360697</v>
      </c>
      <c r="AA18" s="15">
        <v>1143093336.8139677</v>
      </c>
      <c r="AB18" s="15">
        <v>227066</v>
      </c>
      <c r="AC18" s="15">
        <v>691213372.90905392</v>
      </c>
      <c r="AD18" s="15">
        <v>302023</v>
      </c>
      <c r="AE18" s="15">
        <v>939131219.09094608</v>
      </c>
      <c r="AF18" s="15">
        <v>223414</v>
      </c>
      <c r="AG18" s="15">
        <v>637774519.85949063</v>
      </c>
      <c r="AH18" s="15">
        <v>295798</v>
      </c>
      <c r="AI18" s="15">
        <v>898669374.14050937</v>
      </c>
      <c r="AJ18" s="15">
        <v>231257</v>
      </c>
      <c r="AK18" s="15">
        <v>625359109.37329781</v>
      </c>
      <c r="AL18" s="15">
        <v>296296</v>
      </c>
      <c r="AM18" s="15">
        <v>866028954.62670219</v>
      </c>
      <c r="AN18" s="15">
        <v>223568</v>
      </c>
      <c r="AO18" s="15">
        <v>589780047.03835022</v>
      </c>
      <c r="AP18" s="15">
        <v>267303</v>
      </c>
      <c r="AQ18" s="15">
        <v>766467439.96164978</v>
      </c>
      <c r="AR18" s="15">
        <v>197712</v>
      </c>
      <c r="AS18" s="15">
        <v>510275295.82110226</v>
      </c>
      <c r="AT18" s="15">
        <v>228544</v>
      </c>
      <c r="AU18" s="15">
        <v>634372267.17889774</v>
      </c>
      <c r="AV18" s="15">
        <v>123871</v>
      </c>
      <c r="AW18" s="15">
        <v>316638135.95731229</v>
      </c>
      <c r="AX18" s="15">
        <v>144491</v>
      </c>
      <c r="AY18" s="15">
        <v>384539309.04268771</v>
      </c>
      <c r="AZ18" s="15">
        <v>117311</v>
      </c>
      <c r="BA18" s="15">
        <v>298889112.29711801</v>
      </c>
      <c r="BB18" s="15">
        <v>141528</v>
      </c>
      <c r="BC18" s="15">
        <v>367257373.70288199</v>
      </c>
      <c r="BD18" s="15">
        <v>101974</v>
      </c>
      <c r="BE18" s="15">
        <v>253746470.68199363</v>
      </c>
      <c r="BF18" s="15">
        <v>120142</v>
      </c>
      <c r="BG18" s="15">
        <v>299175450.3180064</v>
      </c>
      <c r="BH18" s="15">
        <v>112540</v>
      </c>
      <c r="BI18" s="15">
        <v>272732548.55151945</v>
      </c>
      <c r="BJ18" s="15">
        <v>93264</v>
      </c>
      <c r="BK18" s="15">
        <v>220145765.44848055</v>
      </c>
      <c r="BL18" s="15">
        <v>99289</v>
      </c>
      <c r="BM18" s="15">
        <v>230619076.41830906</v>
      </c>
      <c r="BN18" s="15">
        <v>64011</v>
      </c>
      <c r="BO18" s="15">
        <v>141703693.58169094</v>
      </c>
      <c r="BP18" s="15">
        <v>50445</v>
      </c>
      <c r="BQ18" s="15">
        <v>111109815.4551834</v>
      </c>
      <c r="BR18" s="15">
        <v>33983</v>
      </c>
      <c r="BS18" s="15">
        <v>69152789.544816598</v>
      </c>
      <c r="BT18" s="15">
        <v>18312</v>
      </c>
      <c r="BU18" s="15">
        <v>37754255.759180114</v>
      </c>
      <c r="BV18" s="15">
        <v>13728</v>
      </c>
      <c r="BW18" s="15">
        <v>25412572.240819886</v>
      </c>
      <c r="BX18" s="15">
        <v>6091</v>
      </c>
      <c r="BY18" s="15">
        <v>11569708.272098774</v>
      </c>
      <c r="BZ18" s="15">
        <v>4977</v>
      </c>
      <c r="CA18" s="15">
        <v>8806959.7279012259</v>
      </c>
    </row>
    <row r="19" spans="1:84" s="1" customFormat="1" ht="15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5"/>
      <c r="BY19" s="15"/>
      <c r="BZ19" s="15"/>
      <c r="CA19" s="15"/>
    </row>
    <row r="20" spans="1:84" s="1" customFormat="1" ht="35.1" customHeight="1">
      <c r="A20" s="38" t="s">
        <v>11</v>
      </c>
      <c r="B20" s="38"/>
      <c r="C20" s="12" t="s">
        <v>13</v>
      </c>
      <c r="D20" s="13">
        <f>MAX(D21:D24)</f>
        <v>3993931</v>
      </c>
      <c r="E20" s="13">
        <f>SUM(E21:E24)</f>
        <v>5437809211.0208321</v>
      </c>
      <c r="F20" s="13">
        <f>MAX(F21:F24)</f>
        <v>8487023</v>
      </c>
      <c r="G20" s="13">
        <f>SUM(G21:G24)</f>
        <v>7171529069.9791679</v>
      </c>
      <c r="H20" s="13">
        <v>470633.2980660231</v>
      </c>
      <c r="I20" s="13">
        <f>SUM(I21:I24)</f>
        <v>177330558.0156731</v>
      </c>
      <c r="J20" s="19">
        <v>376155.7019339769</v>
      </c>
      <c r="K20" s="19">
        <f>SUM(K21:K24)</f>
        <v>141138099.98432684</v>
      </c>
      <c r="L20" s="13">
        <v>871225.628209188</v>
      </c>
      <c r="M20" s="13">
        <f>SUM(M21:M24)</f>
        <v>345009416.54899049</v>
      </c>
      <c r="N20" s="19">
        <v>685481.371790812</v>
      </c>
      <c r="O20" s="19">
        <f>SUM(O21:O24)</f>
        <v>268511484.45100945</v>
      </c>
      <c r="P20" s="13">
        <v>797639.36790371104</v>
      </c>
      <c r="Q20" s="13">
        <f>SUM(Q21:Q24)</f>
        <v>349635564.61763585</v>
      </c>
      <c r="R20" s="19">
        <v>663572.63209628896</v>
      </c>
      <c r="S20" s="19">
        <f>SUM(S21:S24)</f>
        <v>278386311.38236415</v>
      </c>
      <c r="T20" s="13">
        <v>975090.08418793103</v>
      </c>
      <c r="U20" s="13">
        <f>SUM(U21:U24)</f>
        <v>465314907.72518075</v>
      </c>
      <c r="V20" s="19">
        <v>1006995.915812069</v>
      </c>
      <c r="W20" s="19">
        <f>SUM(W21:W24)</f>
        <v>445430503.2748192</v>
      </c>
      <c r="X20" s="13">
        <v>652020.88736608869</v>
      </c>
      <c r="Y20" s="13">
        <f>SUM(Y21:Y24)</f>
        <v>311979293.35244089</v>
      </c>
      <c r="Z20" s="19">
        <v>1252010.1126339114</v>
      </c>
      <c r="AA20" s="19">
        <f>SUM(AA21:AA24)</f>
        <v>559064452.64755905</v>
      </c>
      <c r="AB20" s="13">
        <v>790711.66728902026</v>
      </c>
      <c r="AC20" s="13">
        <f>SUM(AC21:AC24)</f>
        <v>370311106.30048215</v>
      </c>
      <c r="AD20" s="19">
        <v>1365849.3327109797</v>
      </c>
      <c r="AE20" s="19">
        <f>SUM(AE21:AE24)</f>
        <v>597147272.69951785</v>
      </c>
      <c r="AF20" s="13">
        <v>997564.12013257993</v>
      </c>
      <c r="AG20" s="13">
        <f>SUM(AG21:AG24)</f>
        <v>459197971.87687361</v>
      </c>
      <c r="AH20" s="19">
        <v>1645158.8798674201</v>
      </c>
      <c r="AI20" s="19">
        <f>SUM(AI21:AI24)</f>
        <v>715572526.12312651</v>
      </c>
      <c r="AJ20" s="13">
        <v>1162893.5421185682</v>
      </c>
      <c r="AK20" s="13">
        <f>SUM(AK21:AK24)</f>
        <v>534875891.49130893</v>
      </c>
      <c r="AL20" s="19">
        <v>1844579.4578814318</v>
      </c>
      <c r="AM20" s="19">
        <f>SUM(AM21:AM24)</f>
        <v>814939084.50869095</v>
      </c>
      <c r="AN20" s="13">
        <v>1126342.7165465667</v>
      </c>
      <c r="AO20" s="13">
        <f>SUM(AO21:AO24)</f>
        <v>518489557.07863271</v>
      </c>
      <c r="AP20" s="19">
        <v>1713087.2834534333</v>
      </c>
      <c r="AQ20" s="19">
        <f>SUM(AQ21:AQ24)</f>
        <v>769508072.92136729</v>
      </c>
      <c r="AR20" s="13">
        <v>983985.00894288288</v>
      </c>
      <c r="AS20" s="13">
        <f>SUM(AS21:AS24)</f>
        <v>452772089.15616679</v>
      </c>
      <c r="AT20" s="19">
        <v>1449601.9910571172</v>
      </c>
      <c r="AU20" s="19">
        <f>SUM(AU21:AU24)</f>
        <v>664104323.84383321</v>
      </c>
      <c r="AV20" s="13">
        <v>612628.05892123026</v>
      </c>
      <c r="AW20" s="13">
        <f>SUM(AW21:AW24)</f>
        <v>283878784.91759509</v>
      </c>
      <c r="AX20" s="19">
        <v>897848.94107876974</v>
      </c>
      <c r="AY20" s="19">
        <f>SUM(AY21:AY24)</f>
        <v>420348522.08240485</v>
      </c>
      <c r="AZ20" s="13">
        <v>578591.47026812204</v>
      </c>
      <c r="BA20" s="13">
        <f>SUM(BA21:BA24)</f>
        <v>264931302.7009716</v>
      </c>
      <c r="BB20" s="19">
        <v>838591.52973187796</v>
      </c>
      <c r="BC20" s="19">
        <f>SUM(BC21:BC24)</f>
        <v>391486442.29902834</v>
      </c>
      <c r="BD20" s="13">
        <v>518943.94126955559</v>
      </c>
      <c r="BE20" s="13">
        <f>SUM(BE21:BE24)</f>
        <v>237989274.16839501</v>
      </c>
      <c r="BF20" s="19">
        <v>742869.05873044441</v>
      </c>
      <c r="BG20" s="19">
        <f>SUM(BG21:BG24)</f>
        <v>349861969.83160496</v>
      </c>
      <c r="BH20" s="13">
        <v>525312.58614044683</v>
      </c>
      <c r="BI20" s="13">
        <f>SUM(BI21:BI24)</f>
        <v>248995096.33927375</v>
      </c>
      <c r="BJ20" s="19">
        <v>624487.41385955317</v>
      </c>
      <c r="BK20" s="19">
        <f>SUM(BK21:BK24)</f>
        <v>302612439.66072625</v>
      </c>
      <c r="BL20" s="13">
        <v>463973.14423868223</v>
      </c>
      <c r="BM20" s="13">
        <f>SUM(BM21:BM24)</f>
        <v>225102881.48055032</v>
      </c>
      <c r="BN20" s="19">
        <v>474266.85576131777</v>
      </c>
      <c r="BO20" s="19">
        <f>SUM(BO21:BO24)</f>
        <v>233560673.51944968</v>
      </c>
      <c r="BP20" s="13">
        <v>257756.30903853569</v>
      </c>
      <c r="BQ20" s="13">
        <f>SUM(BQ21:BQ24)</f>
        <v>123480517.73947631</v>
      </c>
      <c r="BR20" s="19">
        <v>284327.69096146431</v>
      </c>
      <c r="BS20" s="19">
        <f>SUM(BS21:BS24)</f>
        <v>137205988.26052371</v>
      </c>
      <c r="BT20" s="13">
        <v>107177.63204073437</v>
      </c>
      <c r="BU20" s="13">
        <f>SUM(BU21:BU24)</f>
        <v>50614240.385695934</v>
      </c>
      <c r="BV20" s="19">
        <v>126980.36795926563</v>
      </c>
      <c r="BW20" s="19">
        <f>SUM(BW21:BW24)</f>
        <v>59120110.614304066</v>
      </c>
      <c r="BX20" s="13">
        <v>39623.974669437914</v>
      </c>
      <c r="BY20" s="13">
        <f>SUM(BY21:BY24)</f>
        <v>17900757.125488862</v>
      </c>
      <c r="BZ20" s="13">
        <v>52554.025330562086</v>
      </c>
      <c r="CA20" s="13">
        <f>SUM(CA21:CA24)</f>
        <v>23530791.874511145</v>
      </c>
    </row>
    <row r="21" spans="1:84" s="1" customFormat="1" ht="35.1" customHeight="1">
      <c r="A21" s="43"/>
      <c r="B21" s="37" t="s">
        <v>4</v>
      </c>
      <c r="C21" s="29" t="s">
        <v>42</v>
      </c>
      <c r="D21" s="15">
        <f>H21+L21+P21+T21+X21+AB21+AF21+AJ21+AN21+AR21+AV21+AZ21+BD21+BH21+BL21+BP21+BT21+BX21</f>
        <v>3357814</v>
      </c>
      <c r="E21" s="15">
        <f t="shared" ref="E21:G24" si="2">I21+M21+Q21+U21+Y21+AC21+AG21+AK21+AO21+AS21+AW21+BA21+BE21+BI21+BM21+BQ21+BU21+BY21</f>
        <v>1781613653.2131138</v>
      </c>
      <c r="F21" s="15">
        <f t="shared" si="2"/>
        <v>7053555</v>
      </c>
      <c r="G21" s="15">
        <f t="shared" si="2"/>
        <v>2342363916.7868862</v>
      </c>
      <c r="H21" s="15">
        <v>152541</v>
      </c>
      <c r="I21" s="15">
        <v>70604213.41486451</v>
      </c>
      <c r="J21" s="18">
        <v>121887</v>
      </c>
      <c r="K21" s="18">
        <v>55815771.585135482</v>
      </c>
      <c r="L21" s="15">
        <v>277042</v>
      </c>
      <c r="M21" s="15">
        <v>135811495.3264499</v>
      </c>
      <c r="N21" s="18">
        <v>217658</v>
      </c>
      <c r="O21" s="18">
        <v>104811177.6735501</v>
      </c>
      <c r="P21" s="15">
        <v>225948</v>
      </c>
      <c r="Q21" s="15">
        <v>111747795.49038689</v>
      </c>
      <c r="R21" s="18">
        <v>194318</v>
      </c>
      <c r="S21" s="18">
        <v>94980527.509613112</v>
      </c>
      <c r="T21" s="15">
        <v>246018</v>
      </c>
      <c r="U21" s="15">
        <v>123480618.7341571</v>
      </c>
      <c r="V21" s="18">
        <v>2750408</v>
      </c>
      <c r="W21" s="18">
        <v>136220055.26584288</v>
      </c>
      <c r="X21" s="15">
        <v>158412</v>
      </c>
      <c r="Y21" s="15">
        <v>84958878.741388559</v>
      </c>
      <c r="Z21" s="18">
        <v>341973</v>
      </c>
      <c r="AA21" s="18">
        <v>173867344.25861144</v>
      </c>
      <c r="AB21" s="15">
        <v>204534</v>
      </c>
      <c r="AC21" s="15">
        <v>111396583.92603751</v>
      </c>
      <c r="AD21" s="18">
        <v>387011</v>
      </c>
      <c r="AE21" s="18">
        <v>197915845.07396248</v>
      </c>
      <c r="AF21" s="15">
        <v>272216</v>
      </c>
      <c r="AG21" s="15">
        <v>147939797.567036</v>
      </c>
      <c r="AH21" s="18">
        <v>477351</v>
      </c>
      <c r="AI21" s="18">
        <v>243412680.432964</v>
      </c>
      <c r="AJ21" s="15">
        <v>324858</v>
      </c>
      <c r="AK21" s="15">
        <v>175696467.70870405</v>
      </c>
      <c r="AL21" s="18">
        <v>533104</v>
      </c>
      <c r="AM21" s="18">
        <v>272662946.29129595</v>
      </c>
      <c r="AN21" s="15">
        <v>317343</v>
      </c>
      <c r="AO21" s="15">
        <v>173862412.36873832</v>
      </c>
      <c r="AP21" s="18">
        <v>488888</v>
      </c>
      <c r="AQ21" s="18">
        <v>253253595.63126168</v>
      </c>
      <c r="AR21" s="15">
        <v>281162</v>
      </c>
      <c r="AS21" s="15">
        <v>154448532.51778528</v>
      </c>
      <c r="AT21" s="18">
        <v>409991</v>
      </c>
      <c r="AU21" s="18">
        <v>213453451.48221472</v>
      </c>
      <c r="AV21" s="15">
        <v>176096</v>
      </c>
      <c r="AW21" s="15">
        <v>96853034.397806019</v>
      </c>
      <c r="AX21" s="18">
        <v>249969</v>
      </c>
      <c r="AY21" s="18">
        <v>131391395.60219398</v>
      </c>
      <c r="AZ21" s="15">
        <v>168413</v>
      </c>
      <c r="BA21" s="15">
        <v>92906980.175442919</v>
      </c>
      <c r="BB21" s="18">
        <v>234762</v>
      </c>
      <c r="BC21" s="18">
        <v>124220667.82455708</v>
      </c>
      <c r="BD21" s="15">
        <v>153388</v>
      </c>
      <c r="BE21" s="15">
        <v>83418954.362661958</v>
      </c>
      <c r="BF21" s="18">
        <v>209849</v>
      </c>
      <c r="BG21" s="18">
        <v>110724046.63733804</v>
      </c>
      <c r="BH21" s="15">
        <v>152962</v>
      </c>
      <c r="BI21" s="15">
        <v>83278754.980204552</v>
      </c>
      <c r="BJ21" s="18">
        <v>174360</v>
      </c>
      <c r="BK21" s="18">
        <v>91642470.019795448</v>
      </c>
      <c r="BL21" s="15">
        <v>131503</v>
      </c>
      <c r="BM21" s="15">
        <v>72136409.386426836</v>
      </c>
      <c r="BN21" s="18">
        <v>130891</v>
      </c>
      <c r="BO21" s="18">
        <v>68794923.613573164</v>
      </c>
      <c r="BP21" s="15">
        <v>72879</v>
      </c>
      <c r="BQ21" s="15">
        <v>39888881.318222396</v>
      </c>
      <c r="BR21" s="18">
        <v>79273</v>
      </c>
      <c r="BS21" s="18">
        <v>41788078.681777604</v>
      </c>
      <c r="BT21" s="15">
        <v>30799</v>
      </c>
      <c r="BU21" s="15">
        <v>16855892.341849927</v>
      </c>
      <c r="BV21" s="18">
        <v>36289</v>
      </c>
      <c r="BW21" s="18">
        <v>19216251.658150073</v>
      </c>
      <c r="BX21" s="15">
        <v>11700</v>
      </c>
      <c r="BY21" s="15">
        <v>6327950.4549509222</v>
      </c>
      <c r="BZ21" s="15">
        <v>15573</v>
      </c>
      <c r="CA21" s="15">
        <v>8192687.5450490778</v>
      </c>
    </row>
    <row r="22" spans="1:84" s="1" customFormat="1" ht="35.1" customHeight="1">
      <c r="A22" s="43"/>
      <c r="B22" s="37" t="s">
        <v>5</v>
      </c>
      <c r="C22" s="28" t="s">
        <v>41</v>
      </c>
      <c r="D22" s="15">
        <f>H22+L22+P22+T22+X22+AB22+AF22+AJ22+AN22+AR22+AV22+AZ22+BD22+BH22+BL22+BP22+BT22+BX22</f>
        <v>1233279</v>
      </c>
      <c r="E22" s="15">
        <f t="shared" si="2"/>
        <v>2285678338.3238506</v>
      </c>
      <c r="F22" s="15">
        <f t="shared" si="2"/>
        <v>2534676</v>
      </c>
      <c r="G22" s="15">
        <f t="shared" si="2"/>
        <v>3081044301.6761494</v>
      </c>
      <c r="H22" s="15">
        <v>7691</v>
      </c>
      <c r="I22" s="15">
        <v>94448147.165076002</v>
      </c>
      <c r="J22" s="18">
        <v>6142</v>
      </c>
      <c r="K22" s="18">
        <v>75513966.834923998</v>
      </c>
      <c r="L22" s="15">
        <v>24363</v>
      </c>
      <c r="M22" s="15">
        <v>174438343.07597625</v>
      </c>
      <c r="N22" s="18">
        <v>19555</v>
      </c>
      <c r="O22" s="18">
        <v>137292282.92402375</v>
      </c>
      <c r="P22" s="15">
        <v>73259</v>
      </c>
      <c r="Q22" s="15">
        <v>153709764.50992998</v>
      </c>
      <c r="R22" s="18">
        <v>49112</v>
      </c>
      <c r="S22" s="18">
        <v>129455864.49007002</v>
      </c>
      <c r="T22" s="15">
        <v>149871</v>
      </c>
      <c r="U22" s="15">
        <v>179909044.9115648</v>
      </c>
      <c r="V22" s="18">
        <v>1135127</v>
      </c>
      <c r="W22" s="18">
        <v>190676649.0884352</v>
      </c>
      <c r="X22" s="15">
        <v>115898</v>
      </c>
      <c r="Y22" s="15">
        <v>119003074.58186556</v>
      </c>
      <c r="Z22" s="18">
        <v>144665</v>
      </c>
      <c r="AA22" s="18">
        <v>237056160.41813445</v>
      </c>
      <c r="AB22" s="15">
        <v>117694</v>
      </c>
      <c r="AC22" s="15">
        <v>147789097.07367951</v>
      </c>
      <c r="AD22" s="18">
        <v>132176</v>
      </c>
      <c r="AE22" s="18">
        <v>262178818.92632049</v>
      </c>
      <c r="AF22" s="15">
        <v>121613</v>
      </c>
      <c r="AG22" s="15">
        <v>189823994.17561653</v>
      </c>
      <c r="AH22" s="18">
        <v>138925</v>
      </c>
      <c r="AI22" s="18">
        <v>318297574.82438344</v>
      </c>
      <c r="AJ22" s="15">
        <v>127553</v>
      </c>
      <c r="AK22" s="15">
        <v>222570869.18581757</v>
      </c>
      <c r="AL22" s="18">
        <v>161793</v>
      </c>
      <c r="AM22" s="18">
        <v>355997436.8141824</v>
      </c>
      <c r="AN22" s="15">
        <v>118438</v>
      </c>
      <c r="AO22" s="15">
        <v>216755583.01992244</v>
      </c>
      <c r="AP22" s="18">
        <v>163883</v>
      </c>
      <c r="AQ22" s="18">
        <v>329876467.98007756</v>
      </c>
      <c r="AR22" s="15">
        <v>95985</v>
      </c>
      <c r="AS22" s="15">
        <v>190240859.57259545</v>
      </c>
      <c r="AT22" s="18">
        <v>147154</v>
      </c>
      <c r="AU22" s="18">
        <v>277540579.42740452</v>
      </c>
      <c r="AV22" s="15">
        <v>57905</v>
      </c>
      <c r="AW22" s="15">
        <v>118478960.70099963</v>
      </c>
      <c r="AX22" s="18">
        <v>99381</v>
      </c>
      <c r="AY22" s="18">
        <v>170460357.29900038</v>
      </c>
      <c r="AZ22" s="15">
        <v>50659</v>
      </c>
      <c r="BA22" s="15">
        <v>112414765.48397873</v>
      </c>
      <c r="BB22" s="18">
        <v>90523</v>
      </c>
      <c r="BC22" s="18">
        <v>159878243.51602125</v>
      </c>
      <c r="BD22" s="15">
        <v>40639</v>
      </c>
      <c r="BE22" s="15">
        <v>100929704.7038552</v>
      </c>
      <c r="BF22" s="18">
        <v>76296</v>
      </c>
      <c r="BG22" s="18">
        <v>141465597.29614478</v>
      </c>
      <c r="BH22" s="15">
        <v>45526</v>
      </c>
      <c r="BI22" s="15">
        <v>100513237.20388469</v>
      </c>
      <c r="BJ22" s="18">
        <v>68455</v>
      </c>
      <c r="BK22" s="18">
        <v>117954980.79611531</v>
      </c>
      <c r="BL22" s="15">
        <v>46910</v>
      </c>
      <c r="BM22" s="15">
        <v>87746852.307700142</v>
      </c>
      <c r="BN22" s="18">
        <v>54570</v>
      </c>
      <c r="BO22" s="18">
        <v>88965170.692299858</v>
      </c>
      <c r="BP22" s="15">
        <v>26326</v>
      </c>
      <c r="BQ22" s="15">
        <v>48773945.258156225</v>
      </c>
      <c r="BR22" s="18">
        <v>30977</v>
      </c>
      <c r="BS22" s="18">
        <v>53796581.741843775</v>
      </c>
      <c r="BT22" s="15">
        <v>9957</v>
      </c>
      <c r="BU22" s="15">
        <v>20456040.81209619</v>
      </c>
      <c r="BV22" s="18">
        <v>12085</v>
      </c>
      <c r="BW22" s="18">
        <v>24355736.18790381</v>
      </c>
      <c r="BX22" s="15">
        <v>2992</v>
      </c>
      <c r="BY22" s="15">
        <v>7676054.5811355244</v>
      </c>
      <c r="BZ22" s="15">
        <v>3857</v>
      </c>
      <c r="CA22" s="15">
        <v>10281832.418864477</v>
      </c>
    </row>
    <row r="23" spans="1:84" s="1" customFormat="1" ht="35.1" customHeight="1">
      <c r="A23" s="43"/>
      <c r="B23" s="37" t="s">
        <v>6</v>
      </c>
      <c r="C23" s="29" t="s">
        <v>43</v>
      </c>
      <c r="D23" s="15">
        <f>H23+L23+P23+T23+X23+AB23+AF23+AJ23+AN23+AR23+AV23+AZ23+BD23+BH23+BL23+BP23+BT23+BX23</f>
        <v>3993931</v>
      </c>
      <c r="E23" s="15">
        <f t="shared" si="2"/>
        <v>122327254.87473147</v>
      </c>
      <c r="F23" s="15">
        <f t="shared" si="2"/>
        <v>8487023</v>
      </c>
      <c r="G23" s="15">
        <f t="shared" si="2"/>
        <v>165129869.12526852</v>
      </c>
      <c r="H23" s="15">
        <v>158237</v>
      </c>
      <c r="I23" s="15">
        <v>5362787.6885227617</v>
      </c>
      <c r="J23" s="18">
        <v>126543</v>
      </c>
      <c r="K23" s="18">
        <v>4257860.3114772383</v>
      </c>
      <c r="L23" s="15">
        <v>293607</v>
      </c>
      <c r="M23" s="15">
        <v>9752450.1532024257</v>
      </c>
      <c r="N23" s="18">
        <v>231237</v>
      </c>
      <c r="O23" s="18">
        <v>7613153.8467975752</v>
      </c>
      <c r="P23" s="15">
        <v>273181</v>
      </c>
      <c r="Q23" s="15">
        <v>7721160.5283023259</v>
      </c>
      <c r="R23" s="18">
        <v>226416</v>
      </c>
      <c r="S23" s="18">
        <v>6647749.4716976741</v>
      </c>
      <c r="T23" s="15">
        <v>333949</v>
      </c>
      <c r="U23" s="15">
        <v>8496981.9770477414</v>
      </c>
      <c r="V23" s="18">
        <v>3442340</v>
      </c>
      <c r="W23" s="18">
        <v>9637060.0229522586</v>
      </c>
      <c r="X23" s="15">
        <v>219916</v>
      </c>
      <c r="Y23" s="15">
        <v>5891166.4778564377</v>
      </c>
      <c r="Z23" s="18">
        <v>424667</v>
      </c>
      <c r="AA23" s="18">
        <v>12586831.522143561</v>
      </c>
      <c r="AB23" s="15">
        <v>264664</v>
      </c>
      <c r="AC23" s="15">
        <v>7732486.0861022994</v>
      </c>
      <c r="AD23" s="18">
        <v>461036</v>
      </c>
      <c r="AE23" s="18">
        <v>14302445.913897701</v>
      </c>
      <c r="AF23" s="15">
        <v>332427</v>
      </c>
      <c r="AG23" s="15">
        <v>10167399.50395076</v>
      </c>
      <c r="AH23" s="18">
        <v>553070</v>
      </c>
      <c r="AI23" s="18">
        <v>17373392.49604924</v>
      </c>
      <c r="AJ23" s="15">
        <v>386815</v>
      </c>
      <c r="AK23" s="15">
        <v>11945422.495639229</v>
      </c>
      <c r="AL23" s="18">
        <v>618225</v>
      </c>
      <c r="AM23" s="18">
        <v>19227619.504360769</v>
      </c>
      <c r="AN23" s="15">
        <v>374203</v>
      </c>
      <c r="AO23" s="15">
        <v>11686458.737645777</v>
      </c>
      <c r="AP23" s="18">
        <v>572839</v>
      </c>
      <c r="AQ23" s="18">
        <v>17662072.262354221</v>
      </c>
      <c r="AR23" s="15">
        <v>326564</v>
      </c>
      <c r="AS23" s="15">
        <v>10353429.834021809</v>
      </c>
      <c r="AT23" s="18">
        <v>483670</v>
      </c>
      <c r="AU23" s="18">
        <v>14880580.165978191</v>
      </c>
      <c r="AV23" s="15">
        <v>203052</v>
      </c>
      <c r="AW23" s="15">
        <v>6501153.7564872028</v>
      </c>
      <c r="AX23" s="18">
        <v>299249</v>
      </c>
      <c r="AY23" s="18">
        <v>9118984.2435127981</v>
      </c>
      <c r="AZ23" s="15">
        <v>191659</v>
      </c>
      <c r="BA23" s="15">
        <v>6248089.2041817857</v>
      </c>
      <c r="BB23" s="18">
        <v>279168</v>
      </c>
      <c r="BC23" s="18">
        <v>8621324.7958182134</v>
      </c>
      <c r="BD23" s="15">
        <v>171975</v>
      </c>
      <c r="BE23" s="15">
        <v>5633918.1908388995</v>
      </c>
      <c r="BF23" s="18">
        <v>247443</v>
      </c>
      <c r="BG23" s="18">
        <v>7583242.8091611005</v>
      </c>
      <c r="BH23" s="15">
        <v>174362</v>
      </c>
      <c r="BI23" s="15">
        <v>5618661.7468625149</v>
      </c>
      <c r="BJ23" s="18">
        <v>207787</v>
      </c>
      <c r="BK23" s="18">
        <v>6235615.2531374851</v>
      </c>
      <c r="BL23" s="15">
        <v>154448</v>
      </c>
      <c r="BM23" s="15">
        <v>4914065.7649392616</v>
      </c>
      <c r="BN23" s="18">
        <v>158251</v>
      </c>
      <c r="BO23" s="18">
        <v>4684615.2350607384</v>
      </c>
      <c r="BP23" s="15">
        <v>85913</v>
      </c>
      <c r="BQ23" s="15">
        <v>2727594.0995087242</v>
      </c>
      <c r="BR23" s="18">
        <v>95062</v>
      </c>
      <c r="BS23" s="18">
        <v>2847642.9004912758</v>
      </c>
      <c r="BT23" s="15">
        <v>35704</v>
      </c>
      <c r="BU23" s="15">
        <v>1146480.6968768695</v>
      </c>
      <c r="BV23" s="18">
        <v>42425</v>
      </c>
      <c r="BW23" s="18">
        <v>1297715.3031231305</v>
      </c>
      <c r="BX23" s="15">
        <v>13255</v>
      </c>
      <c r="BY23" s="15">
        <v>427547.9327446422</v>
      </c>
      <c r="BZ23" s="15">
        <v>17595</v>
      </c>
      <c r="CA23" s="15">
        <v>551963.06725535786</v>
      </c>
    </row>
    <row r="24" spans="1:84" s="1" customFormat="1" ht="35.1" customHeight="1" thickBot="1">
      <c r="A24" s="5"/>
      <c r="B24" s="6" t="s">
        <v>7</v>
      </c>
      <c r="C24" s="30" t="s">
        <v>8</v>
      </c>
      <c r="D24" s="20">
        <f>H24+L24+P24+T24+X24+AB24+AF24+AJ24+AN24+AR24+AV24+AZ24+BD24+BH24+BL24+BP24+BT24+BX24</f>
        <v>3347090</v>
      </c>
      <c r="E24" s="21">
        <f t="shared" si="2"/>
        <v>1248189964.6091366</v>
      </c>
      <c r="F24" s="21">
        <f t="shared" si="2"/>
        <v>7032135</v>
      </c>
      <c r="G24" s="21">
        <f t="shared" si="2"/>
        <v>1582990982.3908632</v>
      </c>
      <c r="H24" s="21">
        <v>152164</v>
      </c>
      <c r="I24" s="21">
        <v>6915409.7472098619</v>
      </c>
      <c r="J24" s="21">
        <v>121584</v>
      </c>
      <c r="K24" s="21">
        <v>5550501.2527901381</v>
      </c>
      <c r="L24" s="21">
        <v>276214</v>
      </c>
      <c r="M24" s="21">
        <v>25007127.993361965</v>
      </c>
      <c r="N24" s="21">
        <v>217031</v>
      </c>
      <c r="O24" s="21">
        <v>18794870.006638035</v>
      </c>
      <c r="P24" s="21">
        <v>225251</v>
      </c>
      <c r="Q24" s="21">
        <v>76456844.089016661</v>
      </c>
      <c r="R24" s="21">
        <v>193727</v>
      </c>
      <c r="S24" s="21">
        <v>47302169.910983339</v>
      </c>
      <c r="T24" s="21">
        <v>245252</v>
      </c>
      <c r="U24" s="21">
        <v>153428262.10241112</v>
      </c>
      <c r="V24" s="21">
        <v>2742092</v>
      </c>
      <c r="W24" s="21">
        <v>108896738.89758886</v>
      </c>
      <c r="X24" s="21">
        <v>157795</v>
      </c>
      <c r="Y24" s="21">
        <v>102126173.55133037</v>
      </c>
      <c r="Z24" s="21">
        <v>340705</v>
      </c>
      <c r="AA24" s="21">
        <v>135554116.44866961</v>
      </c>
      <c r="AB24" s="21">
        <v>203820</v>
      </c>
      <c r="AC24" s="21">
        <v>103392939.21466282</v>
      </c>
      <c r="AD24" s="21">
        <v>385626</v>
      </c>
      <c r="AE24" s="21">
        <v>122750162.78533718</v>
      </c>
      <c r="AF24" s="21">
        <v>271308</v>
      </c>
      <c r="AG24" s="21">
        <v>111266780.6302703</v>
      </c>
      <c r="AH24" s="21">
        <v>475813</v>
      </c>
      <c r="AI24" s="21">
        <v>136488878.3697297</v>
      </c>
      <c r="AJ24" s="21">
        <v>323668</v>
      </c>
      <c r="AK24" s="21">
        <v>124663132.10114811</v>
      </c>
      <c r="AL24" s="21">
        <v>531457</v>
      </c>
      <c r="AM24" s="21">
        <v>167051081.8988519</v>
      </c>
      <c r="AN24" s="21">
        <v>316359</v>
      </c>
      <c r="AO24" s="21">
        <v>116185102.95232615</v>
      </c>
      <c r="AP24" s="21">
        <v>487477</v>
      </c>
      <c r="AQ24" s="21">
        <v>168715937.04767385</v>
      </c>
      <c r="AR24" s="21">
        <v>280274</v>
      </c>
      <c r="AS24" s="21">
        <v>97729267.231764227</v>
      </c>
      <c r="AT24" s="21">
        <v>408787</v>
      </c>
      <c r="AU24" s="21">
        <v>158229712.76823577</v>
      </c>
      <c r="AV24" s="21">
        <v>175575</v>
      </c>
      <c r="AW24" s="21">
        <v>62045636.062302254</v>
      </c>
      <c r="AX24" s="21">
        <v>249250</v>
      </c>
      <c r="AY24" s="21">
        <v>109377784.93769774</v>
      </c>
      <c r="AZ24" s="21">
        <v>167860</v>
      </c>
      <c r="BA24" s="21">
        <v>53361467.837368168</v>
      </c>
      <c r="BB24" s="21">
        <v>234139</v>
      </c>
      <c r="BC24" s="21">
        <v>98766206.162631825</v>
      </c>
      <c r="BD24" s="21">
        <v>152942</v>
      </c>
      <c r="BE24" s="21">
        <v>48006696.911038943</v>
      </c>
      <c r="BF24" s="21">
        <v>209281</v>
      </c>
      <c r="BG24" s="21">
        <v>90089083.088961065</v>
      </c>
      <c r="BH24" s="21">
        <v>152463</v>
      </c>
      <c r="BI24" s="21">
        <v>59584442.408321992</v>
      </c>
      <c r="BJ24" s="21">
        <v>173885</v>
      </c>
      <c r="BK24" s="21">
        <v>86779373.591678008</v>
      </c>
      <c r="BL24" s="21">
        <v>131112</v>
      </c>
      <c r="BM24" s="21">
        <v>60305554.021484107</v>
      </c>
      <c r="BN24" s="21">
        <v>130555</v>
      </c>
      <c r="BO24" s="21">
        <v>71115963.978515893</v>
      </c>
      <c r="BP24" s="21">
        <v>72638</v>
      </c>
      <c r="BQ24" s="21">
        <v>32090097.063588973</v>
      </c>
      <c r="BR24" s="21">
        <v>79016</v>
      </c>
      <c r="BS24" s="21">
        <v>38773684.936411031</v>
      </c>
      <c r="BT24" s="21">
        <v>30718</v>
      </c>
      <c r="BU24" s="21">
        <v>12155826.534872947</v>
      </c>
      <c r="BV24" s="21">
        <v>36181</v>
      </c>
      <c r="BW24" s="21">
        <v>14250407.465127053</v>
      </c>
      <c r="BX24" s="21">
        <v>11677</v>
      </c>
      <c r="BY24" s="21">
        <v>3469204.1566577717</v>
      </c>
      <c r="BZ24" s="21">
        <v>15529</v>
      </c>
      <c r="CA24" s="21">
        <v>4504308.8433422279</v>
      </c>
    </row>
    <row r="25" spans="1:84" ht="20.100000000000001" customHeight="1">
      <c r="A25" s="22" t="s">
        <v>30</v>
      </c>
      <c r="B25" s="7"/>
      <c r="C25" s="23"/>
      <c r="D25" s="9"/>
      <c r="E25" s="9"/>
      <c r="H25" s="25" t="s">
        <v>38</v>
      </c>
      <c r="L25" s="45" t="s">
        <v>50</v>
      </c>
      <c r="M25" s="45"/>
      <c r="P25" s="25" t="s">
        <v>38</v>
      </c>
      <c r="R25" s="23"/>
      <c r="S25" s="9"/>
      <c r="T25" s="45" t="s">
        <v>50</v>
      </c>
      <c r="U25" s="45"/>
      <c r="X25" s="25" t="s">
        <v>38</v>
      </c>
      <c r="AB25" s="45" t="s">
        <v>50</v>
      </c>
      <c r="AC25" s="45"/>
      <c r="AF25" s="25" t="s">
        <v>53</v>
      </c>
      <c r="AG25" s="25"/>
      <c r="AH25" s="46"/>
      <c r="AI25" s="9"/>
      <c r="AJ25" s="22" t="s">
        <v>30</v>
      </c>
      <c r="AK25" s="7"/>
      <c r="AN25" s="25" t="s">
        <v>38</v>
      </c>
      <c r="AR25" s="45" t="s">
        <v>50</v>
      </c>
      <c r="AS25" s="45"/>
      <c r="AV25" s="25" t="s">
        <v>38</v>
      </c>
      <c r="AX25" s="23"/>
      <c r="AY25" s="9"/>
      <c r="AZ25" s="22" t="s">
        <v>30</v>
      </c>
      <c r="BA25" s="7"/>
      <c r="BD25" s="25" t="s">
        <v>38</v>
      </c>
      <c r="BH25" s="22" t="s">
        <v>30</v>
      </c>
      <c r="BI25" s="7"/>
      <c r="BL25" s="25" t="s">
        <v>38</v>
      </c>
      <c r="BN25" s="23"/>
      <c r="BO25" s="9"/>
      <c r="BP25" s="22" t="s">
        <v>30</v>
      </c>
      <c r="BQ25" s="7"/>
      <c r="BT25" s="25" t="s">
        <v>38</v>
      </c>
      <c r="BX25" s="22" t="s">
        <v>30</v>
      </c>
      <c r="BY25" s="7"/>
    </row>
    <row r="26" spans="1:84" ht="20.100000000000001" customHeight="1">
      <c r="A26" s="22" t="s">
        <v>57</v>
      </c>
      <c r="B26" s="7"/>
      <c r="C26" s="23"/>
      <c r="D26" s="9"/>
      <c r="E26" s="9"/>
      <c r="H26" s="25" t="s">
        <v>58</v>
      </c>
      <c r="L26" s="45" t="s">
        <v>59</v>
      </c>
      <c r="M26" s="45"/>
      <c r="P26" s="25" t="s">
        <v>58</v>
      </c>
      <c r="R26" s="23"/>
      <c r="S26" s="9"/>
      <c r="T26" s="45" t="s">
        <v>59</v>
      </c>
      <c r="U26" s="45"/>
      <c r="X26" s="25" t="s">
        <v>60</v>
      </c>
      <c r="AB26" s="45" t="s">
        <v>59</v>
      </c>
      <c r="AC26" s="45"/>
      <c r="AF26" s="25" t="s">
        <v>60</v>
      </c>
      <c r="AG26" s="25"/>
      <c r="AH26" s="46"/>
      <c r="AI26" s="9"/>
      <c r="AJ26" s="22" t="s">
        <v>57</v>
      </c>
      <c r="AK26" s="7"/>
      <c r="AN26" s="25" t="s">
        <v>58</v>
      </c>
      <c r="AR26" s="45" t="s">
        <v>59</v>
      </c>
      <c r="AS26" s="45"/>
      <c r="AV26" s="25" t="s">
        <v>58</v>
      </c>
      <c r="AX26" s="23"/>
      <c r="AY26" s="9"/>
      <c r="AZ26" s="22" t="s">
        <v>57</v>
      </c>
      <c r="BA26" s="7"/>
      <c r="BD26" s="25" t="s">
        <v>61</v>
      </c>
      <c r="BH26" s="22" t="s">
        <v>57</v>
      </c>
      <c r="BI26" s="7"/>
      <c r="BL26" s="25" t="s">
        <v>58</v>
      </c>
      <c r="BN26" s="23"/>
      <c r="BO26" s="9"/>
      <c r="BP26" s="22" t="s">
        <v>57</v>
      </c>
      <c r="BQ26" s="7"/>
      <c r="BT26" s="25" t="s">
        <v>58</v>
      </c>
      <c r="BX26" s="22" t="s">
        <v>62</v>
      </c>
      <c r="BY26" s="7"/>
      <c r="CC26" s="1"/>
      <c r="CD26" s="1"/>
      <c r="CE26" s="1"/>
      <c r="CF26" s="1"/>
    </row>
    <row r="27" spans="1:84">
      <c r="CC27" s="1"/>
      <c r="CD27" s="1"/>
      <c r="CE27" s="1"/>
      <c r="CF27" s="1"/>
    </row>
    <row r="28" spans="1:84">
      <c r="CC28" s="1"/>
      <c r="CD28" s="1"/>
      <c r="CE28" s="1"/>
      <c r="CF28" s="1"/>
    </row>
    <row r="29" spans="1:84">
      <c r="CC29" s="1"/>
      <c r="CD29" s="1"/>
      <c r="CE29" s="1"/>
      <c r="CF29" s="1"/>
    </row>
    <row r="30" spans="1:84">
      <c r="CC30" s="1"/>
      <c r="CD30" s="1"/>
      <c r="CE30" s="1"/>
      <c r="CF30" s="1"/>
    </row>
    <row r="31" spans="1:84">
      <c r="CC31" s="1"/>
      <c r="CD31" s="1"/>
      <c r="CE31" s="1"/>
      <c r="CF31" s="1"/>
    </row>
  </sheetData>
  <mergeCells count="104">
    <mergeCell ref="A2:G2"/>
    <mergeCell ref="BP2:BS2"/>
    <mergeCell ref="BT2:BW2"/>
    <mergeCell ref="T1:W1"/>
    <mergeCell ref="X1:AA1"/>
    <mergeCell ref="AB1:AE1"/>
    <mergeCell ref="AF1:AI1"/>
    <mergeCell ref="A1:G1"/>
    <mergeCell ref="H1:K1"/>
    <mergeCell ref="L1:O1"/>
    <mergeCell ref="P1:S1"/>
    <mergeCell ref="AZ1:BC1"/>
    <mergeCell ref="BD1:BG1"/>
    <mergeCell ref="BH1:BK1"/>
    <mergeCell ref="BL1:BO1"/>
    <mergeCell ref="AJ1:AM1"/>
    <mergeCell ref="AN1:AQ1"/>
    <mergeCell ref="AR1:AU1"/>
    <mergeCell ref="AV1:AY1"/>
    <mergeCell ref="BP1:BS1"/>
    <mergeCell ref="BT1:BW1"/>
    <mergeCell ref="T2:W2"/>
    <mergeCell ref="X2:AA2"/>
    <mergeCell ref="AB2:AE2"/>
    <mergeCell ref="BX1:CA1"/>
    <mergeCell ref="AJ2:AM2"/>
    <mergeCell ref="AN2:AQ2"/>
    <mergeCell ref="AR2:AU2"/>
    <mergeCell ref="AV2:AY2"/>
    <mergeCell ref="AZ2:BC2"/>
    <mergeCell ref="BD2:BG2"/>
    <mergeCell ref="BH2:BK2"/>
    <mergeCell ref="AF2:AI2"/>
    <mergeCell ref="BL2:BO2"/>
    <mergeCell ref="AW3:AX3"/>
    <mergeCell ref="BE3:BF3"/>
    <mergeCell ref="BM3:BN3"/>
    <mergeCell ref="BU3:BV3"/>
    <mergeCell ref="BX2:CA2"/>
    <mergeCell ref="I3:J3"/>
    <mergeCell ref="Q3:R3"/>
    <mergeCell ref="Y3:Z3"/>
    <mergeCell ref="AO3:AP3"/>
    <mergeCell ref="H2:K2"/>
    <mergeCell ref="L2:O2"/>
    <mergeCell ref="P2:S2"/>
    <mergeCell ref="P5:Q5"/>
    <mergeCell ref="R5:S5"/>
    <mergeCell ref="T5:U5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N5:O5"/>
    <mergeCell ref="AR4:AU4"/>
    <mergeCell ref="P4:S4"/>
    <mergeCell ref="T4:W4"/>
    <mergeCell ref="X4:AA4"/>
    <mergeCell ref="AB4:AE4"/>
    <mergeCell ref="BL4:BO4"/>
    <mergeCell ref="BP4:BS4"/>
    <mergeCell ref="BT4:BW4"/>
    <mergeCell ref="BX4:CA4"/>
    <mergeCell ref="AV4:AY4"/>
    <mergeCell ref="AZ4:BC4"/>
    <mergeCell ref="BD4:BG4"/>
    <mergeCell ref="BH4:BK4"/>
    <mergeCell ref="AF4:AI4"/>
    <mergeCell ref="AJ4:AM4"/>
    <mergeCell ref="AN4:AQ4"/>
    <mergeCell ref="AV5:AW5"/>
    <mergeCell ref="AX5:AY5"/>
    <mergeCell ref="AZ5:BA5"/>
    <mergeCell ref="BB5:BC5"/>
    <mergeCell ref="BT5:BU5"/>
    <mergeCell ref="V5:W5"/>
    <mergeCell ref="AN5:AO5"/>
    <mergeCell ref="AP5:AQ5"/>
    <mergeCell ref="AR5:AS5"/>
    <mergeCell ref="AT5:AU5"/>
    <mergeCell ref="AF5:AG5"/>
    <mergeCell ref="AH5:AI5"/>
    <mergeCell ref="AJ5:AK5"/>
    <mergeCell ref="AL5:AM5"/>
    <mergeCell ref="X5:Y5"/>
    <mergeCell ref="Z5:AA5"/>
    <mergeCell ref="AB5:AC5"/>
    <mergeCell ref="AD5:AE5"/>
    <mergeCell ref="BV5:BW5"/>
    <mergeCell ref="BX5:BY5"/>
    <mergeCell ref="BZ5:CA5"/>
    <mergeCell ref="BL5:BM5"/>
    <mergeCell ref="BN5:BO5"/>
    <mergeCell ref="BP5:BQ5"/>
    <mergeCell ref="BR5:BS5"/>
    <mergeCell ref="BD5:BE5"/>
    <mergeCell ref="BF5:BG5"/>
    <mergeCell ref="BH5:BI5"/>
    <mergeCell ref="BJ5:BK5"/>
  </mergeCells>
  <phoneticPr fontId="3" type="noConversion"/>
  <pageMargins left="0.78740157480314965" right="0" top="0.59055118110236227" bottom="0.39370078740157483" header="0.51181102362204722" footer="0.31496062992125984"/>
  <pageSetup paperSize="12" orientation="portrait" horizontalDpi="4294967292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"/>
  <dimension ref="A1:CB26"/>
  <sheetViews>
    <sheetView showGridLines="0" zoomScale="70" zoomScaleNormal="70" workbookViewId="0">
      <selection activeCell="CJ12" sqref="CJ12"/>
    </sheetView>
  </sheetViews>
  <sheetFormatPr defaultColWidth="9" defaultRowHeight="16.5"/>
  <cols>
    <col min="1" max="1" width="3.375" style="2" customWidth="1"/>
    <col min="2" max="2" width="13.125" style="2" customWidth="1"/>
    <col min="3" max="3" width="19.5" style="2" customWidth="1"/>
    <col min="4" max="4" width="13.875" style="8" customWidth="1"/>
    <col min="5" max="5" width="16.625" style="8" customWidth="1"/>
    <col min="6" max="6" width="14.125" style="2" customWidth="1"/>
    <col min="7" max="7" width="16.875" style="2" customWidth="1"/>
    <col min="8" max="8" width="14.125" style="2" customWidth="1"/>
    <col min="9" max="9" width="16.625" style="2" customWidth="1"/>
    <col min="10" max="10" width="14.125" style="2" customWidth="1"/>
    <col min="11" max="11" width="16.625" style="2" customWidth="1"/>
    <col min="12" max="12" width="14.125" style="2" customWidth="1"/>
    <col min="13" max="13" width="16.625" style="2" customWidth="1"/>
    <col min="14" max="14" width="14.125" style="2" customWidth="1"/>
    <col min="15" max="15" width="16.625" style="2" customWidth="1"/>
    <col min="16" max="16" width="14.125" style="2" customWidth="1"/>
    <col min="17" max="17" width="16.625" style="2" customWidth="1"/>
    <col min="18" max="18" width="14.125" style="2" customWidth="1"/>
    <col min="19" max="19" width="16.625" style="2" customWidth="1"/>
    <col min="20" max="20" width="14.125" style="2" customWidth="1"/>
    <col min="21" max="21" width="16.625" style="2" customWidth="1"/>
    <col min="22" max="22" width="14.125" style="2" customWidth="1"/>
    <col min="23" max="23" width="16.625" style="2" customWidth="1"/>
    <col min="24" max="24" width="14.125" style="2" customWidth="1"/>
    <col min="25" max="25" width="16.625" style="2" customWidth="1"/>
    <col min="26" max="26" width="14.125" style="2" customWidth="1"/>
    <col min="27" max="27" width="16.625" style="2" customWidth="1"/>
    <col min="28" max="28" width="14.125" style="2" customWidth="1"/>
    <col min="29" max="29" width="16.625" style="2" customWidth="1"/>
    <col min="30" max="30" width="14.125" style="2" customWidth="1"/>
    <col min="31" max="31" width="16.625" style="2" customWidth="1"/>
    <col min="32" max="32" width="14.125" style="2" customWidth="1"/>
    <col min="33" max="33" width="16.625" style="2" customWidth="1"/>
    <col min="34" max="34" width="14.125" style="2" customWidth="1"/>
    <col min="35" max="35" width="16.625" style="2" customWidth="1"/>
    <col min="36" max="36" width="14.125" style="2" customWidth="1"/>
    <col min="37" max="37" width="16.625" style="2" customWidth="1"/>
    <col min="38" max="38" width="14.125" style="2" customWidth="1"/>
    <col min="39" max="39" width="16.625" style="2" customWidth="1"/>
    <col min="40" max="40" width="14.125" style="2" customWidth="1"/>
    <col min="41" max="41" width="16.625" style="2" customWidth="1"/>
    <col min="42" max="42" width="14.125" style="2" customWidth="1"/>
    <col min="43" max="43" width="16.625" style="2" customWidth="1"/>
    <col min="44" max="44" width="14.125" style="2" customWidth="1"/>
    <col min="45" max="45" width="16.625" style="2" customWidth="1"/>
    <col min="46" max="46" width="14.125" style="2" customWidth="1"/>
    <col min="47" max="47" width="16.625" style="2" customWidth="1"/>
    <col min="48" max="48" width="14.125" style="2" customWidth="1"/>
    <col min="49" max="49" width="16.625" style="2" customWidth="1"/>
    <col min="50" max="50" width="14.125" style="2" customWidth="1"/>
    <col min="51" max="51" width="16.625" style="2" customWidth="1"/>
    <col min="52" max="52" width="14.125" style="2" customWidth="1"/>
    <col min="53" max="53" width="16.625" style="2" customWidth="1"/>
    <col min="54" max="54" width="14.125" style="2" customWidth="1"/>
    <col min="55" max="55" width="16.625" style="2" customWidth="1"/>
    <col min="56" max="56" width="14.125" style="2" customWidth="1"/>
    <col min="57" max="57" width="16.625" style="2" customWidth="1"/>
    <col min="58" max="58" width="14.125" style="2" customWidth="1"/>
    <col min="59" max="59" width="16.625" style="2" customWidth="1"/>
    <col min="60" max="60" width="14.125" style="2" customWidth="1"/>
    <col min="61" max="61" width="16.625" style="2" customWidth="1"/>
    <col min="62" max="62" width="14.125" style="2" customWidth="1"/>
    <col min="63" max="63" width="16.625" style="2" customWidth="1"/>
    <col min="64" max="64" width="14.125" style="2" customWidth="1"/>
    <col min="65" max="65" width="16.625" style="2" customWidth="1"/>
    <col min="66" max="66" width="14.125" style="2" customWidth="1"/>
    <col min="67" max="67" width="16.625" style="2" customWidth="1"/>
    <col min="68" max="68" width="14.125" style="2" customWidth="1"/>
    <col min="69" max="69" width="16.625" style="2" customWidth="1"/>
    <col min="70" max="70" width="14.125" style="2" customWidth="1"/>
    <col min="71" max="71" width="16.625" style="2" customWidth="1"/>
    <col min="72" max="72" width="14.125" style="2" customWidth="1"/>
    <col min="73" max="73" width="16.625" style="2" customWidth="1"/>
    <col min="74" max="74" width="14.125" style="2" customWidth="1"/>
    <col min="75" max="75" width="16.625" style="2" customWidth="1"/>
    <col min="76" max="76" width="14.125" style="2" customWidth="1"/>
    <col min="77" max="77" width="16.625" style="2" customWidth="1"/>
    <col min="78" max="78" width="14.125" style="2" customWidth="1"/>
    <col min="79" max="79" width="16.625" style="2" customWidth="1"/>
    <col min="80" max="80" width="0.375" style="2" hidden="1" customWidth="1"/>
    <col min="81" max="16384" width="9" style="2"/>
  </cols>
  <sheetData>
    <row r="1" spans="1:79" s="1" customFormat="1" ht="23.25" customHeight="1">
      <c r="A1" s="584" t="s">
        <v>195</v>
      </c>
      <c r="B1" s="584"/>
      <c r="C1" s="584"/>
      <c r="D1" s="584"/>
      <c r="E1" s="584"/>
      <c r="F1" s="584"/>
      <c r="G1" s="584"/>
      <c r="H1" s="584" t="s">
        <v>196</v>
      </c>
      <c r="I1" s="586"/>
      <c r="J1" s="586"/>
      <c r="K1" s="586"/>
      <c r="L1" s="583" t="s">
        <v>165</v>
      </c>
      <c r="M1" s="584"/>
      <c r="N1" s="584"/>
      <c r="O1" s="584"/>
      <c r="P1" s="584" t="s">
        <v>197</v>
      </c>
      <c r="Q1" s="585"/>
      <c r="R1" s="585"/>
      <c r="S1" s="585"/>
      <c r="T1" s="583" t="s">
        <v>165</v>
      </c>
      <c r="U1" s="586"/>
      <c r="V1" s="586"/>
      <c r="W1" s="586"/>
      <c r="X1" s="614" t="s">
        <v>196</v>
      </c>
      <c r="Y1" s="614"/>
      <c r="Z1" s="614"/>
      <c r="AA1" s="614"/>
      <c r="AB1" s="645" t="s">
        <v>198</v>
      </c>
      <c r="AC1" s="614"/>
      <c r="AD1" s="614"/>
      <c r="AE1" s="614"/>
      <c r="AF1" s="584" t="s">
        <v>196</v>
      </c>
      <c r="AG1" s="586"/>
      <c r="AH1" s="586"/>
      <c r="AI1" s="586"/>
      <c r="AJ1" s="583" t="s">
        <v>165</v>
      </c>
      <c r="AK1" s="622"/>
      <c r="AL1" s="622"/>
      <c r="AM1" s="622"/>
      <c r="AN1" s="584" t="s">
        <v>197</v>
      </c>
      <c r="AO1" s="584"/>
      <c r="AP1" s="584"/>
      <c r="AQ1" s="584"/>
      <c r="AR1" s="583" t="s">
        <v>165</v>
      </c>
      <c r="AS1" s="584"/>
      <c r="AT1" s="584"/>
      <c r="AU1" s="584"/>
      <c r="AV1" s="584" t="s">
        <v>196</v>
      </c>
      <c r="AW1" s="586"/>
      <c r="AX1" s="586"/>
      <c r="AY1" s="586"/>
      <c r="AZ1" s="583" t="s">
        <v>165</v>
      </c>
      <c r="BA1" s="586"/>
      <c r="BB1" s="586"/>
      <c r="BC1" s="586"/>
      <c r="BD1" s="584" t="s">
        <v>197</v>
      </c>
      <c r="BE1" s="584"/>
      <c r="BF1" s="584"/>
      <c r="BG1" s="584"/>
      <c r="BH1" s="583" t="s">
        <v>165</v>
      </c>
      <c r="BI1" s="584"/>
      <c r="BJ1" s="584"/>
      <c r="BK1" s="584"/>
      <c r="BL1" s="584" t="s">
        <v>197</v>
      </c>
      <c r="BM1" s="586"/>
      <c r="BN1" s="586"/>
      <c r="BO1" s="586"/>
      <c r="BP1" s="583" t="s">
        <v>198</v>
      </c>
      <c r="BQ1" s="622"/>
      <c r="BR1" s="622"/>
      <c r="BS1" s="622"/>
      <c r="BT1" s="584" t="s">
        <v>196</v>
      </c>
      <c r="BU1" s="584"/>
      <c r="BV1" s="584"/>
      <c r="BW1" s="584"/>
      <c r="BX1" s="583" t="s">
        <v>199</v>
      </c>
      <c r="BY1" s="584"/>
      <c r="BZ1" s="584"/>
      <c r="CA1" s="584"/>
    </row>
    <row r="2" spans="1:79" s="1" customFormat="1" ht="26.25" customHeight="1">
      <c r="A2" s="583" t="s">
        <v>288</v>
      </c>
      <c r="B2" s="583"/>
      <c r="C2" s="583"/>
      <c r="D2" s="583"/>
      <c r="E2" s="583"/>
      <c r="F2" s="583"/>
      <c r="G2" s="583"/>
      <c r="H2" s="614" t="s">
        <v>289</v>
      </c>
      <c r="I2" s="623"/>
      <c r="J2" s="623"/>
      <c r="K2" s="623"/>
      <c r="L2" s="583" t="s">
        <v>271</v>
      </c>
      <c r="M2" s="586"/>
      <c r="N2" s="586"/>
      <c r="O2" s="586"/>
      <c r="P2" s="584" t="s">
        <v>290</v>
      </c>
      <c r="Q2" s="586"/>
      <c r="R2" s="586"/>
      <c r="S2" s="586"/>
      <c r="T2" s="583" t="s">
        <v>271</v>
      </c>
      <c r="U2" s="586"/>
      <c r="V2" s="586"/>
      <c r="W2" s="586"/>
      <c r="X2" s="614" t="s">
        <v>290</v>
      </c>
      <c r="Y2" s="623"/>
      <c r="Z2" s="623"/>
      <c r="AA2" s="623"/>
      <c r="AB2" s="645" t="s">
        <v>271</v>
      </c>
      <c r="AC2" s="623"/>
      <c r="AD2" s="623"/>
      <c r="AE2" s="623"/>
      <c r="AF2" s="584" t="s">
        <v>290</v>
      </c>
      <c r="AG2" s="586"/>
      <c r="AH2" s="586"/>
      <c r="AI2" s="586"/>
      <c r="AJ2" s="583" t="s">
        <v>271</v>
      </c>
      <c r="AK2" s="586"/>
      <c r="AL2" s="586"/>
      <c r="AM2" s="586"/>
      <c r="AN2" s="584" t="s">
        <v>290</v>
      </c>
      <c r="AO2" s="586"/>
      <c r="AP2" s="586"/>
      <c r="AQ2" s="586"/>
      <c r="AR2" s="583" t="s">
        <v>271</v>
      </c>
      <c r="AS2" s="586"/>
      <c r="AT2" s="586"/>
      <c r="AU2" s="586"/>
      <c r="AV2" s="584" t="s">
        <v>290</v>
      </c>
      <c r="AW2" s="586"/>
      <c r="AX2" s="586"/>
      <c r="AY2" s="586"/>
      <c r="AZ2" s="583" t="s">
        <v>271</v>
      </c>
      <c r="BA2" s="586"/>
      <c r="BB2" s="586"/>
      <c r="BC2" s="586"/>
      <c r="BD2" s="584" t="s">
        <v>290</v>
      </c>
      <c r="BE2" s="586"/>
      <c r="BF2" s="586"/>
      <c r="BG2" s="586"/>
      <c r="BH2" s="583" t="s">
        <v>271</v>
      </c>
      <c r="BI2" s="586"/>
      <c r="BJ2" s="586"/>
      <c r="BK2" s="586"/>
      <c r="BL2" s="584" t="s">
        <v>290</v>
      </c>
      <c r="BM2" s="586"/>
      <c r="BN2" s="586"/>
      <c r="BO2" s="586"/>
      <c r="BP2" s="583" t="s">
        <v>271</v>
      </c>
      <c r="BQ2" s="586"/>
      <c r="BR2" s="586"/>
      <c r="BS2" s="586"/>
      <c r="BT2" s="584" t="s">
        <v>290</v>
      </c>
      <c r="BU2" s="586"/>
      <c r="BV2" s="586"/>
      <c r="BW2" s="586"/>
      <c r="BX2" s="583" t="s">
        <v>291</v>
      </c>
      <c r="BY2" s="586"/>
      <c r="BZ2" s="586"/>
      <c r="CA2" s="586"/>
    </row>
    <row r="3" spans="1:79" ht="26.85" customHeight="1" thickBot="1">
      <c r="A3" s="124" t="s">
        <v>200</v>
      </c>
      <c r="B3" s="124"/>
      <c r="C3" s="124"/>
      <c r="D3" s="124"/>
      <c r="E3" s="124"/>
      <c r="F3" s="124"/>
      <c r="G3" s="127" t="s">
        <v>292</v>
      </c>
      <c r="H3" s="35"/>
      <c r="I3" s="648">
        <v>1997</v>
      </c>
      <c r="J3" s="648"/>
      <c r="K3" s="59" t="s">
        <v>293</v>
      </c>
      <c r="L3" s="129" t="s">
        <v>201</v>
      </c>
      <c r="M3" s="130"/>
      <c r="N3" s="130"/>
      <c r="O3" s="127" t="s">
        <v>292</v>
      </c>
      <c r="P3" s="31"/>
      <c r="Q3" s="646">
        <v>1997</v>
      </c>
      <c r="R3" s="646"/>
      <c r="S3" s="59" t="s">
        <v>293</v>
      </c>
      <c r="T3" s="129" t="s">
        <v>202</v>
      </c>
      <c r="U3" s="130"/>
      <c r="V3" s="130"/>
      <c r="W3" s="127" t="s">
        <v>292</v>
      </c>
      <c r="X3" s="26"/>
      <c r="Y3" s="587">
        <v>1997</v>
      </c>
      <c r="Z3" s="588"/>
      <c r="AA3" s="59" t="s">
        <v>293</v>
      </c>
      <c r="AB3" s="124" t="s">
        <v>201</v>
      </c>
      <c r="AC3" s="131"/>
      <c r="AD3" s="131"/>
      <c r="AE3" s="127" t="s">
        <v>292</v>
      </c>
      <c r="AF3" s="31"/>
      <c r="AG3" s="646">
        <v>1997</v>
      </c>
      <c r="AH3" s="646"/>
      <c r="AI3" s="59" t="s">
        <v>293</v>
      </c>
      <c r="AJ3" s="129" t="s">
        <v>203</v>
      </c>
      <c r="AK3" s="130"/>
      <c r="AL3" s="130"/>
      <c r="AM3" s="127" t="s">
        <v>292</v>
      </c>
      <c r="AN3" s="26"/>
      <c r="AO3" s="646">
        <v>1997</v>
      </c>
      <c r="AP3" s="644"/>
      <c r="AQ3" s="59" t="s">
        <v>293</v>
      </c>
      <c r="AR3" s="129" t="s">
        <v>202</v>
      </c>
      <c r="AS3" s="130"/>
      <c r="AT3" s="130"/>
      <c r="AU3" s="127" t="s">
        <v>292</v>
      </c>
      <c r="AV3" s="33"/>
      <c r="AW3" s="646">
        <v>1997</v>
      </c>
      <c r="AX3" s="646"/>
      <c r="AY3" s="59" t="s">
        <v>293</v>
      </c>
      <c r="AZ3" s="129" t="s">
        <v>203</v>
      </c>
      <c r="BA3" s="130"/>
      <c r="BB3" s="130"/>
      <c r="BC3" s="127" t="s">
        <v>292</v>
      </c>
      <c r="BD3" s="26"/>
      <c r="BE3" s="646">
        <v>1997</v>
      </c>
      <c r="BF3" s="644"/>
      <c r="BG3" s="59" t="s">
        <v>293</v>
      </c>
      <c r="BH3" s="129" t="s">
        <v>202</v>
      </c>
      <c r="BI3" s="130"/>
      <c r="BJ3" s="130"/>
      <c r="BK3" s="127" t="s">
        <v>292</v>
      </c>
      <c r="BL3" s="33"/>
      <c r="BM3" s="646">
        <v>1997</v>
      </c>
      <c r="BN3" s="646"/>
      <c r="BO3" s="59" t="s">
        <v>293</v>
      </c>
      <c r="BP3" s="129" t="s">
        <v>201</v>
      </c>
      <c r="BQ3" s="131"/>
      <c r="BR3" s="131"/>
      <c r="BS3" s="127" t="s">
        <v>292</v>
      </c>
      <c r="BT3" s="26"/>
      <c r="BU3" s="646">
        <v>1997</v>
      </c>
      <c r="BV3" s="644"/>
      <c r="BW3" s="59" t="s">
        <v>293</v>
      </c>
      <c r="BX3" s="129" t="s">
        <v>202</v>
      </c>
      <c r="BY3" s="130"/>
      <c r="BZ3" s="130"/>
      <c r="CA3" s="127" t="s">
        <v>292</v>
      </c>
    </row>
    <row r="4" spans="1:79" s="3" customFormat="1" ht="54.75" customHeight="1">
      <c r="A4" s="615" t="s">
        <v>32</v>
      </c>
      <c r="B4" s="615"/>
      <c r="C4" s="635"/>
      <c r="D4" s="640" t="s">
        <v>33</v>
      </c>
      <c r="E4" s="641"/>
      <c r="F4" s="641"/>
      <c r="G4" s="641"/>
      <c r="H4" s="544" t="s">
        <v>12</v>
      </c>
      <c r="I4" s="544"/>
      <c r="J4" s="544"/>
      <c r="K4" s="544"/>
      <c r="L4" s="641" t="s">
        <v>14</v>
      </c>
      <c r="M4" s="544"/>
      <c r="N4" s="544"/>
      <c r="O4" s="544"/>
      <c r="P4" s="544" t="s">
        <v>15</v>
      </c>
      <c r="Q4" s="544"/>
      <c r="R4" s="544"/>
      <c r="S4" s="544"/>
      <c r="T4" s="641" t="s">
        <v>16</v>
      </c>
      <c r="U4" s="544"/>
      <c r="V4" s="544"/>
      <c r="W4" s="544"/>
      <c r="X4" s="544" t="s">
        <v>17</v>
      </c>
      <c r="Y4" s="544"/>
      <c r="Z4" s="544"/>
      <c r="AA4" s="544"/>
      <c r="AB4" s="544" t="s">
        <v>18</v>
      </c>
      <c r="AC4" s="544"/>
      <c r="AD4" s="544"/>
      <c r="AE4" s="544"/>
      <c r="AF4" s="641" t="s">
        <v>19</v>
      </c>
      <c r="AG4" s="544"/>
      <c r="AH4" s="544"/>
      <c r="AI4" s="544"/>
      <c r="AJ4" s="641" t="s">
        <v>20</v>
      </c>
      <c r="AK4" s="544"/>
      <c r="AL4" s="544"/>
      <c r="AM4" s="544"/>
      <c r="AN4" s="544" t="s">
        <v>21</v>
      </c>
      <c r="AO4" s="544"/>
      <c r="AP4" s="544"/>
      <c r="AQ4" s="544"/>
      <c r="AR4" s="544" t="s">
        <v>22</v>
      </c>
      <c r="AS4" s="544"/>
      <c r="AT4" s="544"/>
      <c r="AU4" s="544"/>
      <c r="AV4" s="544" t="s">
        <v>23</v>
      </c>
      <c r="AW4" s="544"/>
      <c r="AX4" s="544"/>
      <c r="AY4" s="544"/>
      <c r="AZ4" s="544" t="s">
        <v>24</v>
      </c>
      <c r="BA4" s="544"/>
      <c r="BB4" s="544"/>
      <c r="BC4" s="544"/>
      <c r="BD4" s="544" t="s">
        <v>25</v>
      </c>
      <c r="BE4" s="544"/>
      <c r="BF4" s="544"/>
      <c r="BG4" s="544"/>
      <c r="BH4" s="544" t="s">
        <v>26</v>
      </c>
      <c r="BI4" s="544"/>
      <c r="BJ4" s="544"/>
      <c r="BK4" s="544"/>
      <c r="BL4" s="544" t="s">
        <v>27</v>
      </c>
      <c r="BM4" s="544"/>
      <c r="BN4" s="544"/>
      <c r="BO4" s="544"/>
      <c r="BP4" s="544" t="s">
        <v>28</v>
      </c>
      <c r="BQ4" s="544"/>
      <c r="BR4" s="544"/>
      <c r="BS4" s="544"/>
      <c r="BT4" s="544" t="s">
        <v>29</v>
      </c>
      <c r="BU4" s="544"/>
      <c r="BV4" s="544"/>
      <c r="BW4" s="544"/>
      <c r="BX4" s="544" t="s">
        <v>56</v>
      </c>
      <c r="BY4" s="544"/>
      <c r="BZ4" s="544"/>
      <c r="CA4" s="544"/>
    </row>
    <row r="5" spans="1:79" s="3" customFormat="1" ht="35.1" customHeight="1">
      <c r="A5" s="636"/>
      <c r="B5" s="636"/>
      <c r="C5" s="637"/>
      <c r="D5" s="613" t="s">
        <v>36</v>
      </c>
      <c r="E5" s="647"/>
      <c r="F5" s="613" t="s">
        <v>37</v>
      </c>
      <c r="G5" s="616"/>
      <c r="H5" s="616" t="s">
        <v>36</v>
      </c>
      <c r="I5" s="647"/>
      <c r="J5" s="613" t="s">
        <v>37</v>
      </c>
      <c r="K5" s="616"/>
      <c r="L5" s="616" t="s">
        <v>36</v>
      </c>
      <c r="M5" s="647"/>
      <c r="N5" s="613" t="s">
        <v>37</v>
      </c>
      <c r="O5" s="616"/>
      <c r="P5" s="616" t="s">
        <v>36</v>
      </c>
      <c r="Q5" s="647"/>
      <c r="R5" s="613" t="s">
        <v>37</v>
      </c>
      <c r="S5" s="616"/>
      <c r="T5" s="616" t="s">
        <v>36</v>
      </c>
      <c r="U5" s="647"/>
      <c r="V5" s="613" t="s">
        <v>37</v>
      </c>
      <c r="W5" s="616"/>
      <c r="X5" s="616" t="s">
        <v>36</v>
      </c>
      <c r="Y5" s="647"/>
      <c r="Z5" s="613" t="s">
        <v>37</v>
      </c>
      <c r="AA5" s="616"/>
      <c r="AB5" s="616" t="s">
        <v>36</v>
      </c>
      <c r="AC5" s="647"/>
      <c r="AD5" s="613" t="s">
        <v>37</v>
      </c>
      <c r="AE5" s="616"/>
      <c r="AF5" s="616" t="s">
        <v>36</v>
      </c>
      <c r="AG5" s="647"/>
      <c r="AH5" s="613" t="s">
        <v>37</v>
      </c>
      <c r="AI5" s="616"/>
      <c r="AJ5" s="616" t="s">
        <v>36</v>
      </c>
      <c r="AK5" s="647"/>
      <c r="AL5" s="613" t="s">
        <v>37</v>
      </c>
      <c r="AM5" s="616"/>
      <c r="AN5" s="616" t="s">
        <v>36</v>
      </c>
      <c r="AO5" s="647"/>
      <c r="AP5" s="613" t="s">
        <v>37</v>
      </c>
      <c r="AQ5" s="616"/>
      <c r="AR5" s="616" t="s">
        <v>36</v>
      </c>
      <c r="AS5" s="647"/>
      <c r="AT5" s="613" t="s">
        <v>37</v>
      </c>
      <c r="AU5" s="616"/>
      <c r="AV5" s="616" t="s">
        <v>36</v>
      </c>
      <c r="AW5" s="647"/>
      <c r="AX5" s="613" t="s">
        <v>37</v>
      </c>
      <c r="AY5" s="616"/>
      <c r="AZ5" s="616" t="s">
        <v>36</v>
      </c>
      <c r="BA5" s="647"/>
      <c r="BB5" s="613" t="s">
        <v>37</v>
      </c>
      <c r="BC5" s="616"/>
      <c r="BD5" s="616" t="s">
        <v>36</v>
      </c>
      <c r="BE5" s="647"/>
      <c r="BF5" s="613" t="s">
        <v>37</v>
      </c>
      <c r="BG5" s="616"/>
      <c r="BH5" s="616" t="s">
        <v>36</v>
      </c>
      <c r="BI5" s="647"/>
      <c r="BJ5" s="613" t="s">
        <v>37</v>
      </c>
      <c r="BK5" s="616"/>
      <c r="BL5" s="616" t="s">
        <v>36</v>
      </c>
      <c r="BM5" s="647"/>
      <c r="BN5" s="613" t="s">
        <v>37</v>
      </c>
      <c r="BO5" s="616"/>
      <c r="BP5" s="616" t="s">
        <v>36</v>
      </c>
      <c r="BQ5" s="647"/>
      <c r="BR5" s="613" t="s">
        <v>37</v>
      </c>
      <c r="BS5" s="616"/>
      <c r="BT5" s="616" t="s">
        <v>36</v>
      </c>
      <c r="BU5" s="647"/>
      <c r="BV5" s="613" t="s">
        <v>37</v>
      </c>
      <c r="BW5" s="616"/>
      <c r="BX5" s="616" t="s">
        <v>36</v>
      </c>
      <c r="BY5" s="647"/>
      <c r="BZ5" s="613" t="s">
        <v>37</v>
      </c>
      <c r="CA5" s="616"/>
    </row>
    <row r="6" spans="1:79" s="3" customFormat="1" ht="57.75" customHeight="1">
      <c r="A6" s="638"/>
      <c r="B6" s="638"/>
      <c r="C6" s="639"/>
      <c r="D6" s="10" t="s">
        <v>63</v>
      </c>
      <c r="E6" s="10" t="s">
        <v>35</v>
      </c>
      <c r="F6" s="10" t="s">
        <v>63</v>
      </c>
      <c r="G6" s="24" t="s">
        <v>35</v>
      </c>
      <c r="H6" s="11" t="s">
        <v>63</v>
      </c>
      <c r="I6" s="10" t="s">
        <v>35</v>
      </c>
      <c r="J6" s="10" t="s">
        <v>63</v>
      </c>
      <c r="K6" s="40" t="s">
        <v>35</v>
      </c>
      <c r="L6" s="11" t="s">
        <v>63</v>
      </c>
      <c r="M6" s="10" t="s">
        <v>35</v>
      </c>
      <c r="N6" s="10" t="s">
        <v>63</v>
      </c>
      <c r="O6" s="24" t="s">
        <v>35</v>
      </c>
      <c r="P6" s="11" t="s">
        <v>63</v>
      </c>
      <c r="Q6" s="10" t="s">
        <v>35</v>
      </c>
      <c r="R6" s="10" t="s">
        <v>63</v>
      </c>
      <c r="S6" s="40" t="s">
        <v>35</v>
      </c>
      <c r="T6" s="11" t="s">
        <v>63</v>
      </c>
      <c r="U6" s="10" t="s">
        <v>35</v>
      </c>
      <c r="V6" s="10" t="s">
        <v>63</v>
      </c>
      <c r="W6" s="24" t="s">
        <v>35</v>
      </c>
      <c r="X6" s="11" t="s">
        <v>63</v>
      </c>
      <c r="Y6" s="10" t="s">
        <v>35</v>
      </c>
      <c r="Z6" s="10" t="s">
        <v>63</v>
      </c>
      <c r="AA6" s="40" t="s">
        <v>35</v>
      </c>
      <c r="AB6" s="11" t="s">
        <v>63</v>
      </c>
      <c r="AC6" s="10" t="s">
        <v>35</v>
      </c>
      <c r="AD6" s="10" t="s">
        <v>63</v>
      </c>
      <c r="AE6" s="24" t="s">
        <v>35</v>
      </c>
      <c r="AF6" s="11" t="s">
        <v>63</v>
      </c>
      <c r="AG6" s="10" t="s">
        <v>35</v>
      </c>
      <c r="AH6" s="10" t="s">
        <v>63</v>
      </c>
      <c r="AI6" s="40" t="s">
        <v>35</v>
      </c>
      <c r="AJ6" s="11" t="s">
        <v>63</v>
      </c>
      <c r="AK6" s="10" t="s">
        <v>35</v>
      </c>
      <c r="AL6" s="10" t="s">
        <v>63</v>
      </c>
      <c r="AM6" s="24" t="s">
        <v>35</v>
      </c>
      <c r="AN6" s="11" t="s">
        <v>63</v>
      </c>
      <c r="AO6" s="10" t="s">
        <v>35</v>
      </c>
      <c r="AP6" s="10" t="s">
        <v>63</v>
      </c>
      <c r="AQ6" s="40" t="s">
        <v>35</v>
      </c>
      <c r="AR6" s="11" t="s">
        <v>63</v>
      </c>
      <c r="AS6" s="10" t="s">
        <v>35</v>
      </c>
      <c r="AT6" s="10" t="s">
        <v>63</v>
      </c>
      <c r="AU6" s="24" t="s">
        <v>35</v>
      </c>
      <c r="AV6" s="11" t="s">
        <v>63</v>
      </c>
      <c r="AW6" s="10" t="s">
        <v>35</v>
      </c>
      <c r="AX6" s="10" t="s">
        <v>63</v>
      </c>
      <c r="AY6" s="24" t="s">
        <v>35</v>
      </c>
      <c r="AZ6" s="41" t="s">
        <v>63</v>
      </c>
      <c r="BA6" s="10" t="s">
        <v>35</v>
      </c>
      <c r="BB6" s="10" t="s">
        <v>63</v>
      </c>
      <c r="BC6" s="24" t="s">
        <v>35</v>
      </c>
      <c r="BD6" s="11" t="s">
        <v>63</v>
      </c>
      <c r="BE6" s="10" t="s">
        <v>35</v>
      </c>
      <c r="BF6" s="10" t="s">
        <v>63</v>
      </c>
      <c r="BG6" s="40" t="s">
        <v>35</v>
      </c>
      <c r="BH6" s="11" t="s">
        <v>63</v>
      </c>
      <c r="BI6" s="10" t="s">
        <v>35</v>
      </c>
      <c r="BJ6" s="10" t="s">
        <v>63</v>
      </c>
      <c r="BK6" s="24" t="s">
        <v>35</v>
      </c>
      <c r="BL6" s="11" t="s">
        <v>63</v>
      </c>
      <c r="BM6" s="10" t="s">
        <v>35</v>
      </c>
      <c r="BN6" s="10" t="s">
        <v>63</v>
      </c>
      <c r="BO6" s="24" t="s">
        <v>35</v>
      </c>
      <c r="BP6" s="41" t="s">
        <v>63</v>
      </c>
      <c r="BQ6" s="10" t="s">
        <v>35</v>
      </c>
      <c r="BR6" s="10" t="s">
        <v>63</v>
      </c>
      <c r="BS6" s="24" t="s">
        <v>35</v>
      </c>
      <c r="BT6" s="11" t="s">
        <v>63</v>
      </c>
      <c r="BU6" s="10" t="s">
        <v>35</v>
      </c>
      <c r="BV6" s="10" t="s">
        <v>63</v>
      </c>
      <c r="BW6" s="40" t="s">
        <v>35</v>
      </c>
      <c r="BX6" s="11" t="s">
        <v>63</v>
      </c>
      <c r="BY6" s="10" t="s">
        <v>35</v>
      </c>
      <c r="BZ6" s="10" t="s">
        <v>63</v>
      </c>
      <c r="CA6" s="40" t="s">
        <v>35</v>
      </c>
    </row>
    <row r="7" spans="1:79" s="4" customFormat="1" ht="35.1" customHeight="1">
      <c r="A7" s="42" t="s">
        <v>0</v>
      </c>
      <c r="B7" s="36"/>
      <c r="C7" s="12" t="s">
        <v>1</v>
      </c>
      <c r="D7" s="13">
        <f>H7+L7+P7+T7+X7+AB7+AF7+AJ7+AN7+AR7+AV7+AZ7+BD7+BH7+BL7+BP7+BT7+BX7</f>
        <v>131716006.25911666</v>
      </c>
      <c r="E7" s="13">
        <f>E8+E14+E20</f>
        <v>84327447255.587036</v>
      </c>
      <c r="F7" s="13">
        <f t="shared" ref="E7:G12" si="0">J7+N7+R7+V7+Z7+AD7+AH7+AL7+AP7+AT7+AX7+BB7+BF7+BJ7+BN7+BR7+BV7+BZ7</f>
        <v>161103854.74088335</v>
      </c>
      <c r="G7" s="13">
        <f>G8+G14+G20</f>
        <v>94144515921.412964</v>
      </c>
      <c r="H7" s="13">
        <f>SUM(H8,H14,H20)</f>
        <v>18511476.268318046</v>
      </c>
      <c r="I7" s="13">
        <f>I8+I14+I20</f>
        <v>6423591451.2395277</v>
      </c>
      <c r="J7" s="13">
        <f>SUM(J8,J14,J20)</f>
        <v>15404625.731681956</v>
      </c>
      <c r="K7" s="13">
        <f>K8+K14+K20</f>
        <v>5211285932.7604723</v>
      </c>
      <c r="L7" s="13">
        <f>SUM(L8,L14,L20)</f>
        <v>13085293.453588441</v>
      </c>
      <c r="M7" s="13">
        <f>M8+M14+M20</f>
        <v>5459529944.2149544</v>
      </c>
      <c r="N7" s="13">
        <f>SUM(N8,N14,N20)</f>
        <v>11201521.546411559</v>
      </c>
      <c r="O7" s="13">
        <f>O8+O14+O20</f>
        <v>4598665269.7850456</v>
      </c>
      <c r="P7" s="13">
        <f>SUM(P8,P14,P20)</f>
        <v>7307769.650960844</v>
      </c>
      <c r="Q7" s="13">
        <f>Q8+Q14+Q20</f>
        <v>3340538077.651588</v>
      </c>
      <c r="R7" s="13">
        <f>SUM(R8,R14,R20)</f>
        <v>6533473.349039156</v>
      </c>
      <c r="S7" s="13">
        <f>S8+S14+S20</f>
        <v>3010456922.3484116</v>
      </c>
      <c r="T7" s="13">
        <f>SUM(T8,T14,T20)</f>
        <v>7378015.7880152678</v>
      </c>
      <c r="U7" s="13">
        <f>U8+U14+U20</f>
        <v>4104610911.7381735</v>
      </c>
      <c r="V7" s="13">
        <f>SUM(V8,V14,V20)</f>
        <v>8274770.2119847322</v>
      </c>
      <c r="W7" s="13">
        <f>W8+W14+W20</f>
        <v>4356723152.2618265</v>
      </c>
      <c r="X7" s="13">
        <f>SUM(X8,X14,X20)</f>
        <v>4927423.9156675953</v>
      </c>
      <c r="Y7" s="13">
        <f>Y8+Y14+Y20</f>
        <v>3144350117.3728347</v>
      </c>
      <c r="Z7" s="13">
        <f>SUM(Z8,Z14,Z20)</f>
        <v>10083261.084332405</v>
      </c>
      <c r="AA7" s="13">
        <f>AA8+AA14+AA20</f>
        <v>5240446478.6271648</v>
      </c>
      <c r="AB7" s="13">
        <f>SUM(AB8,AB14,AB20)</f>
        <v>5743886.0605332609</v>
      </c>
      <c r="AC7" s="13">
        <f>AC8+AC14+AC20</f>
        <v>3712664624.8824582</v>
      </c>
      <c r="AD7" s="13">
        <f>SUM(AD8,AD14,AD20)</f>
        <v>12076546.939466741</v>
      </c>
      <c r="AE7" s="13">
        <f>AE8+AE14+AE20</f>
        <v>6024050450.1175413</v>
      </c>
      <c r="AF7" s="13">
        <f>SUM(AF8,AF14,AF20)</f>
        <v>7267553.1495341258</v>
      </c>
      <c r="AG7" s="13">
        <f>AG8+AG14+AG20</f>
        <v>4633996275.4801216</v>
      </c>
      <c r="AH7" s="13">
        <f>SUM(AH8,AH14,AH20)</f>
        <v>13139494.850465875</v>
      </c>
      <c r="AI7" s="13">
        <f>AI8+AI14+AI20</f>
        <v>6651193201.5198784</v>
      </c>
      <c r="AJ7" s="13">
        <f>SUM(AJ8,AJ14,AJ20)</f>
        <v>8373391.1717302389</v>
      </c>
      <c r="AK7" s="13">
        <f>AK8+AK14+AK20</f>
        <v>5435125080.0028667</v>
      </c>
      <c r="AL7" s="13">
        <f>SUM(AL8,AL14,AL20)</f>
        <v>12788009.828269759</v>
      </c>
      <c r="AM7" s="13">
        <f>AM8+AM14+AM20</f>
        <v>6957598302.9971333</v>
      </c>
      <c r="AN7" s="13">
        <f>SUM(AN8,AN14,AN20)</f>
        <v>8550281.1476303078</v>
      </c>
      <c r="AO7" s="13">
        <f>AO8+AO14+AO20</f>
        <v>5887083014.2281036</v>
      </c>
      <c r="AP7" s="13">
        <f>SUM(AP8,AP14,AP20)</f>
        <v>12234355.852369692</v>
      </c>
      <c r="AQ7" s="13">
        <f>AQ8+AQ14+AQ20</f>
        <v>7178705321.7718964</v>
      </c>
      <c r="AR7" s="13">
        <f>SUM(AR8,AR14,AR20)</f>
        <v>7989574.5445306329</v>
      </c>
      <c r="AS7" s="13">
        <f>AS8+AS14+AS20</f>
        <v>5824823922.1410379</v>
      </c>
      <c r="AT7" s="13">
        <f>SUM(AT8,AT14,AT20)</f>
        <v>11362639.455469366</v>
      </c>
      <c r="AU7" s="13">
        <f>AU8+AU14+AU20</f>
        <v>7247942145.8589611</v>
      </c>
      <c r="AV7" s="13">
        <f>SUM(AV8,AV14,AV20)</f>
        <v>5861578.8793295734</v>
      </c>
      <c r="AW7" s="13">
        <f>AW8+AW14+AW20</f>
        <v>4521537207.5227499</v>
      </c>
      <c r="AX7" s="13">
        <f>SUM(AX8,AX14,AX20)</f>
        <v>8447668.1206704266</v>
      </c>
      <c r="AY7" s="13">
        <f>AY8+AY14+AY20</f>
        <v>5861768715.4772501</v>
      </c>
      <c r="AZ7" s="13">
        <f>SUM(AZ8,AZ14,AZ20)</f>
        <v>6362305.2606987348</v>
      </c>
      <c r="BA7" s="13">
        <f>BA8+BA14+BA20</f>
        <v>5267895405.0757761</v>
      </c>
      <c r="BB7" s="13">
        <f>SUM(BB8,BB14,BB20)</f>
        <v>8771706.7393012643</v>
      </c>
      <c r="BC7" s="13">
        <f>BC8+BC14+BC20</f>
        <v>6593468741.9242239</v>
      </c>
      <c r="BD7" s="13">
        <f>SUM(BD8,BD14,BD20)</f>
        <v>6768151.7731905142</v>
      </c>
      <c r="BE7" s="13">
        <f>BE8+BE14+BE20</f>
        <v>5763886583.9479809</v>
      </c>
      <c r="BF7" s="13">
        <f>SUM(BF8,BF14,BF20)</f>
        <v>8520505.2268094867</v>
      </c>
      <c r="BG7" s="13">
        <f>BG8+BG14+BG20</f>
        <v>6813193769.0520191</v>
      </c>
      <c r="BH7" s="13">
        <f>SUM(BH8,BH14,BH20)</f>
        <v>8294261.4069805117</v>
      </c>
      <c r="BI7" s="13">
        <f>BI8+BI14+BI20</f>
        <v>7420053202.187685</v>
      </c>
      <c r="BJ7" s="13">
        <f>SUM(BJ8,BJ14,BJ20)</f>
        <v>8024592.5930194883</v>
      </c>
      <c r="BK7" s="13">
        <f>BK8+BK14+BK20</f>
        <v>6802892404.812315</v>
      </c>
      <c r="BL7" s="13">
        <f>SUM(BL8,BL14,BL20)</f>
        <v>7546900.8980448656</v>
      </c>
      <c r="BM7" s="13">
        <f>BM8+BM14+BM20</f>
        <v>6732529871.0628262</v>
      </c>
      <c r="BN7" s="13">
        <f>SUM(BN8,BN14,BN20)</f>
        <v>6473640.1019551344</v>
      </c>
      <c r="BO7" s="13">
        <f>BO8+BO14+BO20</f>
        <v>5443546910.9371738</v>
      </c>
      <c r="BP7" s="13">
        <f>SUM(BP8,BP14,BP20)</f>
        <v>4631854.7282244181</v>
      </c>
      <c r="BQ7" s="13">
        <f>BQ8+BQ14+BQ20</f>
        <v>4084437614.310008</v>
      </c>
      <c r="BR7" s="13">
        <f>SUM(BR8,BR14,BR20)</f>
        <v>4330457.2717755819</v>
      </c>
      <c r="BS7" s="13">
        <f>BS8+BS14+BS20</f>
        <v>3589289675.689992</v>
      </c>
      <c r="BT7" s="13">
        <f>SUM(BT8,BT14,BT20)</f>
        <v>2216433.7719312957</v>
      </c>
      <c r="BU7" s="13">
        <f>BU8+BU14+BU20</f>
        <v>1872609788.1328235</v>
      </c>
      <c r="BV7" s="13">
        <f>SUM(BV8,BV14,BV20)</f>
        <v>2304672.2280687043</v>
      </c>
      <c r="BW7" s="13">
        <f>BW8+BW14+BW20</f>
        <v>1769634707.8671765</v>
      </c>
      <c r="BX7" s="13">
        <f>SUM(BX8,BX14,BX20)</f>
        <v>899854.39020799566</v>
      </c>
      <c r="BY7" s="13">
        <f>BY8+BY14+BY20</f>
        <v>698184164.39553308</v>
      </c>
      <c r="BZ7" s="13">
        <f>SUM(BZ8,BZ14,BZ20)</f>
        <v>1131913.6097920043</v>
      </c>
      <c r="CA7" s="13">
        <f>CA8+CA14+CA20</f>
        <v>793653817.60446692</v>
      </c>
    </row>
    <row r="8" spans="1:79" s="4" customFormat="1" ht="35.1" customHeight="1">
      <c r="A8" s="38" t="s">
        <v>2</v>
      </c>
      <c r="B8" s="36"/>
      <c r="C8" s="12" t="s">
        <v>3</v>
      </c>
      <c r="D8" s="13">
        <f>MAX(D9:D12)</f>
        <v>35741021</v>
      </c>
      <c r="E8" s="13">
        <f>SUM(E9:E12)</f>
        <v>70090390484.094727</v>
      </c>
      <c r="F8" s="13">
        <f>MAX(F9:F12)</f>
        <v>43080751</v>
      </c>
      <c r="G8" s="13">
        <f>SUM(G9:G12)</f>
        <v>76174460756.905273</v>
      </c>
      <c r="H8" s="13">
        <v>17795539.853219848</v>
      </c>
      <c r="I8" s="13">
        <f>SUM(I9:I12)</f>
        <v>6176393713.3563652</v>
      </c>
      <c r="J8" s="13">
        <v>14796009.146780154</v>
      </c>
      <c r="K8" s="13">
        <f>SUM(K9:K12)</f>
        <v>4972649836.6436348</v>
      </c>
      <c r="L8" s="13">
        <v>11307905.438705569</v>
      </c>
      <c r="M8" s="13">
        <f>SUM(M9:M12)</f>
        <v>4147699063.351697</v>
      </c>
      <c r="N8" s="13">
        <v>9526668.5612944309</v>
      </c>
      <c r="O8" s="13">
        <f>SUM(O9:O12)</f>
        <v>3344352002.6483026</v>
      </c>
      <c r="P8" s="13">
        <v>6064270.2836073674</v>
      </c>
      <c r="Q8" s="13">
        <f>SUM(Q9:Q12)</f>
        <v>2451428449.9732718</v>
      </c>
      <c r="R8" s="13">
        <v>5295780.7163926326</v>
      </c>
      <c r="S8" s="13">
        <f>SUM(S9:S12)</f>
        <v>2019305845.0267277</v>
      </c>
      <c r="T8" s="13">
        <v>5682991.0695339395</v>
      </c>
      <c r="U8" s="13">
        <f>SUM(U9:U12)</f>
        <v>2782129501.6671944</v>
      </c>
      <c r="V8" s="13">
        <v>6382163.9304660605</v>
      </c>
      <c r="W8" s="13">
        <f>SUM(W9:W12)</f>
        <v>2726158341.3328061</v>
      </c>
      <c r="X8" s="13">
        <v>3238208.8059803597</v>
      </c>
      <c r="Y8" s="13">
        <f>SUM(Y9:Y12)</f>
        <v>1921924707.6494911</v>
      </c>
      <c r="Z8" s="13">
        <v>7875650.1940196399</v>
      </c>
      <c r="AA8" s="13">
        <f>SUM(AA9:AA12)</f>
        <v>3498752496.3505087</v>
      </c>
      <c r="AB8" s="13">
        <v>4373193.6465122253</v>
      </c>
      <c r="AC8" s="13">
        <f>SUM(AC9:AC12)</f>
        <v>2629692929.7848492</v>
      </c>
      <c r="AD8" s="13">
        <v>9850561.3534877747</v>
      </c>
      <c r="AE8" s="13">
        <f>SUM(AE9:AE12)</f>
        <v>4413689404.2151508</v>
      </c>
      <c r="AF8" s="13">
        <v>5737484.8558901828</v>
      </c>
      <c r="AG8" s="13">
        <f>SUM(AG9:AG12)</f>
        <v>3531533277.0312176</v>
      </c>
      <c r="AH8" s="13">
        <v>10810233.144109817</v>
      </c>
      <c r="AI8" s="13">
        <f>SUM(AI9:AI12)</f>
        <v>5047575296.9687824</v>
      </c>
      <c r="AJ8" s="13">
        <v>6610064.715092591</v>
      </c>
      <c r="AK8" s="13">
        <f>SUM(AK9:AK12)</f>
        <v>4244563790.2345572</v>
      </c>
      <c r="AL8" s="13">
        <v>10196325.284907408</v>
      </c>
      <c r="AM8" s="13">
        <f>SUM(AM9:AM12)</f>
        <v>5270791512.7654428</v>
      </c>
      <c r="AN8" s="13">
        <v>6689968.2527815709</v>
      </c>
      <c r="AO8" s="13">
        <f>SUM(AO9:AO12)</f>
        <v>4684724067.5764427</v>
      </c>
      <c r="AP8" s="13">
        <v>9605041.7472184282</v>
      </c>
      <c r="AQ8" s="13">
        <f>SUM(AQ9:AQ12)</f>
        <v>5539394434.4235573</v>
      </c>
      <c r="AR8" s="13">
        <v>6253397.9426536039</v>
      </c>
      <c r="AS8" s="13">
        <f>SUM(AS9:AS12)</f>
        <v>4743520383.7738771</v>
      </c>
      <c r="AT8" s="13">
        <v>9016062.0573463961</v>
      </c>
      <c r="AU8" s="13">
        <f>SUM(AU9:AU12)</f>
        <v>5826438481.2261229</v>
      </c>
      <c r="AV8" s="13">
        <v>4570394.1537652146</v>
      </c>
      <c r="AW8" s="13">
        <f>SUM(AW9:AW12)</f>
        <v>3752380178.3239269</v>
      </c>
      <c r="AX8" s="13">
        <v>6672678.8462347854</v>
      </c>
      <c r="AY8" s="13">
        <f>SUM(AY9:AY12)</f>
        <v>4834230683.6760731</v>
      </c>
      <c r="AZ8" s="13">
        <v>5422057.4508836446</v>
      </c>
      <c r="BA8" s="13">
        <f>SUM(BA9:BA12)</f>
        <v>4661007939.5397367</v>
      </c>
      <c r="BB8" s="13">
        <v>7483398.5491163554</v>
      </c>
      <c r="BC8" s="13">
        <f>SUM(BC9:BC12)</f>
        <v>5778442953.4602633</v>
      </c>
      <c r="BD8" s="13">
        <v>5880396.9692687066</v>
      </c>
      <c r="BE8" s="13">
        <f>SUM(BE9:BE12)</f>
        <v>5211086329.4591122</v>
      </c>
      <c r="BF8" s="13">
        <v>7329159.0307312934</v>
      </c>
      <c r="BG8" s="13">
        <f>SUM(BG9:BG12)</f>
        <v>6092680589.5408878</v>
      </c>
      <c r="BH8" s="13">
        <v>7398881.5284422655</v>
      </c>
      <c r="BI8" s="13">
        <f>SUM(BI9:BI12)</f>
        <v>6841114016.1022835</v>
      </c>
      <c r="BJ8" s="13">
        <v>7012808.4715577345</v>
      </c>
      <c r="BK8" s="13">
        <f>SUM(BK9:BK12)</f>
        <v>6208633652.8977165</v>
      </c>
      <c r="BL8" s="13">
        <v>6713877.9518745961</v>
      </c>
      <c r="BM8" s="13">
        <f>SUM(BM9:BM12)</f>
        <v>6217644724.0111885</v>
      </c>
      <c r="BN8" s="13">
        <v>5674264.0481254039</v>
      </c>
      <c r="BO8" s="13">
        <f>SUM(BO9:BO12)</f>
        <v>4989265553.9888115</v>
      </c>
      <c r="BP8" s="13">
        <v>4049943.7707644333</v>
      </c>
      <c r="BQ8" s="13">
        <f>SUM(BQ9:BQ12)</f>
        <v>3751344009.1706676</v>
      </c>
      <c r="BR8" s="13">
        <v>3777887.2292355667</v>
      </c>
      <c r="BS8" s="13">
        <f>SUM(BS9:BS12)</f>
        <v>3287575765.8293324</v>
      </c>
      <c r="BT8" s="13">
        <v>1924195.3549367553</v>
      </c>
      <c r="BU8" s="13">
        <f>SUM(BU9:BU12)</f>
        <v>1716825713.2603979</v>
      </c>
      <c r="BV8" s="13">
        <v>1998217.6450632447</v>
      </c>
      <c r="BW8" s="13">
        <f>SUM(BW9:BW12)</f>
        <v>1613194561.7396021</v>
      </c>
      <c r="BX8" s="13">
        <v>750303.04223612591</v>
      </c>
      <c r="BY8" s="13">
        <f>SUM(BY9:BY12)</f>
        <v>625377689.82845068</v>
      </c>
      <c r="BZ8" s="13">
        <v>957495.95776387409</v>
      </c>
      <c r="CA8" s="13">
        <f>SUM(CA9:CA12)</f>
        <v>711329344.17154932</v>
      </c>
    </row>
    <row r="9" spans="1:79" s="1" customFormat="1" ht="35.1" customHeight="1">
      <c r="A9" s="43"/>
      <c r="B9" s="37" t="s">
        <v>4</v>
      </c>
      <c r="C9" s="29" t="s">
        <v>42</v>
      </c>
      <c r="D9" s="15">
        <f>H9+L9+P9+T9+X9+AB9+AF9+AJ9+AN9+AR9+AV9+AZ9+BD9+BH9+BL9+BP9+BT9+BX9</f>
        <v>32235798</v>
      </c>
      <c r="E9" s="15">
        <f t="shared" si="0"/>
        <v>23977774250.974434</v>
      </c>
      <c r="F9" s="16">
        <f t="shared" si="0"/>
        <v>38555109</v>
      </c>
      <c r="G9" s="15">
        <f t="shared" si="0"/>
        <v>23930408780.025566</v>
      </c>
      <c r="H9" s="15">
        <v>5579845</v>
      </c>
      <c r="I9" s="15">
        <v>1726916466.1364954</v>
      </c>
      <c r="J9" s="16">
        <v>4658098</v>
      </c>
      <c r="K9" s="15">
        <v>1413520878.8635046</v>
      </c>
      <c r="L9" s="15">
        <v>3529397</v>
      </c>
      <c r="M9" s="15">
        <v>1208251440.4363425</v>
      </c>
      <c r="N9" s="16">
        <v>2997393</v>
      </c>
      <c r="O9" s="15">
        <v>972006275.56365728</v>
      </c>
      <c r="P9" s="15">
        <v>1830650</v>
      </c>
      <c r="Q9" s="15">
        <v>762546993.41761267</v>
      </c>
      <c r="R9" s="16">
        <v>1618073</v>
      </c>
      <c r="S9" s="15">
        <v>614186996.58238733</v>
      </c>
      <c r="T9" s="15">
        <v>1633749</v>
      </c>
      <c r="U9" s="15">
        <v>837268600.63130796</v>
      </c>
      <c r="V9" s="16">
        <v>1856990</v>
      </c>
      <c r="W9" s="15">
        <v>764478039.36869204</v>
      </c>
      <c r="X9" s="15">
        <v>905250</v>
      </c>
      <c r="Y9" s="15">
        <v>574356124.14151311</v>
      </c>
      <c r="Z9" s="16">
        <v>2194171</v>
      </c>
      <c r="AA9" s="15">
        <v>882253283.85848689</v>
      </c>
      <c r="AB9" s="15">
        <v>1220027</v>
      </c>
      <c r="AC9" s="15">
        <v>756336418.26928794</v>
      </c>
      <c r="AD9" s="16">
        <v>2685040</v>
      </c>
      <c r="AE9" s="15">
        <v>1082161985.7307119</v>
      </c>
      <c r="AF9" s="15">
        <v>1618623</v>
      </c>
      <c r="AG9" s="15">
        <v>1054609609.554718</v>
      </c>
      <c r="AH9" s="16">
        <v>2956409</v>
      </c>
      <c r="AI9" s="15">
        <v>1307136777.445282</v>
      </c>
      <c r="AJ9" s="15">
        <v>1873849</v>
      </c>
      <c r="AK9" s="15">
        <v>1287950563.2030354</v>
      </c>
      <c r="AL9" s="16">
        <v>2835391</v>
      </c>
      <c r="AM9" s="15">
        <v>1456596168.7969646</v>
      </c>
      <c r="AN9" s="15">
        <v>1887849</v>
      </c>
      <c r="AO9" s="15">
        <v>1449726509.8000402</v>
      </c>
      <c r="AP9" s="16">
        <v>2665850</v>
      </c>
      <c r="AQ9" s="15">
        <v>1577897713.1999598</v>
      </c>
      <c r="AR9" s="15">
        <v>1763306</v>
      </c>
      <c r="AS9" s="15">
        <v>1552304176.1069243</v>
      </c>
      <c r="AT9" s="16">
        <v>2515729</v>
      </c>
      <c r="AU9" s="15">
        <v>1776990979.8930757</v>
      </c>
      <c r="AV9" s="15">
        <v>1288392</v>
      </c>
      <c r="AW9" s="15">
        <v>1269908639.2044127</v>
      </c>
      <c r="AX9" s="16">
        <v>1879964</v>
      </c>
      <c r="AY9" s="15">
        <v>1568451911.7955873</v>
      </c>
      <c r="AZ9" s="15">
        <v>1530881</v>
      </c>
      <c r="BA9" s="15">
        <v>1629941981.7346518</v>
      </c>
      <c r="BB9" s="16">
        <v>2115612</v>
      </c>
      <c r="BC9" s="15">
        <v>1993704941.2653482</v>
      </c>
      <c r="BD9" s="15">
        <v>1666275</v>
      </c>
      <c r="BE9" s="15">
        <v>1961139717.2469397</v>
      </c>
      <c r="BF9" s="16">
        <v>2075779</v>
      </c>
      <c r="BG9" s="15">
        <v>2195124498.7530603</v>
      </c>
      <c r="BH9" s="15">
        <v>2093910</v>
      </c>
      <c r="BI9" s="15">
        <v>2758686136.9352932</v>
      </c>
      <c r="BJ9" s="16">
        <v>1978343</v>
      </c>
      <c r="BK9" s="15">
        <v>2300235011.0647068</v>
      </c>
      <c r="BL9" s="15">
        <v>1901755</v>
      </c>
      <c r="BM9" s="15">
        <v>2607322303.2223568</v>
      </c>
      <c r="BN9" s="16">
        <v>1603951</v>
      </c>
      <c r="BO9" s="15">
        <v>1893919149.7776432</v>
      </c>
      <c r="BP9" s="15">
        <v>1150883</v>
      </c>
      <c r="BQ9" s="15">
        <v>1577826531.986012</v>
      </c>
      <c r="BR9" s="16">
        <v>1072689</v>
      </c>
      <c r="BS9" s="15">
        <v>1239230173.013988</v>
      </c>
      <c r="BT9" s="15">
        <v>547501</v>
      </c>
      <c r="BU9" s="15">
        <v>704819286.07295501</v>
      </c>
      <c r="BV9" s="16">
        <v>571059</v>
      </c>
      <c r="BW9" s="15">
        <v>615878133.92704499</v>
      </c>
      <c r="BX9" s="15">
        <v>213656</v>
      </c>
      <c r="BY9" s="15">
        <v>257862752.87453634</v>
      </c>
      <c r="BZ9" s="16">
        <v>274568</v>
      </c>
      <c r="CA9" s="15">
        <v>276635861.12546372</v>
      </c>
    </row>
    <row r="10" spans="1:79" s="1" customFormat="1" ht="35.1" customHeight="1">
      <c r="A10" s="43"/>
      <c r="B10" s="37" t="s">
        <v>5</v>
      </c>
      <c r="C10" s="28" t="s">
        <v>41</v>
      </c>
      <c r="D10" s="15">
        <f>H10+L10+P10+T10+X10+AB10+AF10+AJ10+AN10+AR10+AV10+AZ10+BD10+BH10+BL10+BP10+BT10+BX10</f>
        <v>10353232</v>
      </c>
      <c r="E10" s="15">
        <f t="shared" si="0"/>
        <v>22180919448.876339</v>
      </c>
      <c r="F10" s="16">
        <f t="shared" si="0"/>
        <v>14217687</v>
      </c>
      <c r="G10" s="15">
        <f t="shared" si="0"/>
        <v>26206497568.123669</v>
      </c>
      <c r="H10" s="15">
        <v>637658</v>
      </c>
      <c r="I10" s="15">
        <v>3409836334.3499885</v>
      </c>
      <c r="J10" s="16">
        <v>491707</v>
      </c>
      <c r="K10" s="15">
        <v>2826978606.6500115</v>
      </c>
      <c r="L10" s="15">
        <v>412334</v>
      </c>
      <c r="M10" s="15">
        <v>2266076711.6120005</v>
      </c>
      <c r="N10" s="16">
        <v>289592</v>
      </c>
      <c r="O10" s="15">
        <v>1907437563.3879995</v>
      </c>
      <c r="P10" s="15">
        <v>369669</v>
      </c>
      <c r="Q10" s="15">
        <v>1228643220.4526019</v>
      </c>
      <c r="R10" s="16">
        <v>274214</v>
      </c>
      <c r="S10" s="15">
        <v>1071601605.547398</v>
      </c>
      <c r="T10" s="15">
        <v>559040</v>
      </c>
      <c r="U10" s="15">
        <v>1155876283.3649409</v>
      </c>
      <c r="V10" s="16">
        <v>572687</v>
      </c>
      <c r="W10" s="15">
        <v>1281460267.6350591</v>
      </c>
      <c r="X10" s="15">
        <v>383266</v>
      </c>
      <c r="Y10" s="15">
        <v>660464031.20175147</v>
      </c>
      <c r="Z10" s="16">
        <v>973534</v>
      </c>
      <c r="AA10" s="15">
        <v>1499286556.7982485</v>
      </c>
      <c r="AB10" s="15">
        <v>533803</v>
      </c>
      <c r="AC10" s="15">
        <v>891254900.95392632</v>
      </c>
      <c r="AD10" s="16">
        <v>1380127</v>
      </c>
      <c r="AE10" s="15">
        <v>1787841796.0460737</v>
      </c>
      <c r="AF10" s="15">
        <v>672811</v>
      </c>
      <c r="AG10" s="15">
        <v>1163684850.073786</v>
      </c>
      <c r="AH10" s="16">
        <v>1506399</v>
      </c>
      <c r="AI10" s="15">
        <v>1987566791.926214</v>
      </c>
      <c r="AJ10" s="15">
        <v>761683</v>
      </c>
      <c r="AK10" s="15">
        <v>1343402864.7772894</v>
      </c>
      <c r="AL10" s="16">
        <v>1299149</v>
      </c>
      <c r="AM10" s="15">
        <v>1971271920.2227106</v>
      </c>
      <c r="AN10" s="15">
        <v>794510</v>
      </c>
      <c r="AO10" s="15">
        <v>1356540024.5984168</v>
      </c>
      <c r="AP10" s="16">
        <v>1239271</v>
      </c>
      <c r="AQ10" s="15">
        <v>1887820431.4015832</v>
      </c>
      <c r="AR10" s="15">
        <v>751012</v>
      </c>
      <c r="AS10" s="15">
        <v>1271061491.8597</v>
      </c>
      <c r="AT10" s="16">
        <v>1144112</v>
      </c>
      <c r="AU10" s="15">
        <v>1788049514.1403</v>
      </c>
      <c r="AV10" s="15">
        <v>558597</v>
      </c>
      <c r="AW10" s="15">
        <v>926495058.43956554</v>
      </c>
      <c r="AX10" s="16">
        <v>824354</v>
      </c>
      <c r="AY10" s="15">
        <v>1326643126.5604343</v>
      </c>
      <c r="AZ10" s="15">
        <v>669733</v>
      </c>
      <c r="BA10" s="15">
        <v>1100727273.872293</v>
      </c>
      <c r="BB10" s="16">
        <v>928182</v>
      </c>
      <c r="BC10" s="15">
        <v>1492892041.127707</v>
      </c>
      <c r="BD10" s="15">
        <v>720481</v>
      </c>
      <c r="BE10" s="15">
        <v>1192103081.9162188</v>
      </c>
      <c r="BF10" s="16">
        <v>909293</v>
      </c>
      <c r="BG10" s="15">
        <v>1466981736.0837812</v>
      </c>
      <c r="BH10" s="15">
        <v>909026</v>
      </c>
      <c r="BI10" s="15">
        <v>1491548384.8472109</v>
      </c>
      <c r="BJ10" s="16">
        <v>886055</v>
      </c>
      <c r="BK10" s="15">
        <v>1401562746.1527891</v>
      </c>
      <c r="BL10" s="15">
        <v>818940</v>
      </c>
      <c r="BM10" s="15">
        <v>1355234950.0818424</v>
      </c>
      <c r="BN10" s="16">
        <v>707763</v>
      </c>
      <c r="BO10" s="15">
        <v>1140156911.9181576</v>
      </c>
      <c r="BP10" s="15">
        <v>485803</v>
      </c>
      <c r="BQ10" s="15">
        <v>820641266.65758324</v>
      </c>
      <c r="BR10" s="16">
        <v>456354</v>
      </c>
      <c r="BS10" s="15">
        <v>764295110.34241676</v>
      </c>
      <c r="BT10" s="15">
        <v>227578</v>
      </c>
      <c r="BU10" s="15">
        <v>393170128.52430916</v>
      </c>
      <c r="BV10" s="16">
        <v>229745</v>
      </c>
      <c r="BW10" s="15">
        <v>407706682.47569084</v>
      </c>
      <c r="BX10" s="15">
        <v>87288</v>
      </c>
      <c r="BY10" s="15">
        <v>154158591.29290983</v>
      </c>
      <c r="BZ10" s="16">
        <v>105149</v>
      </c>
      <c r="CA10" s="15">
        <v>196944159.7070902</v>
      </c>
    </row>
    <row r="11" spans="1:79" s="1" customFormat="1" ht="35.1" customHeight="1">
      <c r="A11" s="43"/>
      <c r="B11" s="37" t="s">
        <v>6</v>
      </c>
      <c r="C11" s="29" t="s">
        <v>43</v>
      </c>
      <c r="D11" s="15">
        <f>H11+L11+P11+T11+X11+AB11+AF11+AJ11+AN11+AR11+AV11+AZ11+BD11+BH11+BL11+BP11+BT11+BX11</f>
        <v>35741021</v>
      </c>
      <c r="E11" s="15">
        <f t="shared" si="0"/>
        <v>2207441616.5162845</v>
      </c>
      <c r="F11" s="16">
        <f t="shared" si="0"/>
        <v>43080751</v>
      </c>
      <c r="G11" s="15">
        <f t="shared" si="0"/>
        <v>2490225499.4837155</v>
      </c>
      <c r="H11" s="15">
        <v>5999810</v>
      </c>
      <c r="I11" s="15">
        <v>273691232.11585289</v>
      </c>
      <c r="J11" s="16">
        <v>4989485</v>
      </c>
      <c r="K11" s="15">
        <v>224346380.88414714</v>
      </c>
      <c r="L11" s="15">
        <v>3839306</v>
      </c>
      <c r="M11" s="15">
        <v>172411312.31200129</v>
      </c>
      <c r="N11" s="16">
        <v>3244415</v>
      </c>
      <c r="O11" s="15">
        <v>142767880.68799871</v>
      </c>
      <c r="P11" s="15">
        <v>2036446</v>
      </c>
      <c r="Q11" s="15">
        <v>93852395.151864648</v>
      </c>
      <c r="R11" s="16">
        <v>1787897</v>
      </c>
      <c r="S11" s="15">
        <v>80197058.848135352</v>
      </c>
      <c r="T11" s="15">
        <v>1861728</v>
      </c>
      <c r="U11" s="15">
        <v>96880896.622972175</v>
      </c>
      <c r="V11" s="16">
        <v>2102020</v>
      </c>
      <c r="W11" s="15">
        <v>105129756.37702782</v>
      </c>
      <c r="X11" s="15">
        <v>1048051</v>
      </c>
      <c r="Y11" s="15">
        <v>61343056.404243425</v>
      </c>
      <c r="Z11" s="16">
        <v>2523678</v>
      </c>
      <c r="AA11" s="15">
        <v>128091411.59575658</v>
      </c>
      <c r="AB11" s="15">
        <v>1404413</v>
      </c>
      <c r="AC11" s="15">
        <v>82768511.846029431</v>
      </c>
      <c r="AD11" s="16">
        <v>3112350</v>
      </c>
      <c r="AE11" s="15">
        <v>151912586.15397057</v>
      </c>
      <c r="AF11" s="15">
        <v>1833968</v>
      </c>
      <c r="AG11" s="15">
        <v>108133584.03843531</v>
      </c>
      <c r="AH11" s="16">
        <v>3404532</v>
      </c>
      <c r="AI11" s="15">
        <v>169919719.96156469</v>
      </c>
      <c r="AJ11" s="15">
        <v>2108789</v>
      </c>
      <c r="AK11" s="15">
        <v>127679191.70660563</v>
      </c>
      <c r="AL11" s="16">
        <v>3241610</v>
      </c>
      <c r="AM11" s="15">
        <v>174735604.29339439</v>
      </c>
      <c r="AN11" s="15">
        <v>2128186</v>
      </c>
      <c r="AO11" s="15">
        <v>135075410.02031448</v>
      </c>
      <c r="AP11" s="16">
        <v>3050455</v>
      </c>
      <c r="AQ11" s="15">
        <v>178543533.97968552</v>
      </c>
      <c r="AR11" s="15">
        <v>1983780</v>
      </c>
      <c r="AS11" s="15">
        <v>133840830.29064687</v>
      </c>
      <c r="AT11" s="16">
        <v>2856049</v>
      </c>
      <c r="AU11" s="15">
        <v>184909168.70935312</v>
      </c>
      <c r="AV11" s="15">
        <v>1441034</v>
      </c>
      <c r="AW11" s="15">
        <v>102277995.5535602</v>
      </c>
      <c r="AX11" s="16">
        <v>2098650</v>
      </c>
      <c r="AY11" s="15">
        <v>148681265.4464398</v>
      </c>
      <c r="AZ11" s="15">
        <v>1698195</v>
      </c>
      <c r="BA11" s="15">
        <v>124522461.85471526</v>
      </c>
      <c r="BB11" s="16">
        <v>2334203</v>
      </c>
      <c r="BC11" s="15">
        <v>170467133.14528474</v>
      </c>
      <c r="BD11" s="15">
        <v>1835533</v>
      </c>
      <c r="BE11" s="15">
        <v>140217692.29435185</v>
      </c>
      <c r="BF11" s="16">
        <v>2277976</v>
      </c>
      <c r="BG11" s="15">
        <v>169930043.70564815</v>
      </c>
      <c r="BH11" s="15">
        <v>2311773</v>
      </c>
      <c r="BI11" s="15">
        <v>193201686.06883007</v>
      </c>
      <c r="BJ11" s="16">
        <v>2178109</v>
      </c>
      <c r="BK11" s="15">
        <v>166886406.93116993</v>
      </c>
      <c r="BL11" s="15">
        <v>2100599</v>
      </c>
      <c r="BM11" s="15">
        <v>182610759.40238538</v>
      </c>
      <c r="BN11" s="16">
        <v>1765027</v>
      </c>
      <c r="BO11" s="15">
        <v>136228105.59761462</v>
      </c>
      <c r="BP11" s="15">
        <v>1268147</v>
      </c>
      <c r="BQ11" s="15">
        <v>109601849.09995545</v>
      </c>
      <c r="BR11" s="16">
        <v>1180759</v>
      </c>
      <c r="BS11" s="15">
        <v>89669418.900044546</v>
      </c>
      <c r="BT11" s="15">
        <v>604368</v>
      </c>
      <c r="BU11" s="15">
        <v>50264883.09493956</v>
      </c>
      <c r="BV11" s="16">
        <v>629043</v>
      </c>
      <c r="BW11" s="15">
        <v>46161750.90506044</v>
      </c>
      <c r="BX11" s="15">
        <v>236895</v>
      </c>
      <c r="BY11" s="15">
        <v>19067868.638580102</v>
      </c>
      <c r="BZ11" s="16">
        <v>304493</v>
      </c>
      <c r="CA11" s="15">
        <v>21648273.361419898</v>
      </c>
    </row>
    <row r="12" spans="1:79" s="1" customFormat="1" ht="35.1" customHeight="1">
      <c r="A12" s="43"/>
      <c r="B12" s="37" t="s">
        <v>7</v>
      </c>
      <c r="C12" s="29" t="s">
        <v>8</v>
      </c>
      <c r="D12" s="15">
        <f>H12+L12+P12+T12+X12+AB12+AF12+AJ12+AN12+AR12+AV12+AZ12+BD12+BH12+BL12+BP12+BT12+BX12</f>
        <v>32133024</v>
      </c>
      <c r="E12" s="15">
        <f t="shared" si="0"/>
        <v>21724255167.727673</v>
      </c>
      <c r="F12" s="16">
        <f t="shared" si="0"/>
        <v>38406859</v>
      </c>
      <c r="G12" s="15">
        <f t="shared" si="0"/>
        <v>23547328909.272327</v>
      </c>
      <c r="H12" s="15">
        <v>5578227</v>
      </c>
      <c r="I12" s="15">
        <v>765949680.75402796</v>
      </c>
      <c r="J12" s="16">
        <v>4656719</v>
      </c>
      <c r="K12" s="15">
        <v>507803970.2459721</v>
      </c>
      <c r="L12" s="15">
        <v>3526868</v>
      </c>
      <c r="M12" s="15">
        <v>500959598.99135303</v>
      </c>
      <c r="N12" s="16">
        <v>2995269</v>
      </c>
      <c r="O12" s="15">
        <v>322140283.00864697</v>
      </c>
      <c r="P12" s="15">
        <v>1827505</v>
      </c>
      <c r="Q12" s="15">
        <v>366385840.95119292</v>
      </c>
      <c r="R12" s="16">
        <v>1615597</v>
      </c>
      <c r="S12" s="15">
        <v>253320184.04880705</v>
      </c>
      <c r="T12" s="15">
        <v>1628474</v>
      </c>
      <c r="U12" s="15">
        <v>692103721.04797328</v>
      </c>
      <c r="V12" s="16">
        <v>1850467</v>
      </c>
      <c r="W12" s="15">
        <v>575090277.95202672</v>
      </c>
      <c r="X12" s="15">
        <v>901642</v>
      </c>
      <c r="Y12" s="15">
        <v>625761495.90198302</v>
      </c>
      <c r="Z12" s="16">
        <v>2184267</v>
      </c>
      <c r="AA12" s="15">
        <v>989121244.09801698</v>
      </c>
      <c r="AB12" s="15">
        <v>1214951</v>
      </c>
      <c r="AC12" s="15">
        <v>899333098.71560574</v>
      </c>
      <c r="AD12" s="16">
        <v>2673044</v>
      </c>
      <c r="AE12" s="15">
        <v>1391773036.2843943</v>
      </c>
      <c r="AF12" s="15">
        <v>1612083</v>
      </c>
      <c r="AG12" s="15">
        <v>1205105233.3642786</v>
      </c>
      <c r="AH12" s="16">
        <v>2942893</v>
      </c>
      <c r="AI12" s="15">
        <v>1582952007.6357214</v>
      </c>
      <c r="AJ12" s="15">
        <v>1865744</v>
      </c>
      <c r="AK12" s="15">
        <v>1485531170.5476267</v>
      </c>
      <c r="AL12" s="16">
        <v>2820175</v>
      </c>
      <c r="AM12" s="15">
        <v>1668187819.4523733</v>
      </c>
      <c r="AN12" s="15">
        <v>1879423</v>
      </c>
      <c r="AO12" s="15">
        <v>1743382123.1576712</v>
      </c>
      <c r="AP12" s="16">
        <v>2649466</v>
      </c>
      <c r="AQ12" s="15">
        <v>1895132755.8423288</v>
      </c>
      <c r="AR12" s="15">
        <v>1755300</v>
      </c>
      <c r="AS12" s="15">
        <v>1786313885.5166056</v>
      </c>
      <c r="AT12" s="16">
        <v>2500172</v>
      </c>
      <c r="AU12" s="15">
        <v>2076488818.4833944</v>
      </c>
      <c r="AV12" s="15">
        <v>1282371</v>
      </c>
      <c r="AW12" s="15">
        <v>1453698485.1263883</v>
      </c>
      <c r="AX12" s="16">
        <v>1869711</v>
      </c>
      <c r="AY12" s="15">
        <v>1790454379.8736117</v>
      </c>
      <c r="AZ12" s="15">
        <v>1523248</v>
      </c>
      <c r="BA12" s="15">
        <v>1805816222.0780766</v>
      </c>
      <c r="BB12" s="16">
        <v>2105402</v>
      </c>
      <c r="BC12" s="15">
        <v>2121378837.9219234</v>
      </c>
      <c r="BD12" s="15">
        <v>1658108</v>
      </c>
      <c r="BE12" s="15">
        <v>1917625838.0016012</v>
      </c>
      <c r="BF12" s="16">
        <v>2066111</v>
      </c>
      <c r="BG12" s="15">
        <v>2260644310.9983988</v>
      </c>
      <c r="BH12" s="15">
        <v>2084173</v>
      </c>
      <c r="BI12" s="15">
        <v>2397677808.2509489</v>
      </c>
      <c r="BJ12" s="16">
        <v>1970301</v>
      </c>
      <c r="BK12" s="15">
        <v>2339949488.7490511</v>
      </c>
      <c r="BL12" s="15">
        <v>1892584</v>
      </c>
      <c r="BM12" s="15">
        <v>2072476711.3046038</v>
      </c>
      <c r="BN12" s="16">
        <v>1597523</v>
      </c>
      <c r="BO12" s="15">
        <v>1818961386.6953962</v>
      </c>
      <c r="BP12" s="15">
        <v>1145111</v>
      </c>
      <c r="BQ12" s="15">
        <v>1243274361.4271166</v>
      </c>
      <c r="BR12" s="16">
        <v>1068085</v>
      </c>
      <c r="BS12" s="15">
        <v>1194381063.5728834</v>
      </c>
      <c r="BT12" s="15">
        <v>544748</v>
      </c>
      <c r="BU12" s="15">
        <v>568571415.56819415</v>
      </c>
      <c r="BV12" s="16">
        <v>568371</v>
      </c>
      <c r="BW12" s="15">
        <v>543447994.43180585</v>
      </c>
      <c r="BX12" s="15">
        <v>212464</v>
      </c>
      <c r="BY12" s="15">
        <v>194288477.02242446</v>
      </c>
      <c r="BZ12" s="16">
        <v>273286</v>
      </c>
      <c r="CA12" s="15">
        <v>216101049.97757554</v>
      </c>
    </row>
    <row r="13" spans="1:79" s="1" customFormat="1" ht="15" customHeight="1">
      <c r="A13" s="44"/>
      <c r="B13" s="37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</row>
    <row r="14" spans="1:79" s="1" customFormat="1" ht="35.1" customHeight="1">
      <c r="A14" s="38" t="s">
        <v>9</v>
      </c>
      <c r="B14" s="38"/>
      <c r="C14" s="12" t="s">
        <v>10</v>
      </c>
      <c r="D14" s="13">
        <f>MAX(D15:D18)</f>
        <v>4645162</v>
      </c>
      <c r="E14" s="13">
        <f>SUM(E15:E19)</f>
        <v>9236119768.3672848</v>
      </c>
      <c r="F14" s="13">
        <f>MAX(F15:F18)</f>
        <v>5670036</v>
      </c>
      <c r="G14" s="13">
        <f>SUM(G15:G19)</f>
        <v>11443458743.632713</v>
      </c>
      <c r="H14" s="13">
        <v>245303.11703217356</v>
      </c>
      <c r="I14" s="13">
        <f>SUM(I15:I19)</f>
        <v>221496487.31941321</v>
      </c>
      <c r="J14" s="13">
        <v>232460.88296782644</v>
      </c>
      <c r="K14" s="13">
        <f>SUM(K15:K19)</f>
        <v>209844005.68058679</v>
      </c>
      <c r="L14" s="13">
        <v>1423698.8947484985</v>
      </c>
      <c r="M14" s="13">
        <f>SUM(M15:M19)</f>
        <v>1177175322.4694524</v>
      </c>
      <c r="N14" s="13">
        <v>1393366.1052515015</v>
      </c>
      <c r="O14" s="13">
        <f>SUM(O15:O19)</f>
        <v>1148181775.5305476</v>
      </c>
      <c r="P14" s="13">
        <v>746888.00386049168</v>
      </c>
      <c r="Q14" s="13">
        <f>SUM(Q15:Q19)</f>
        <v>692296330.10480785</v>
      </c>
      <c r="R14" s="13">
        <v>855034.99613950832</v>
      </c>
      <c r="S14" s="13">
        <f>SUM(S15:S19)</f>
        <v>841215408.89519215</v>
      </c>
      <c r="T14" s="13">
        <v>893438.42535810382</v>
      </c>
      <c r="U14" s="13">
        <f>SUM(U15:U19)</f>
        <v>973099705.23553014</v>
      </c>
      <c r="V14" s="13">
        <v>1246494.5746418962</v>
      </c>
      <c r="W14" s="13">
        <f>SUM(W15:W19)</f>
        <v>1362644133.7644699</v>
      </c>
      <c r="X14" s="13">
        <v>696632.80566291756</v>
      </c>
      <c r="Y14" s="13">
        <f>SUM(Y15:Y19)</f>
        <v>751837010.63552928</v>
      </c>
      <c r="Z14" s="13">
        <v>1244078.1943370823</v>
      </c>
      <c r="AA14" s="13">
        <f>SUM(AA15:AA19)</f>
        <v>1318807777.3644707</v>
      </c>
      <c r="AB14" s="13">
        <v>788818.8348332633</v>
      </c>
      <c r="AC14" s="13">
        <f>SUM(AC15:AC19)</f>
        <v>809082965.80732155</v>
      </c>
      <c r="AD14" s="13">
        <v>1082617.1651667368</v>
      </c>
      <c r="AE14" s="13">
        <f>SUM(AE15:AE19)</f>
        <v>1109184890.1926785</v>
      </c>
      <c r="AF14" s="13">
        <v>757430.52049638669</v>
      </c>
      <c r="AG14" s="13">
        <f>SUM(AG15:AG19)</f>
        <v>748087074.49721968</v>
      </c>
      <c r="AH14" s="13">
        <v>1043424.4795036133</v>
      </c>
      <c r="AI14" s="13">
        <f>SUM(AI15:AI19)</f>
        <v>1052172830.5027803</v>
      </c>
      <c r="AJ14" s="13">
        <v>778581.57798937836</v>
      </c>
      <c r="AK14" s="13">
        <f>SUM(AK15:AK19)</f>
        <v>745351841.78805828</v>
      </c>
      <c r="AL14" s="13">
        <v>1020693.4220106216</v>
      </c>
      <c r="AM14" s="13">
        <f>SUM(AM15:AM19)</f>
        <v>1014212720.2119417</v>
      </c>
      <c r="AN14" s="13">
        <v>746243.87641047139</v>
      </c>
      <c r="AO14" s="13">
        <f>SUM(AO15:AO19)</f>
        <v>699394159.50301969</v>
      </c>
      <c r="AP14" s="13">
        <v>908162.12358952861</v>
      </c>
      <c r="AQ14" s="13">
        <f>SUM(AQ15:AQ19)</f>
        <v>890036779.49698031</v>
      </c>
      <c r="AR14" s="13">
        <v>644672.60230925598</v>
      </c>
      <c r="AS14" s="13">
        <f>SUM(AS15:AS19)</f>
        <v>588604492.66395807</v>
      </c>
      <c r="AT14" s="13">
        <v>737642.39769074402</v>
      </c>
      <c r="AU14" s="13">
        <f>SUM(AU15:AU19)</f>
        <v>709944050.33604193</v>
      </c>
      <c r="AV14" s="13">
        <v>392018.99821233092</v>
      </c>
      <c r="AW14" s="13">
        <f>SUM(AW15:AW19)</f>
        <v>361836943.04575258</v>
      </c>
      <c r="AX14" s="13">
        <v>461566.00178766908</v>
      </c>
      <c r="AY14" s="13">
        <f>SUM(AY15:AY19)</f>
        <v>435593482.95424742</v>
      </c>
      <c r="AZ14" s="13">
        <v>383630.7539530904</v>
      </c>
      <c r="BA14" s="13">
        <f>SUM(BA15:BA19)</f>
        <v>353844089.2968564</v>
      </c>
      <c r="BB14" s="13">
        <v>471279.2460469096</v>
      </c>
      <c r="BC14" s="13">
        <f>SUM(BC15:BC19)</f>
        <v>438781792.7031436</v>
      </c>
      <c r="BD14" s="13">
        <v>336268.83263821015</v>
      </c>
      <c r="BE14" s="13">
        <f>SUM(BE15:BE19)</f>
        <v>304818743.22672749</v>
      </c>
      <c r="BF14" s="13">
        <v>388347.16736178985</v>
      </c>
      <c r="BG14" s="13">
        <f>SUM(BG15:BG19)</f>
        <v>351594483.77327251</v>
      </c>
      <c r="BH14" s="13">
        <v>392204.5786472974</v>
      </c>
      <c r="BI14" s="13">
        <f>SUM(BI15:BI19)</f>
        <v>351399131.83648753</v>
      </c>
      <c r="BJ14" s="13">
        <v>301309.4213527026</v>
      </c>
      <c r="BK14" s="13">
        <f>SUM(BK15:BK19)</f>
        <v>264218951.16351244</v>
      </c>
      <c r="BL14" s="13">
        <v>310233.95793648617</v>
      </c>
      <c r="BM14" s="13">
        <f>SUM(BM15:BM19)</f>
        <v>270688841.78330302</v>
      </c>
      <c r="BN14" s="13">
        <v>200465.04206351386</v>
      </c>
      <c r="BO14" s="13">
        <f>SUM(BO15:BO19)</f>
        <v>169196763.21669701</v>
      </c>
      <c r="BP14" s="13">
        <v>152524.89990523894</v>
      </c>
      <c r="BQ14" s="13">
        <f>SUM(BQ15:BQ19)</f>
        <v>128991461.7395445</v>
      </c>
      <c r="BR14" s="13">
        <v>106344.10009476107</v>
      </c>
      <c r="BS14" s="13">
        <f>SUM(BS15:BS19)</f>
        <v>85634331.260455489</v>
      </c>
      <c r="BT14" s="13">
        <v>55594.493829313578</v>
      </c>
      <c r="BU14" s="13">
        <f>SUM(BU15:BU19)</f>
        <v>44906631.469013371</v>
      </c>
      <c r="BV14" s="13">
        <v>42004.506170686422</v>
      </c>
      <c r="BW14" s="13">
        <f>SUM(BW15:BW19)</f>
        <v>31785803.530986629</v>
      </c>
      <c r="BX14" s="13">
        <v>17330.21525502915</v>
      </c>
      <c r="BY14" s="13">
        <f>SUM(BY15:BY19)</f>
        <v>13208535.945291458</v>
      </c>
      <c r="BZ14" s="13">
        <v>14464.78474497085</v>
      </c>
      <c r="CA14" s="13">
        <f>SUM(CA15:CA19)</f>
        <v>10408763.054708542</v>
      </c>
    </row>
    <row r="15" spans="1:79" s="1" customFormat="1" ht="35.1" customHeight="1">
      <c r="A15" s="43"/>
      <c r="B15" s="37" t="s">
        <v>4</v>
      </c>
      <c r="C15" s="29" t="s">
        <v>42</v>
      </c>
      <c r="D15" s="15">
        <f>H15+L15+P15+T15+X15+AB15+AF15+AJ15+AN15+AR15+AV15+AZ15+BD15+BH15+BL15+BP15+BT15+BX15</f>
        <v>255777</v>
      </c>
      <c r="E15" s="15">
        <f t="shared" ref="E15:G24" si="1">I15+M15+Q15+U15+Y15+AC15+AG15+AK15+AO15+AS15+AW15+BA15+BE15+BI15+BM15+BQ15+BU15+BY15</f>
        <v>72705612.308532655</v>
      </c>
      <c r="F15" s="15">
        <f t="shared" si="1"/>
        <v>241427</v>
      </c>
      <c r="G15" s="15">
        <f t="shared" si="1"/>
        <v>66531747.691467337</v>
      </c>
      <c r="H15" s="15">
        <v>3561</v>
      </c>
      <c r="I15" s="15">
        <v>501100.13833479182</v>
      </c>
      <c r="J15" s="15">
        <v>2900</v>
      </c>
      <c r="K15" s="15">
        <v>439850.86166520818</v>
      </c>
      <c r="L15" s="15">
        <v>15866</v>
      </c>
      <c r="M15" s="15">
        <v>2374889.1676342702</v>
      </c>
      <c r="N15" s="15">
        <v>14604</v>
      </c>
      <c r="O15" s="15">
        <v>2165275.8323657298</v>
      </c>
      <c r="P15" s="15">
        <v>8646</v>
      </c>
      <c r="Q15" s="15">
        <v>2007801.0484613394</v>
      </c>
      <c r="R15" s="15">
        <v>9553</v>
      </c>
      <c r="S15" s="15">
        <v>2253796.9515386606</v>
      </c>
      <c r="T15" s="15">
        <v>14130</v>
      </c>
      <c r="U15" s="15">
        <v>4077983.1916495427</v>
      </c>
      <c r="V15" s="15">
        <v>18519</v>
      </c>
      <c r="W15" s="15">
        <v>5484782.8083504569</v>
      </c>
      <c r="X15" s="15">
        <v>14988</v>
      </c>
      <c r="Y15" s="15">
        <v>4360679.3750734823</v>
      </c>
      <c r="Z15" s="15">
        <v>25043</v>
      </c>
      <c r="AA15" s="15">
        <v>7527047.6249265177</v>
      </c>
      <c r="AB15" s="15">
        <v>16731</v>
      </c>
      <c r="AC15" s="15">
        <v>5305369.9492164468</v>
      </c>
      <c r="AD15" s="15">
        <v>21154</v>
      </c>
      <c r="AE15" s="15">
        <v>6351594.0507835532</v>
      </c>
      <c r="AF15" s="15">
        <v>17259</v>
      </c>
      <c r="AG15" s="15">
        <v>5422867.0943045737</v>
      </c>
      <c r="AH15" s="15">
        <v>19226</v>
      </c>
      <c r="AI15" s="15">
        <v>5724717.9056954263</v>
      </c>
      <c r="AJ15" s="15">
        <v>20213</v>
      </c>
      <c r="AK15" s="15">
        <v>6344103.9155314136</v>
      </c>
      <c r="AL15" s="15">
        <v>19750</v>
      </c>
      <c r="AM15" s="15">
        <v>5711592.0844685864</v>
      </c>
      <c r="AN15" s="15">
        <v>22405</v>
      </c>
      <c r="AO15" s="15">
        <v>6975478.2098057671</v>
      </c>
      <c r="AP15" s="15">
        <v>19312</v>
      </c>
      <c r="AQ15" s="15">
        <v>5559234.7901942329</v>
      </c>
      <c r="AR15" s="15">
        <v>21034</v>
      </c>
      <c r="AS15" s="15">
        <v>8759203.5432901606</v>
      </c>
      <c r="AT15" s="15">
        <v>18324</v>
      </c>
      <c r="AU15" s="15">
        <v>5364973.4567098394</v>
      </c>
      <c r="AV15" s="15">
        <v>13952</v>
      </c>
      <c r="AW15" s="15">
        <v>4472034.387451997</v>
      </c>
      <c r="AX15" s="15">
        <v>13494</v>
      </c>
      <c r="AY15" s="15">
        <v>3813079.612548003</v>
      </c>
      <c r="AZ15" s="15">
        <v>14904</v>
      </c>
      <c r="BA15" s="15">
        <v>4527909.4131339863</v>
      </c>
      <c r="BB15" s="15">
        <v>15191</v>
      </c>
      <c r="BC15" s="15">
        <v>4174142.5868660132</v>
      </c>
      <c r="BD15" s="15">
        <v>14344</v>
      </c>
      <c r="BE15" s="15">
        <v>3984709.7289038971</v>
      </c>
      <c r="BF15" s="15">
        <v>13687</v>
      </c>
      <c r="BG15" s="15">
        <v>3756862.2710961029</v>
      </c>
      <c r="BH15" s="15">
        <v>20216</v>
      </c>
      <c r="BI15" s="15">
        <v>5261224.272493788</v>
      </c>
      <c r="BJ15" s="15">
        <v>12431</v>
      </c>
      <c r="BK15" s="15">
        <v>3396232.727506212</v>
      </c>
      <c r="BL15" s="15">
        <v>20781</v>
      </c>
      <c r="BM15" s="15">
        <v>4624412.4626532905</v>
      </c>
      <c r="BN15" s="15">
        <v>9519</v>
      </c>
      <c r="BO15" s="15">
        <v>2518955.5373467091</v>
      </c>
      <c r="BP15" s="15">
        <v>11130</v>
      </c>
      <c r="BQ15" s="15">
        <v>2528819.5702005154</v>
      </c>
      <c r="BR15" s="15">
        <v>5589</v>
      </c>
      <c r="BS15" s="15">
        <v>1441925.4297994848</v>
      </c>
      <c r="BT15" s="15">
        <v>4248</v>
      </c>
      <c r="BU15" s="15">
        <v>894938.43288486602</v>
      </c>
      <c r="BV15" s="15">
        <v>2304</v>
      </c>
      <c r="BW15" s="15">
        <v>633171.56711513398</v>
      </c>
      <c r="BX15" s="15">
        <v>1369</v>
      </c>
      <c r="BY15" s="15">
        <v>282088.40750852635</v>
      </c>
      <c r="BZ15" s="15">
        <v>827</v>
      </c>
      <c r="CA15" s="15">
        <v>214511.59249147368</v>
      </c>
    </row>
    <row r="16" spans="1:79" s="1" customFormat="1" ht="35.1" customHeight="1">
      <c r="A16" s="43"/>
      <c r="B16" s="37" t="s">
        <v>5</v>
      </c>
      <c r="C16" s="28" t="s">
        <v>40</v>
      </c>
      <c r="D16" s="15">
        <f>H16+L16+P16+T16+X16+AB16+AF16+AJ16+AN16+AR16+AV16+AZ16+BD16+BH16+BL16+BP16+BT16+BX16</f>
        <v>4645162</v>
      </c>
      <c r="E16" s="15">
        <f t="shared" si="1"/>
        <v>2137662819.6016257</v>
      </c>
      <c r="F16" s="15">
        <f t="shared" si="1"/>
        <v>5670036</v>
      </c>
      <c r="G16" s="15">
        <f t="shared" si="1"/>
        <v>2572188117.3983741</v>
      </c>
      <c r="H16" s="15">
        <v>118327</v>
      </c>
      <c r="I16" s="15">
        <v>53973715.991476618</v>
      </c>
      <c r="J16" s="15">
        <v>112645</v>
      </c>
      <c r="K16" s="15">
        <v>51214432.008523382</v>
      </c>
      <c r="L16" s="15">
        <v>698992</v>
      </c>
      <c r="M16" s="15">
        <v>313847110.88835013</v>
      </c>
      <c r="N16" s="15">
        <v>684779</v>
      </c>
      <c r="O16" s="15">
        <v>307576247.11164987</v>
      </c>
      <c r="P16" s="15">
        <v>365789</v>
      </c>
      <c r="Q16" s="15">
        <v>164454838.61075211</v>
      </c>
      <c r="R16" s="15">
        <v>419687</v>
      </c>
      <c r="S16" s="15">
        <v>187930216.38924789</v>
      </c>
      <c r="T16" s="15">
        <v>435966</v>
      </c>
      <c r="U16" s="15">
        <v>195904529.82493213</v>
      </c>
      <c r="V16" s="15">
        <v>609531</v>
      </c>
      <c r="W16" s="15">
        <v>273090316.17506784</v>
      </c>
      <c r="X16" s="15">
        <v>335534</v>
      </c>
      <c r="Y16" s="15">
        <v>153219898.18515757</v>
      </c>
      <c r="Z16" s="15">
        <v>600976</v>
      </c>
      <c r="AA16" s="15">
        <v>273039085.8148424</v>
      </c>
      <c r="AB16" s="15">
        <v>380079</v>
      </c>
      <c r="AC16" s="15">
        <v>173554035.55136323</v>
      </c>
      <c r="AD16" s="15">
        <v>523685</v>
      </c>
      <c r="AE16" s="15">
        <v>237627574.44863677</v>
      </c>
      <c r="AF16" s="15">
        <v>363774</v>
      </c>
      <c r="AG16" s="15">
        <v>166416040.73718241</v>
      </c>
      <c r="AH16" s="15">
        <v>506343</v>
      </c>
      <c r="AI16" s="15">
        <v>228499839.26281759</v>
      </c>
      <c r="AJ16" s="15">
        <v>371224</v>
      </c>
      <c r="AK16" s="15">
        <v>170911684.97616825</v>
      </c>
      <c r="AL16" s="15">
        <v>494842</v>
      </c>
      <c r="AM16" s="15">
        <v>223003996.02383175</v>
      </c>
      <c r="AN16" s="15">
        <v>352520</v>
      </c>
      <c r="AO16" s="15">
        <v>163597924.20686746</v>
      </c>
      <c r="AP16" s="15">
        <v>438653</v>
      </c>
      <c r="AQ16" s="15">
        <v>198028781.79313254</v>
      </c>
      <c r="AR16" s="15">
        <v>302577</v>
      </c>
      <c r="AS16" s="15">
        <v>140732628.74291503</v>
      </c>
      <c r="AT16" s="15">
        <v>353499</v>
      </c>
      <c r="AU16" s="15">
        <v>160472554.25708497</v>
      </c>
      <c r="AV16" s="15">
        <v>182786</v>
      </c>
      <c r="AW16" s="15">
        <v>85663088.085777789</v>
      </c>
      <c r="AX16" s="15">
        <v>218948</v>
      </c>
      <c r="AY16" s="15">
        <v>100330189.91422221</v>
      </c>
      <c r="AZ16" s="15">
        <v>177620</v>
      </c>
      <c r="BA16" s="15">
        <v>83819359.443257272</v>
      </c>
      <c r="BB16" s="15">
        <v>222268</v>
      </c>
      <c r="BC16" s="15">
        <v>102323237.55674273</v>
      </c>
      <c r="BD16" s="15">
        <v>154531</v>
      </c>
      <c r="BE16" s="15">
        <v>73200130.398190811</v>
      </c>
      <c r="BF16" s="15">
        <v>181856</v>
      </c>
      <c r="BG16" s="15">
        <v>84406233.601809189</v>
      </c>
      <c r="BH16" s="15">
        <v>176262</v>
      </c>
      <c r="BI16" s="15">
        <v>84240900.962319314</v>
      </c>
      <c r="BJ16" s="15">
        <v>138999</v>
      </c>
      <c r="BK16" s="15">
        <v>65482934.037680678</v>
      </c>
      <c r="BL16" s="15">
        <v>133933</v>
      </c>
      <c r="BM16" s="15">
        <v>66107337.402276769</v>
      </c>
      <c r="BN16" s="15">
        <v>90862</v>
      </c>
      <c r="BO16" s="15">
        <v>43560391.597723231</v>
      </c>
      <c r="BP16" s="15">
        <v>64738</v>
      </c>
      <c r="BQ16" s="15">
        <v>32450171.291747298</v>
      </c>
      <c r="BR16" s="15">
        <v>47496</v>
      </c>
      <c r="BS16" s="15">
        <v>23198454.708252702</v>
      </c>
      <c r="BT16" s="15">
        <v>23307</v>
      </c>
      <c r="BU16" s="15">
        <v>11853186.997447273</v>
      </c>
      <c r="BV16" s="15">
        <v>18614</v>
      </c>
      <c r="BW16" s="15">
        <v>9209544.0025527272</v>
      </c>
      <c r="BX16" s="15">
        <v>7203</v>
      </c>
      <c r="BY16" s="15">
        <v>3716237.305444438</v>
      </c>
      <c r="BZ16" s="15">
        <v>6353</v>
      </c>
      <c r="CA16" s="15">
        <v>3194088.694555562</v>
      </c>
    </row>
    <row r="17" spans="1:79" s="1" customFormat="1" ht="35.1" customHeight="1">
      <c r="A17" s="43"/>
      <c r="B17" s="37" t="s">
        <v>6</v>
      </c>
      <c r="C17" s="29" t="s">
        <v>43</v>
      </c>
      <c r="D17" s="15">
        <f>H17+L17+P17+T17+X17+AB17+AF17+AJ17+AN17+AR17+AV17+AZ17+BD17+BH17+BL17+BP17+BT17+BX17</f>
        <v>4607068</v>
      </c>
      <c r="E17" s="15">
        <f t="shared" si="1"/>
        <v>25579189.639083926</v>
      </c>
      <c r="F17" s="15">
        <f t="shared" si="1"/>
        <v>5599275</v>
      </c>
      <c r="G17" s="15">
        <f t="shared" si="1"/>
        <v>24195794.360916067</v>
      </c>
      <c r="H17" s="15">
        <v>119880</v>
      </c>
      <c r="I17" s="15">
        <v>255967.02187859497</v>
      </c>
      <c r="J17" s="15">
        <v>114033</v>
      </c>
      <c r="K17" s="15">
        <v>215789.97812140503</v>
      </c>
      <c r="L17" s="15">
        <v>693086</v>
      </c>
      <c r="M17" s="15">
        <v>1515025.6667298125</v>
      </c>
      <c r="N17" s="15">
        <v>679475</v>
      </c>
      <c r="O17" s="15">
        <v>1431486.3332701875</v>
      </c>
      <c r="P17" s="15">
        <v>363867</v>
      </c>
      <c r="Q17" s="15">
        <v>929099.81577820983</v>
      </c>
      <c r="R17" s="15">
        <v>416313</v>
      </c>
      <c r="S17" s="15">
        <v>1006923.1842217902</v>
      </c>
      <c r="T17" s="15">
        <v>429389</v>
      </c>
      <c r="U17" s="15">
        <v>1409915.2540815</v>
      </c>
      <c r="V17" s="15">
        <v>600138</v>
      </c>
      <c r="W17" s="15">
        <v>1927851.7459185</v>
      </c>
      <c r="X17" s="15">
        <v>331292</v>
      </c>
      <c r="Y17" s="15">
        <v>1490766.1507238634</v>
      </c>
      <c r="Z17" s="15">
        <v>593352</v>
      </c>
      <c r="AA17" s="15">
        <v>2593183.8492761366</v>
      </c>
      <c r="AB17" s="15">
        <v>375461</v>
      </c>
      <c r="AC17" s="15">
        <v>1785724.5591601757</v>
      </c>
      <c r="AD17" s="15">
        <v>516850</v>
      </c>
      <c r="AE17" s="15">
        <v>2182810.4408398243</v>
      </c>
      <c r="AF17" s="15">
        <v>359336</v>
      </c>
      <c r="AG17" s="15">
        <v>1810444.0490887216</v>
      </c>
      <c r="AH17" s="15">
        <v>498832</v>
      </c>
      <c r="AI17" s="15">
        <v>1988137.9509112784</v>
      </c>
      <c r="AJ17" s="15">
        <v>367160</v>
      </c>
      <c r="AK17" s="15">
        <v>2098756.3655397124</v>
      </c>
      <c r="AL17" s="15">
        <v>486567</v>
      </c>
      <c r="AM17" s="15">
        <v>1987305.6344602879</v>
      </c>
      <c r="AN17" s="15">
        <v>349167</v>
      </c>
      <c r="AO17" s="15">
        <v>2252309.5586972116</v>
      </c>
      <c r="AP17" s="15">
        <v>431098</v>
      </c>
      <c r="AQ17" s="15">
        <v>1950878.4413027887</v>
      </c>
      <c r="AR17" s="15">
        <v>300228</v>
      </c>
      <c r="AS17" s="15">
        <v>2285425.4563932661</v>
      </c>
      <c r="AT17" s="15">
        <v>347674</v>
      </c>
      <c r="AU17" s="15">
        <v>1859044.5436067339</v>
      </c>
      <c r="AV17" s="15">
        <v>181488</v>
      </c>
      <c r="AW17" s="15">
        <v>1424684.5547166534</v>
      </c>
      <c r="AX17" s="15">
        <v>215746</v>
      </c>
      <c r="AY17" s="15">
        <v>1345420.4452833466</v>
      </c>
      <c r="AZ17" s="15">
        <v>176343</v>
      </c>
      <c r="BA17" s="15">
        <v>1438921.2225079781</v>
      </c>
      <c r="BB17" s="15">
        <v>218790</v>
      </c>
      <c r="BC17" s="15">
        <v>1474392.7774920219</v>
      </c>
      <c r="BD17" s="15">
        <v>153160</v>
      </c>
      <c r="BE17" s="15">
        <v>1365785.1269160137</v>
      </c>
      <c r="BF17" s="15">
        <v>179250</v>
      </c>
      <c r="BG17" s="15">
        <v>1328575.8730839863</v>
      </c>
      <c r="BH17" s="15">
        <v>175639</v>
      </c>
      <c r="BI17" s="15">
        <v>2087682.6777030136</v>
      </c>
      <c r="BJ17" s="15">
        <v>137554</v>
      </c>
      <c r="BK17" s="15">
        <v>1194354.3222969864</v>
      </c>
      <c r="BL17" s="15">
        <v>134816</v>
      </c>
      <c r="BM17" s="15">
        <v>1930157.6124706804</v>
      </c>
      <c r="BN17" s="15">
        <v>90629</v>
      </c>
      <c r="BO17" s="15">
        <v>897763.38752931962</v>
      </c>
      <c r="BP17" s="15">
        <v>65558</v>
      </c>
      <c r="BQ17" s="15">
        <v>1000661.5755573906</v>
      </c>
      <c r="BR17" s="15">
        <v>47707</v>
      </c>
      <c r="BS17" s="15">
        <v>513938.42444260942</v>
      </c>
      <c r="BT17" s="15">
        <v>23804</v>
      </c>
      <c r="BU17" s="15">
        <v>378625.2646901352</v>
      </c>
      <c r="BV17" s="15">
        <v>18804</v>
      </c>
      <c r="BW17" s="15">
        <v>219394.7353098648</v>
      </c>
      <c r="BX17" s="15">
        <v>7394</v>
      </c>
      <c r="BY17" s="15">
        <v>119237.70645099334</v>
      </c>
      <c r="BZ17" s="15">
        <v>6463</v>
      </c>
      <c r="CA17" s="15">
        <v>78542.293549006645</v>
      </c>
    </row>
    <row r="18" spans="1:79" s="1" customFormat="1" ht="35.1" customHeight="1">
      <c r="A18" s="43"/>
      <c r="B18" s="37" t="s">
        <v>7</v>
      </c>
      <c r="C18" s="29" t="s">
        <v>8</v>
      </c>
      <c r="D18" s="15">
        <f>H18+L18+P18+T18+X18+AB18+AF18+AJ18+AN18+AR18+AV18+AZ18+BD18+BH18+BL18+BP18+BT18+BX18</f>
        <v>253510</v>
      </c>
      <c r="E18" s="15">
        <f t="shared" si="1"/>
        <v>7000172146.8180428</v>
      </c>
      <c r="F18" s="15">
        <f t="shared" si="1"/>
        <v>239015</v>
      </c>
      <c r="G18" s="15">
        <f t="shared" si="1"/>
        <v>8780543084.1819553</v>
      </c>
      <c r="H18" s="15">
        <v>3535</v>
      </c>
      <c r="I18" s="15">
        <v>166765704.16772321</v>
      </c>
      <c r="J18" s="15">
        <v>2883</v>
      </c>
      <c r="K18" s="15">
        <v>157973932.83227679</v>
      </c>
      <c r="L18" s="15">
        <v>15755</v>
      </c>
      <c r="M18" s="15">
        <v>859438296.74673808</v>
      </c>
      <c r="N18" s="15">
        <v>14508</v>
      </c>
      <c r="O18" s="15">
        <v>837008766.25326192</v>
      </c>
      <c r="P18" s="15">
        <v>8585</v>
      </c>
      <c r="Q18" s="15">
        <v>524904590.62981623</v>
      </c>
      <c r="R18" s="15">
        <v>9482</v>
      </c>
      <c r="S18" s="15">
        <v>650024472.37018383</v>
      </c>
      <c r="T18" s="15">
        <v>13953</v>
      </c>
      <c r="U18" s="15">
        <v>771707276.964867</v>
      </c>
      <c r="V18" s="15">
        <v>18307</v>
      </c>
      <c r="W18" s="15">
        <v>1082141183.0351331</v>
      </c>
      <c r="X18" s="15">
        <v>14819</v>
      </c>
      <c r="Y18" s="15">
        <v>592765666.92457438</v>
      </c>
      <c r="Z18" s="15">
        <v>24707</v>
      </c>
      <c r="AA18" s="15">
        <v>1035648460.0754256</v>
      </c>
      <c r="AB18" s="15">
        <v>16548</v>
      </c>
      <c r="AC18" s="15">
        <v>628437835.74758172</v>
      </c>
      <c r="AD18" s="15">
        <v>20928</v>
      </c>
      <c r="AE18" s="15">
        <v>863022911.25241828</v>
      </c>
      <c r="AF18" s="15">
        <v>17062</v>
      </c>
      <c r="AG18" s="15">
        <v>574437722.61664402</v>
      </c>
      <c r="AH18" s="15">
        <v>19023</v>
      </c>
      <c r="AI18" s="15">
        <v>815960135.38335598</v>
      </c>
      <c r="AJ18" s="15">
        <v>19985</v>
      </c>
      <c r="AK18" s="15">
        <v>565997296.53081894</v>
      </c>
      <c r="AL18" s="15">
        <v>19534</v>
      </c>
      <c r="AM18" s="15">
        <v>783509826.46918106</v>
      </c>
      <c r="AN18" s="15">
        <v>22152</v>
      </c>
      <c r="AO18" s="15">
        <v>526568447.52764928</v>
      </c>
      <c r="AP18" s="15">
        <v>19099</v>
      </c>
      <c r="AQ18" s="15">
        <v>684497884.47235072</v>
      </c>
      <c r="AR18" s="15">
        <v>20834</v>
      </c>
      <c r="AS18" s="15">
        <v>436827234.92135966</v>
      </c>
      <c r="AT18" s="15">
        <v>18145</v>
      </c>
      <c r="AU18" s="15">
        <v>542247478.07864034</v>
      </c>
      <c r="AV18" s="15">
        <v>13793</v>
      </c>
      <c r="AW18" s="15">
        <v>270277136.01780617</v>
      </c>
      <c r="AX18" s="15">
        <v>13378</v>
      </c>
      <c r="AY18" s="15">
        <v>330104792.98219383</v>
      </c>
      <c r="AZ18" s="15">
        <v>14764</v>
      </c>
      <c r="BA18" s="15">
        <v>264057899.21795714</v>
      </c>
      <c r="BB18" s="15">
        <v>15030</v>
      </c>
      <c r="BC18" s="15">
        <v>330810019.78204286</v>
      </c>
      <c r="BD18" s="15">
        <v>14234</v>
      </c>
      <c r="BE18" s="15">
        <v>226268117.97271678</v>
      </c>
      <c r="BF18" s="15">
        <v>13554</v>
      </c>
      <c r="BG18" s="15">
        <v>262102812.02728322</v>
      </c>
      <c r="BH18" s="15">
        <v>20088</v>
      </c>
      <c r="BI18" s="15">
        <v>259809323.92397144</v>
      </c>
      <c r="BJ18" s="15">
        <v>12325</v>
      </c>
      <c r="BK18" s="15">
        <v>194145430.07602856</v>
      </c>
      <c r="BL18" s="15">
        <v>20704</v>
      </c>
      <c r="BM18" s="15">
        <v>198026934.30590224</v>
      </c>
      <c r="BN18" s="15">
        <v>9455</v>
      </c>
      <c r="BO18" s="15">
        <v>122219652.69409776</v>
      </c>
      <c r="BP18" s="15">
        <v>11099</v>
      </c>
      <c r="BQ18" s="15">
        <v>93011809.302039295</v>
      </c>
      <c r="BR18" s="15">
        <v>5552</v>
      </c>
      <c r="BS18" s="15">
        <v>60480012.697960697</v>
      </c>
      <c r="BT18" s="15">
        <v>4236</v>
      </c>
      <c r="BU18" s="15">
        <v>31779880.773991097</v>
      </c>
      <c r="BV18" s="15">
        <v>2283</v>
      </c>
      <c r="BW18" s="15">
        <v>21723693.226008903</v>
      </c>
      <c r="BX18" s="15">
        <v>1364</v>
      </c>
      <c r="BY18" s="15">
        <v>9090972.5258875005</v>
      </c>
      <c r="BZ18" s="15">
        <v>822</v>
      </c>
      <c r="CA18" s="15">
        <v>6921620.4741124995</v>
      </c>
    </row>
    <row r="19" spans="1:79" s="1" customFormat="1" ht="15" customHeight="1">
      <c r="A19" s="43"/>
      <c r="B19" s="39"/>
      <c r="C19" s="17"/>
      <c r="D19" s="15"/>
      <c r="E19" s="15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5"/>
      <c r="BY19" s="15"/>
      <c r="BZ19" s="15"/>
      <c r="CA19" s="15"/>
    </row>
    <row r="20" spans="1:79" s="1" customFormat="1" ht="35.1" customHeight="1">
      <c r="A20" s="38" t="s">
        <v>11</v>
      </c>
      <c r="B20" s="38"/>
      <c r="C20" s="12" t="s">
        <v>13</v>
      </c>
      <c r="D20" s="13">
        <f>MAX(D21:D24)</f>
        <v>3841370</v>
      </c>
      <c r="E20" s="13">
        <f>SUM(E21:E24)</f>
        <v>5000937003.1250343</v>
      </c>
      <c r="F20" s="13">
        <f>MAX(F21:F24)</f>
        <v>5061423</v>
      </c>
      <c r="G20" s="13">
        <f>SUM(G21:G24)</f>
        <v>6526596420.8749657</v>
      </c>
      <c r="H20" s="13">
        <v>470633.2980660231</v>
      </c>
      <c r="I20" s="13">
        <f>SUM(I21:I24)</f>
        <v>25701250.563749306</v>
      </c>
      <c r="J20" s="19">
        <v>376155.7019339769</v>
      </c>
      <c r="K20" s="19">
        <f>SUM(K21:K24)</f>
        <v>28792090.436250694</v>
      </c>
      <c r="L20" s="13">
        <v>353689.12013437331</v>
      </c>
      <c r="M20" s="13">
        <f>SUM(M21:M24)</f>
        <v>134655558.39380413</v>
      </c>
      <c r="N20" s="19">
        <v>281486.87986562669</v>
      </c>
      <c r="O20" s="19">
        <f>SUM(O21:O24)</f>
        <v>106131491.60619587</v>
      </c>
      <c r="P20" s="13">
        <v>496611.36349298531</v>
      </c>
      <c r="Q20" s="13">
        <f>SUM(Q21:Q24)</f>
        <v>196813297.57350817</v>
      </c>
      <c r="R20" s="19">
        <v>382657.63650701469</v>
      </c>
      <c r="S20" s="19">
        <f>SUM(S21:S24)</f>
        <v>149935668.42649183</v>
      </c>
      <c r="T20" s="13">
        <v>801586.2931232244</v>
      </c>
      <c r="U20" s="13">
        <f>SUM(U21:U24)</f>
        <v>349381704.8354494</v>
      </c>
      <c r="V20" s="19">
        <v>646111.7068767756</v>
      </c>
      <c r="W20" s="19">
        <f>SUM(W21:W24)</f>
        <v>267920677.1645506</v>
      </c>
      <c r="X20" s="13">
        <v>992582.30402431835</v>
      </c>
      <c r="Y20" s="13">
        <f>SUM(Y21:Y24)</f>
        <v>470588399.08781451</v>
      </c>
      <c r="Z20" s="19">
        <v>963532.69597568165</v>
      </c>
      <c r="AA20" s="19">
        <f>SUM(AA21:AA24)</f>
        <v>422886204.91218549</v>
      </c>
      <c r="AB20" s="13">
        <v>581873.57918777177</v>
      </c>
      <c r="AC20" s="13">
        <f>SUM(AC21:AC24)</f>
        <v>273888729.29028761</v>
      </c>
      <c r="AD20" s="19">
        <v>1143368.4208122282</v>
      </c>
      <c r="AE20" s="19">
        <f>SUM(AE21:AE24)</f>
        <v>501176155.70971227</v>
      </c>
      <c r="AF20" s="13">
        <v>772637.77314755612</v>
      </c>
      <c r="AG20" s="13">
        <f>SUM(AG21:AG24)</f>
        <v>354375923.95168453</v>
      </c>
      <c r="AH20" s="19">
        <v>1285837.226852444</v>
      </c>
      <c r="AI20" s="19">
        <f>SUM(AI21:AI24)</f>
        <v>551445074.04831553</v>
      </c>
      <c r="AJ20" s="13">
        <v>984744.87864826969</v>
      </c>
      <c r="AK20" s="13">
        <f>SUM(AK21:AK24)</f>
        <v>445209447.98025155</v>
      </c>
      <c r="AL20" s="19">
        <v>1570991.1213517303</v>
      </c>
      <c r="AM20" s="19">
        <f>SUM(AM21:AM24)</f>
        <v>672594070.01974845</v>
      </c>
      <c r="AN20" s="13">
        <v>1114069.0184382657</v>
      </c>
      <c r="AO20" s="13">
        <f>SUM(AO21:AO24)</f>
        <v>502964787.148642</v>
      </c>
      <c r="AP20" s="19">
        <v>1721151.9815617343</v>
      </c>
      <c r="AQ20" s="19">
        <f>SUM(AQ21:AQ24)</f>
        <v>749274107.85135794</v>
      </c>
      <c r="AR20" s="13">
        <v>1091503.999567773</v>
      </c>
      <c r="AS20" s="13">
        <f>SUM(AS21:AS24)</f>
        <v>492699045.70320255</v>
      </c>
      <c r="AT20" s="19">
        <v>1608935.000432227</v>
      </c>
      <c r="AU20" s="19">
        <f>SUM(AU21:AU24)</f>
        <v>711559614.29679728</v>
      </c>
      <c r="AV20" s="13">
        <v>899165.7273520279</v>
      </c>
      <c r="AW20" s="13">
        <f>SUM(AW21:AW24)</f>
        <v>407320086.15307009</v>
      </c>
      <c r="AX20" s="19">
        <v>1313423.2726479722</v>
      </c>
      <c r="AY20" s="19">
        <f>SUM(AY21:AY24)</f>
        <v>591944548.84692991</v>
      </c>
      <c r="AZ20" s="13">
        <v>556617.05586199963</v>
      </c>
      <c r="BA20" s="13">
        <f>SUM(BA21:BA24)</f>
        <v>253043376.2391828</v>
      </c>
      <c r="BB20" s="19">
        <v>817028.94413800037</v>
      </c>
      <c r="BC20" s="19">
        <f>SUM(BC21:BC24)</f>
        <v>376243995.76081717</v>
      </c>
      <c r="BD20" s="13">
        <v>551485.97128359659</v>
      </c>
      <c r="BE20" s="13">
        <f>SUM(BE21:BE24)</f>
        <v>247981511.26214084</v>
      </c>
      <c r="BF20" s="19">
        <v>802999.02871640341</v>
      </c>
      <c r="BG20" s="19">
        <f>SUM(BG21:BG24)</f>
        <v>368918695.73785919</v>
      </c>
      <c r="BH20" s="13">
        <v>503175.29989094875</v>
      </c>
      <c r="BI20" s="13">
        <f>SUM(BI21:BI24)</f>
        <v>227540054.24891374</v>
      </c>
      <c r="BJ20" s="19">
        <v>710474.70010905131</v>
      </c>
      <c r="BK20" s="19">
        <f>SUM(BK21:BK24)</f>
        <v>330039800.75108624</v>
      </c>
      <c r="BL20" s="13">
        <v>522788.98823378334</v>
      </c>
      <c r="BM20" s="13">
        <f>SUM(BM21:BM24)</f>
        <v>244196305.26833403</v>
      </c>
      <c r="BN20" s="19">
        <v>598911.01176621672</v>
      </c>
      <c r="BO20" s="19">
        <f>SUM(BO21:BO24)</f>
        <v>285084593.73166597</v>
      </c>
      <c r="BP20" s="13">
        <v>429386.05755474576</v>
      </c>
      <c r="BQ20" s="13">
        <f>SUM(BQ21:BQ24)</f>
        <v>204102143.39979613</v>
      </c>
      <c r="BR20" s="19">
        <v>446225.94244525424</v>
      </c>
      <c r="BS20" s="19">
        <f>SUM(BS21:BS24)</f>
        <v>216079578.60020387</v>
      </c>
      <c r="BT20" s="13">
        <v>236643.92316522691</v>
      </c>
      <c r="BU20" s="13">
        <f>SUM(BU21:BU24)</f>
        <v>110877443.40341207</v>
      </c>
      <c r="BV20" s="19">
        <v>264450.07683477312</v>
      </c>
      <c r="BW20" s="19">
        <f>SUM(BW21:BW24)</f>
        <v>124654342.59658793</v>
      </c>
      <c r="BX20" s="13">
        <v>132221.13271684054</v>
      </c>
      <c r="BY20" s="13">
        <f>SUM(BY21:BY24)</f>
        <v>59597938.621791065</v>
      </c>
      <c r="BZ20" s="13">
        <v>159952.86728315946</v>
      </c>
      <c r="CA20" s="13">
        <f>SUM(CA21:CA24)</f>
        <v>71915710.378208935</v>
      </c>
    </row>
    <row r="21" spans="1:79" s="1" customFormat="1" ht="35.1" customHeight="1">
      <c r="A21" s="43"/>
      <c r="B21" s="37" t="s">
        <v>4</v>
      </c>
      <c r="C21" s="29" t="s">
        <v>42</v>
      </c>
      <c r="D21" s="15">
        <f>H21+L21+P21+T21+X21+AB21+AF21+AJ21+AN21+AR21+AV21+AZ21+BD21+BH21+BL21+BP21+BT21+BX21</f>
        <v>3217919</v>
      </c>
      <c r="E21" s="15">
        <f t="shared" ref="E21:G24" si="2">I21+M21+Q21+U21+Y21+AC21+AG21+AK21+AO21+AS21+AW21+BA21+BE21+BI21+BM21+BQ21+BU21+BY21</f>
        <v>1574605160.1255329</v>
      </c>
      <c r="F21" s="15">
        <f t="shared" si="1"/>
        <v>4292587</v>
      </c>
      <c r="G21" s="15">
        <f t="shared" si="2"/>
        <v>2057644820.8744671</v>
      </c>
      <c r="H21" s="15">
        <v>152541</v>
      </c>
      <c r="I21" s="15">
        <v>9916932.0500937831</v>
      </c>
      <c r="J21" s="18">
        <v>121887</v>
      </c>
      <c r="K21" s="18">
        <v>10914291.949906217</v>
      </c>
      <c r="L21" s="15">
        <v>112470</v>
      </c>
      <c r="M21" s="15">
        <v>53754227.837997243</v>
      </c>
      <c r="N21" s="18">
        <v>89379</v>
      </c>
      <c r="O21" s="18">
        <v>41944576.162002757</v>
      </c>
      <c r="P21" s="15">
        <v>140675</v>
      </c>
      <c r="Q21" s="15">
        <v>74071891.805248588</v>
      </c>
      <c r="R21" s="18">
        <v>112056</v>
      </c>
      <c r="S21" s="18">
        <v>56094153.194751419</v>
      </c>
      <c r="T21" s="15">
        <v>202243</v>
      </c>
      <c r="U21" s="15">
        <v>106222908.0581584</v>
      </c>
      <c r="V21" s="18">
        <v>176472</v>
      </c>
      <c r="W21" s="18">
        <v>88365626.941841602</v>
      </c>
      <c r="X21" s="15">
        <v>241153</v>
      </c>
      <c r="Y21" s="15">
        <v>117281992.92260778</v>
      </c>
      <c r="Z21" s="18">
        <v>263178</v>
      </c>
      <c r="AA21" s="18">
        <v>124385327.07739222</v>
      </c>
      <c r="AB21" s="15">
        <v>150514</v>
      </c>
      <c r="AC21" s="15">
        <v>72475119.937333971</v>
      </c>
      <c r="AD21" s="18">
        <v>323972</v>
      </c>
      <c r="AE21" s="18">
        <v>152825484.06266603</v>
      </c>
      <c r="AF21" s="15">
        <v>210838</v>
      </c>
      <c r="AG21" s="15">
        <v>104732278.00422508</v>
      </c>
      <c r="AH21" s="18">
        <v>373092</v>
      </c>
      <c r="AI21" s="18">
        <v>178816259.99577492</v>
      </c>
      <c r="AJ21" s="15">
        <v>275092</v>
      </c>
      <c r="AK21" s="15">
        <v>138697113.86721206</v>
      </c>
      <c r="AL21" s="18">
        <v>454034</v>
      </c>
      <c r="AM21" s="18">
        <v>222356991.13278794</v>
      </c>
      <c r="AN21" s="15">
        <v>313885</v>
      </c>
      <c r="AO21" s="15">
        <v>161248693.17338267</v>
      </c>
      <c r="AP21" s="18">
        <v>491190</v>
      </c>
      <c r="AQ21" s="18">
        <v>242964399.82661733</v>
      </c>
      <c r="AR21" s="15">
        <v>311884</v>
      </c>
      <c r="AS21" s="15">
        <v>161292011.64538717</v>
      </c>
      <c r="AT21" s="18">
        <v>455055</v>
      </c>
      <c r="AU21" s="18">
        <v>226823218.35461283</v>
      </c>
      <c r="AV21" s="15">
        <v>258460</v>
      </c>
      <c r="AW21" s="15">
        <v>134243198.20191365</v>
      </c>
      <c r="AX21" s="18">
        <v>365668</v>
      </c>
      <c r="AY21" s="18">
        <v>183579921.79808635</v>
      </c>
      <c r="AZ21" s="15">
        <v>162017</v>
      </c>
      <c r="BA21" s="15">
        <v>83926579.211163893</v>
      </c>
      <c r="BB21" s="18">
        <v>228725</v>
      </c>
      <c r="BC21" s="18">
        <v>112741061.78883611</v>
      </c>
      <c r="BD21" s="15">
        <v>163006</v>
      </c>
      <c r="BE21" s="15">
        <v>83993232.088394403</v>
      </c>
      <c r="BF21" s="18">
        <v>226835</v>
      </c>
      <c r="BG21" s="18">
        <v>112152900.9116056</v>
      </c>
      <c r="BH21" s="15">
        <v>146516</v>
      </c>
      <c r="BI21" s="15">
        <v>76798923.288948938</v>
      </c>
      <c r="BJ21" s="18">
        <v>198368</v>
      </c>
      <c r="BK21" s="18">
        <v>99683053.711051062</v>
      </c>
      <c r="BL21" s="15">
        <v>148173</v>
      </c>
      <c r="BM21" s="15">
        <v>78319465.541185245</v>
      </c>
      <c r="BN21" s="18">
        <v>165290</v>
      </c>
      <c r="BO21" s="18">
        <v>83121605.458814755</v>
      </c>
      <c r="BP21" s="15">
        <v>121406</v>
      </c>
      <c r="BQ21" s="15">
        <v>62937378.356692858</v>
      </c>
      <c r="BR21" s="18">
        <v>124411</v>
      </c>
      <c r="BS21" s="18">
        <v>61063791.643307142</v>
      </c>
      <c r="BT21" s="15">
        <v>68003</v>
      </c>
      <c r="BU21" s="15">
        <v>34755662.983247496</v>
      </c>
      <c r="BV21" s="18">
        <v>75576</v>
      </c>
      <c r="BW21" s="18">
        <v>36593751.016752504</v>
      </c>
      <c r="BX21" s="15">
        <v>39043</v>
      </c>
      <c r="BY21" s="15">
        <v>19937551.152339619</v>
      </c>
      <c r="BZ21" s="15">
        <v>47399</v>
      </c>
      <c r="CA21" s="15">
        <v>23218405.847660378</v>
      </c>
    </row>
    <row r="22" spans="1:79" s="1" customFormat="1" ht="35.1" customHeight="1">
      <c r="A22" s="43"/>
      <c r="B22" s="37" t="s">
        <v>5</v>
      </c>
      <c r="C22" s="28" t="s">
        <v>41</v>
      </c>
      <c r="D22" s="15">
        <f>H22+L22+P22+T22+X22+AB22+AF22+AJ22+AN22+AR22+AV22+AZ22+BD22+BH22+BL22+BP22+BT22+BX22</f>
        <v>1224466</v>
      </c>
      <c r="E22" s="15">
        <f t="shared" si="2"/>
        <v>2090501982.5159042</v>
      </c>
      <c r="F22" s="15">
        <f t="shared" si="1"/>
        <v>1460025</v>
      </c>
      <c r="G22" s="15">
        <f t="shared" si="2"/>
        <v>2800425338.4840961</v>
      </c>
      <c r="H22" s="15">
        <v>7691</v>
      </c>
      <c r="I22" s="15">
        <v>14131426.961798701</v>
      </c>
      <c r="J22" s="18">
        <v>6142</v>
      </c>
      <c r="K22" s="18">
        <v>15456370.038201299</v>
      </c>
      <c r="L22" s="15">
        <v>9891</v>
      </c>
      <c r="M22" s="15">
        <v>70703898.331145078</v>
      </c>
      <c r="N22" s="18">
        <v>8030</v>
      </c>
      <c r="O22" s="18">
        <v>56114398.66885493</v>
      </c>
      <c r="P22" s="15">
        <v>45611</v>
      </c>
      <c r="Q22" s="15">
        <v>98131732.42027764</v>
      </c>
      <c r="R22" s="18">
        <v>28321</v>
      </c>
      <c r="S22" s="18">
        <v>75605261.57972236</v>
      </c>
      <c r="T22" s="15">
        <v>123203</v>
      </c>
      <c r="U22" s="15">
        <v>151922707.83246106</v>
      </c>
      <c r="V22" s="18">
        <v>72832</v>
      </c>
      <c r="W22" s="18">
        <v>124373716.16753894</v>
      </c>
      <c r="X22" s="15">
        <v>176434</v>
      </c>
      <c r="Y22" s="15">
        <v>179255733.48978376</v>
      </c>
      <c r="Z22" s="18">
        <v>111333</v>
      </c>
      <c r="AA22" s="18">
        <v>180097657.51021624</v>
      </c>
      <c r="AB22" s="15">
        <v>86609</v>
      </c>
      <c r="AC22" s="15">
        <v>105219086.51483433</v>
      </c>
      <c r="AD22" s="18">
        <v>110646</v>
      </c>
      <c r="AE22" s="18">
        <v>214525498.48516566</v>
      </c>
      <c r="AF22" s="15">
        <v>94192</v>
      </c>
      <c r="AG22" s="15">
        <v>143246465.12358722</v>
      </c>
      <c r="AH22" s="18">
        <v>108582</v>
      </c>
      <c r="AI22" s="18">
        <v>244451806.87641278</v>
      </c>
      <c r="AJ22" s="15">
        <v>108013</v>
      </c>
      <c r="AK22" s="15">
        <v>184902822.07782686</v>
      </c>
      <c r="AL22" s="18">
        <v>137796</v>
      </c>
      <c r="AM22" s="18">
        <v>300671883.92217314</v>
      </c>
      <c r="AN22" s="15">
        <v>117147</v>
      </c>
      <c r="AO22" s="15">
        <v>210517076.66219932</v>
      </c>
      <c r="AP22" s="18">
        <v>164654</v>
      </c>
      <c r="AQ22" s="18">
        <v>328164982.33780068</v>
      </c>
      <c r="AR22" s="15">
        <v>106473</v>
      </c>
      <c r="AS22" s="15">
        <v>207423717.88734832</v>
      </c>
      <c r="AT22" s="18">
        <v>163329</v>
      </c>
      <c r="AU22" s="18">
        <v>305303003.11265165</v>
      </c>
      <c r="AV22" s="15">
        <v>84989</v>
      </c>
      <c r="AW22" s="15">
        <v>170914128.26955295</v>
      </c>
      <c r="AX22" s="18">
        <v>145379</v>
      </c>
      <c r="AY22" s="18">
        <v>247430154.73044705</v>
      </c>
      <c r="AZ22" s="15">
        <v>48736</v>
      </c>
      <c r="BA22" s="15">
        <v>106007040.89699949</v>
      </c>
      <c r="BB22" s="18">
        <v>88195</v>
      </c>
      <c r="BC22" s="18">
        <v>152302644.10300049</v>
      </c>
      <c r="BD22" s="15">
        <v>43188</v>
      </c>
      <c r="BE22" s="15">
        <v>105549527.5930119</v>
      </c>
      <c r="BF22" s="18">
        <v>82471</v>
      </c>
      <c r="BG22" s="18">
        <v>150414486.40698808</v>
      </c>
      <c r="BH22" s="15">
        <v>43607</v>
      </c>
      <c r="BI22" s="15">
        <v>96057791.07006681</v>
      </c>
      <c r="BJ22" s="18">
        <v>77881</v>
      </c>
      <c r="BK22" s="18">
        <v>132866056.92993319</v>
      </c>
      <c r="BL22" s="15">
        <v>52857</v>
      </c>
      <c r="BM22" s="15">
        <v>98032297.579457641</v>
      </c>
      <c r="BN22" s="18">
        <v>68912</v>
      </c>
      <c r="BO22" s="18">
        <v>110984125.42054236</v>
      </c>
      <c r="BP22" s="15">
        <v>43856</v>
      </c>
      <c r="BQ22" s="15">
        <v>79444030.79602313</v>
      </c>
      <c r="BR22" s="18">
        <v>48616</v>
      </c>
      <c r="BS22" s="18">
        <v>82128223.20397687</v>
      </c>
      <c r="BT22" s="15">
        <v>21984</v>
      </c>
      <c r="BU22" s="15">
        <v>44024680.72076758</v>
      </c>
      <c r="BV22" s="18">
        <v>25168</v>
      </c>
      <c r="BW22" s="18">
        <v>49205869.27923242</v>
      </c>
      <c r="BX22" s="15">
        <v>9985</v>
      </c>
      <c r="BY22" s="15">
        <v>25017818.288762003</v>
      </c>
      <c r="BZ22" s="15">
        <v>11738</v>
      </c>
      <c r="CA22" s="15">
        <v>30329199.711237997</v>
      </c>
    </row>
    <row r="23" spans="1:79" s="1" customFormat="1" ht="35.1" customHeight="1">
      <c r="A23" s="43"/>
      <c r="B23" s="37" t="s">
        <v>6</v>
      </c>
      <c r="C23" s="29" t="s">
        <v>43</v>
      </c>
      <c r="D23" s="15">
        <f>H23+L23+P23+T23+X23+AB23+AF23+AJ23+AN23+AR23+AV23+AZ23+BD23+BH23+BL23+BP23+BT23+BX23</f>
        <v>3841370</v>
      </c>
      <c r="E23" s="15">
        <f t="shared" si="2"/>
        <v>111592215.83505963</v>
      </c>
      <c r="F23" s="15">
        <f t="shared" si="1"/>
        <v>5061423</v>
      </c>
      <c r="G23" s="15">
        <f t="shared" si="2"/>
        <v>150080234.16494036</v>
      </c>
      <c r="H23" s="15">
        <v>158237</v>
      </c>
      <c r="I23" s="15">
        <v>803058.8737527167</v>
      </c>
      <c r="J23" s="18">
        <v>126543</v>
      </c>
      <c r="K23" s="18">
        <v>863451.1262472833</v>
      </c>
      <c r="L23" s="15">
        <v>119194</v>
      </c>
      <c r="M23" s="15">
        <v>4057605.0928251054</v>
      </c>
      <c r="N23" s="18">
        <v>94956</v>
      </c>
      <c r="O23" s="18">
        <v>3192004.9071748946</v>
      </c>
      <c r="P23" s="15">
        <v>170084</v>
      </c>
      <c r="Q23" s="15">
        <v>5419778.0580680752</v>
      </c>
      <c r="R23" s="18">
        <v>130566</v>
      </c>
      <c r="S23" s="18">
        <v>4144941.9419319248</v>
      </c>
      <c r="T23" s="15">
        <v>274527</v>
      </c>
      <c r="U23" s="15">
        <v>7571262.471033087</v>
      </c>
      <c r="V23" s="18">
        <v>220869</v>
      </c>
      <c r="W23" s="18">
        <v>6388407.528966913</v>
      </c>
      <c r="X23" s="15">
        <v>334782</v>
      </c>
      <c r="Y23" s="15">
        <v>8315566.0666064695</v>
      </c>
      <c r="Z23" s="18">
        <v>326819</v>
      </c>
      <c r="AA23" s="18">
        <v>9069923.9333935305</v>
      </c>
      <c r="AB23" s="15">
        <v>194763</v>
      </c>
      <c r="AC23" s="15">
        <v>5203546.7471390786</v>
      </c>
      <c r="AD23" s="18">
        <v>385939</v>
      </c>
      <c r="AE23" s="18">
        <v>11468063.252860922</v>
      </c>
      <c r="AF23" s="15">
        <v>257473</v>
      </c>
      <c r="AG23" s="15">
        <v>7525392.5306652822</v>
      </c>
      <c r="AH23" s="18">
        <v>432273</v>
      </c>
      <c r="AI23" s="18">
        <v>13422937.469334718</v>
      </c>
      <c r="AJ23" s="15">
        <v>327556</v>
      </c>
      <c r="AK23" s="15">
        <v>9896389.8533126228</v>
      </c>
      <c r="AL23" s="18">
        <v>526530</v>
      </c>
      <c r="AM23" s="18">
        <v>16431820.146687377</v>
      </c>
      <c r="AN23" s="15">
        <v>370126</v>
      </c>
      <c r="AO23" s="15">
        <v>11301071.710387222</v>
      </c>
      <c r="AP23" s="18">
        <v>575536</v>
      </c>
      <c r="AQ23" s="18">
        <v>17714758.289612778</v>
      </c>
      <c r="AR23" s="15">
        <v>362248</v>
      </c>
      <c r="AS23" s="15">
        <v>11208353.356782919</v>
      </c>
      <c r="AT23" s="18">
        <v>536833</v>
      </c>
      <c r="AU23" s="18">
        <v>16369476.643217081</v>
      </c>
      <c r="AV23" s="15">
        <v>298022</v>
      </c>
      <c r="AW23" s="15">
        <v>9328726.1288646646</v>
      </c>
      <c r="AX23" s="18">
        <v>437759</v>
      </c>
      <c r="AY23" s="18">
        <v>13259703.871135335</v>
      </c>
      <c r="AZ23" s="15">
        <v>184379</v>
      </c>
      <c r="BA23" s="15">
        <v>5824943.651948737</v>
      </c>
      <c r="BB23" s="18">
        <v>271990</v>
      </c>
      <c r="BC23" s="18">
        <v>8136366.348051263</v>
      </c>
      <c r="BD23" s="15">
        <v>182759</v>
      </c>
      <c r="BE23" s="15">
        <v>5889209.6760993665</v>
      </c>
      <c r="BF23" s="18">
        <v>267472</v>
      </c>
      <c r="BG23" s="18">
        <v>8089860.3239006335</v>
      </c>
      <c r="BH23" s="15">
        <v>167014</v>
      </c>
      <c r="BI23" s="15">
        <v>5391117.7982498715</v>
      </c>
      <c r="BJ23" s="18">
        <v>236398</v>
      </c>
      <c r="BK23" s="18">
        <v>7117472.2017501285</v>
      </c>
      <c r="BL23" s="15">
        <v>174026</v>
      </c>
      <c r="BM23" s="15">
        <v>5505312.8478077017</v>
      </c>
      <c r="BN23" s="18">
        <v>199842</v>
      </c>
      <c r="BO23" s="18">
        <v>5872737.1521922983</v>
      </c>
      <c r="BP23" s="15">
        <v>143119</v>
      </c>
      <c r="BQ23" s="15">
        <v>4474081.2488970552</v>
      </c>
      <c r="BR23" s="18">
        <v>149191</v>
      </c>
      <c r="BS23" s="18">
        <v>4321858.7511029448</v>
      </c>
      <c r="BT23" s="15">
        <v>78832</v>
      </c>
      <c r="BU23" s="15">
        <v>2474541.8318720381</v>
      </c>
      <c r="BV23" s="18">
        <v>88355</v>
      </c>
      <c r="BW23" s="18">
        <v>2591038.1681279619</v>
      </c>
      <c r="BX23" s="15">
        <v>44229</v>
      </c>
      <c r="BY23" s="15">
        <v>1402257.890747624</v>
      </c>
      <c r="BZ23" s="15">
        <v>53552</v>
      </c>
      <c r="CA23" s="15">
        <v>1625412.109252376</v>
      </c>
    </row>
    <row r="24" spans="1:79" s="1" customFormat="1" ht="35.1" customHeight="1" thickBot="1">
      <c r="A24" s="5"/>
      <c r="B24" s="6" t="s">
        <v>7</v>
      </c>
      <c r="C24" s="30" t="s">
        <v>8</v>
      </c>
      <c r="D24" s="20">
        <f>H24+L24+P24+T24+X24+AB24+AF24+AJ24+AN24+AR24+AV24+AZ24+BD24+BH24+BL24+BP24+BT24+BX24</f>
        <v>3207660</v>
      </c>
      <c r="E24" s="21">
        <f t="shared" si="2"/>
        <v>1224237644.6485381</v>
      </c>
      <c r="F24" s="21">
        <f t="shared" si="1"/>
        <v>4279661</v>
      </c>
      <c r="G24" s="21">
        <f t="shared" si="2"/>
        <v>1518446027.3514619</v>
      </c>
      <c r="H24" s="21">
        <v>152164</v>
      </c>
      <c r="I24" s="21">
        <v>849832.6781041061</v>
      </c>
      <c r="J24" s="21">
        <v>121584</v>
      </c>
      <c r="K24" s="21">
        <v>1557977.3218958939</v>
      </c>
      <c r="L24" s="21">
        <v>112134</v>
      </c>
      <c r="M24" s="21">
        <v>6139827.1318367254</v>
      </c>
      <c r="N24" s="21">
        <v>89122</v>
      </c>
      <c r="O24" s="21">
        <v>4880511.8681632746</v>
      </c>
      <c r="P24" s="21">
        <v>140241</v>
      </c>
      <c r="Q24" s="21">
        <v>19189895.289913893</v>
      </c>
      <c r="R24" s="21">
        <v>111715</v>
      </c>
      <c r="S24" s="21">
        <v>14091311.710086109</v>
      </c>
      <c r="T24" s="21">
        <v>201613</v>
      </c>
      <c r="U24" s="21">
        <v>83664826.473796859</v>
      </c>
      <c r="V24" s="21">
        <v>175939</v>
      </c>
      <c r="W24" s="21">
        <v>48792926.526203141</v>
      </c>
      <c r="X24" s="21">
        <v>240213</v>
      </c>
      <c r="Y24" s="21">
        <v>165735106.6088165</v>
      </c>
      <c r="Z24" s="21">
        <v>262203</v>
      </c>
      <c r="AA24" s="21">
        <v>109333296.3911835</v>
      </c>
      <c r="AB24" s="21">
        <v>149988</v>
      </c>
      <c r="AC24" s="21">
        <v>90990976.090980291</v>
      </c>
      <c r="AD24" s="21">
        <v>322812</v>
      </c>
      <c r="AE24" s="21">
        <v>122357109.90901971</v>
      </c>
      <c r="AF24" s="21">
        <v>210135</v>
      </c>
      <c r="AG24" s="21">
        <v>98871788.29320696</v>
      </c>
      <c r="AH24" s="21">
        <v>371890</v>
      </c>
      <c r="AI24" s="21">
        <v>114754069.70679304</v>
      </c>
      <c r="AJ24" s="21">
        <v>274084</v>
      </c>
      <c r="AK24" s="21">
        <v>111713122.18190004</v>
      </c>
      <c r="AL24" s="21">
        <v>452631</v>
      </c>
      <c r="AM24" s="21">
        <v>133133374.81809996</v>
      </c>
      <c r="AN24" s="21">
        <v>312911</v>
      </c>
      <c r="AO24" s="21">
        <v>119897945.60267276</v>
      </c>
      <c r="AP24" s="21">
        <v>489772</v>
      </c>
      <c r="AQ24" s="21">
        <v>160429967.39732724</v>
      </c>
      <c r="AR24" s="21">
        <v>310899</v>
      </c>
      <c r="AS24" s="21">
        <v>112774962.81368417</v>
      </c>
      <c r="AT24" s="21">
        <v>453718</v>
      </c>
      <c r="AU24" s="21">
        <v>163063916.18631583</v>
      </c>
      <c r="AV24" s="21">
        <v>257695</v>
      </c>
      <c r="AW24" s="21">
        <v>92834033.55273886</v>
      </c>
      <c r="AX24" s="21">
        <v>364617</v>
      </c>
      <c r="AY24" s="21">
        <v>147674768.44726112</v>
      </c>
      <c r="AZ24" s="21">
        <v>161485</v>
      </c>
      <c r="BA24" s="21">
        <v>57284812.479070671</v>
      </c>
      <c r="BB24" s="21">
        <v>228119</v>
      </c>
      <c r="BC24" s="21">
        <v>103063923.52092934</v>
      </c>
      <c r="BD24" s="21">
        <v>162533</v>
      </c>
      <c r="BE24" s="21">
        <v>52549541.904635154</v>
      </c>
      <c r="BF24" s="21">
        <v>226221</v>
      </c>
      <c r="BG24" s="21">
        <v>98261448.095364854</v>
      </c>
      <c r="BH24" s="21">
        <v>146038</v>
      </c>
      <c r="BI24" s="21">
        <v>49292222.091648109</v>
      </c>
      <c r="BJ24" s="21">
        <v>197828</v>
      </c>
      <c r="BK24" s="21">
        <v>90373217.908351883</v>
      </c>
      <c r="BL24" s="21">
        <v>147733</v>
      </c>
      <c r="BM24" s="21">
        <v>62339229.29988341</v>
      </c>
      <c r="BN24" s="21">
        <v>164867</v>
      </c>
      <c r="BO24" s="21">
        <v>85106125.70011659</v>
      </c>
      <c r="BP24" s="21">
        <v>121005</v>
      </c>
      <c r="BQ24" s="21">
        <v>57246652.998183109</v>
      </c>
      <c r="BR24" s="21">
        <v>124008</v>
      </c>
      <c r="BS24" s="21">
        <v>68565705.001816884</v>
      </c>
      <c r="BT24" s="21">
        <v>67825</v>
      </c>
      <c r="BU24" s="21">
        <v>29622557.867524963</v>
      </c>
      <c r="BV24" s="21">
        <v>75351</v>
      </c>
      <c r="BW24" s="21">
        <v>36263684.132475041</v>
      </c>
      <c r="BX24" s="21">
        <v>38964</v>
      </c>
      <c r="BY24" s="21">
        <v>13240311.289941816</v>
      </c>
      <c r="BZ24" s="21">
        <v>47264</v>
      </c>
      <c r="CA24" s="21">
        <v>16742692.710058184</v>
      </c>
    </row>
    <row r="25" spans="1:79" ht="20.100000000000001" customHeight="1">
      <c r="A25" s="22" t="s">
        <v>30</v>
      </c>
      <c r="B25" s="7"/>
      <c r="C25" s="23"/>
      <c r="D25" s="9"/>
      <c r="E25" s="9"/>
      <c r="H25" s="25" t="s">
        <v>38</v>
      </c>
      <c r="L25" s="45" t="s">
        <v>50</v>
      </c>
      <c r="M25" s="45"/>
      <c r="P25" s="25" t="s">
        <v>38</v>
      </c>
      <c r="R25" s="23"/>
      <c r="S25" s="9"/>
      <c r="T25" s="45" t="s">
        <v>50</v>
      </c>
      <c r="U25" s="45"/>
      <c r="X25" s="25" t="s">
        <v>38</v>
      </c>
      <c r="AB25" s="45" t="s">
        <v>50</v>
      </c>
      <c r="AC25" s="45"/>
      <c r="AF25" s="25" t="s">
        <v>53</v>
      </c>
      <c r="AG25" s="25"/>
      <c r="AH25" s="46"/>
      <c r="AI25" s="9"/>
      <c r="AJ25" s="22" t="s">
        <v>30</v>
      </c>
      <c r="AK25" s="7"/>
      <c r="AN25" s="25" t="s">
        <v>38</v>
      </c>
      <c r="AR25" s="45" t="s">
        <v>50</v>
      </c>
      <c r="AS25" s="45"/>
      <c r="AV25" s="25" t="s">
        <v>38</v>
      </c>
      <c r="AX25" s="23"/>
      <c r="AY25" s="9"/>
      <c r="AZ25" s="22" t="s">
        <v>30</v>
      </c>
      <c r="BA25" s="7"/>
      <c r="BD25" s="25" t="s">
        <v>38</v>
      </c>
      <c r="BH25" s="22" t="s">
        <v>30</v>
      </c>
      <c r="BI25" s="7"/>
      <c r="BL25" s="25" t="s">
        <v>38</v>
      </c>
      <c r="BN25" s="23"/>
      <c r="BO25" s="9"/>
      <c r="BP25" s="22" t="s">
        <v>30</v>
      </c>
      <c r="BQ25" s="7"/>
      <c r="BT25" s="25" t="s">
        <v>38</v>
      </c>
      <c r="BX25" s="22" t="s">
        <v>30</v>
      </c>
      <c r="BY25" s="7"/>
    </row>
    <row r="26" spans="1:79" ht="20.100000000000001" customHeight="1">
      <c r="A26" s="22" t="s">
        <v>31</v>
      </c>
      <c r="B26" s="7"/>
      <c r="C26" s="23"/>
      <c r="D26" s="9"/>
      <c r="E26" s="9"/>
      <c r="H26" s="25" t="s">
        <v>55</v>
      </c>
      <c r="L26" s="45" t="s">
        <v>51</v>
      </c>
      <c r="M26" s="45"/>
      <c r="P26" s="25" t="s">
        <v>55</v>
      </c>
      <c r="R26" s="23"/>
      <c r="S26" s="9"/>
      <c r="T26" s="45" t="s">
        <v>52</v>
      </c>
      <c r="U26" s="45"/>
      <c r="X26" s="25" t="s">
        <v>39</v>
      </c>
      <c r="AB26" s="45" t="s">
        <v>51</v>
      </c>
      <c r="AC26" s="45"/>
      <c r="AF26" s="25" t="s">
        <v>54</v>
      </c>
      <c r="AG26" s="25"/>
      <c r="AH26" s="46"/>
      <c r="AI26" s="9"/>
      <c r="AJ26" s="22" t="s">
        <v>31</v>
      </c>
      <c r="AK26" s="7"/>
      <c r="AN26" s="25" t="s">
        <v>55</v>
      </c>
      <c r="AR26" s="45" t="s">
        <v>51</v>
      </c>
      <c r="AS26" s="45"/>
      <c r="AV26" s="25" t="s">
        <v>55</v>
      </c>
      <c r="AX26" s="23"/>
      <c r="AY26" s="9"/>
      <c r="AZ26" s="22" t="s">
        <v>31</v>
      </c>
      <c r="BA26" s="7"/>
      <c r="BD26" s="25" t="s">
        <v>55</v>
      </c>
      <c r="BH26" s="22" t="s">
        <v>31</v>
      </c>
      <c r="BI26" s="7"/>
      <c r="BL26" s="25" t="s">
        <v>55</v>
      </c>
      <c r="BN26" s="23"/>
      <c r="BO26" s="9"/>
      <c r="BP26" s="22" t="s">
        <v>31</v>
      </c>
      <c r="BQ26" s="7"/>
      <c r="BT26" s="25" t="s">
        <v>55</v>
      </c>
      <c r="BX26" s="22" t="s">
        <v>31</v>
      </c>
      <c r="BY26" s="7"/>
    </row>
  </sheetData>
  <mergeCells count="105">
    <mergeCell ref="BV5:BW5"/>
    <mergeCell ref="BX5:BY5"/>
    <mergeCell ref="BZ5:CA5"/>
    <mergeCell ref="BJ5:BK5"/>
    <mergeCell ref="BL5:BM5"/>
    <mergeCell ref="BN5:BO5"/>
    <mergeCell ref="BP5:BQ5"/>
    <mergeCell ref="BR5:BS5"/>
    <mergeCell ref="BT5:BU5"/>
    <mergeCell ref="AX5:AY5"/>
    <mergeCell ref="AZ5:BA5"/>
    <mergeCell ref="BB5:BC5"/>
    <mergeCell ref="BD5:BE5"/>
    <mergeCell ref="BF5:BG5"/>
    <mergeCell ref="BH5:BI5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4:S4"/>
    <mergeCell ref="T4:W4"/>
    <mergeCell ref="X4:AA4"/>
    <mergeCell ref="AB4:AE4"/>
    <mergeCell ref="P5:Q5"/>
    <mergeCell ref="R5:S5"/>
    <mergeCell ref="T5:U5"/>
    <mergeCell ref="V5:W5"/>
    <mergeCell ref="X5:Y5"/>
    <mergeCell ref="AF4:AI4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AR1:AU1"/>
    <mergeCell ref="AV1:AY1"/>
    <mergeCell ref="AZ1:BC1"/>
    <mergeCell ref="BD1:BG1"/>
    <mergeCell ref="BH1:BK1"/>
    <mergeCell ref="BH2:BK2"/>
    <mergeCell ref="I3:J3"/>
    <mergeCell ref="Q3:R3"/>
    <mergeCell ref="BL2:BO2"/>
    <mergeCell ref="AF2:AI2"/>
    <mergeCell ref="AJ2:AM2"/>
    <mergeCell ref="AN2:AQ2"/>
    <mergeCell ref="AR2:AU2"/>
    <mergeCell ref="P2:S2"/>
    <mergeCell ref="X2:AA2"/>
    <mergeCell ref="AB2:AE2"/>
    <mergeCell ref="T2:W2"/>
    <mergeCell ref="BD2:BG2"/>
    <mergeCell ref="BX4:CA4"/>
    <mergeCell ref="BU3:BV3"/>
    <mergeCell ref="BP4:BS4"/>
    <mergeCell ref="BT4:BW4"/>
    <mergeCell ref="BT1:BW1"/>
    <mergeCell ref="BX1:CA1"/>
    <mergeCell ref="BT2:BW2"/>
    <mergeCell ref="BX2:CA2"/>
    <mergeCell ref="BD4:BG4"/>
    <mergeCell ref="BM3:BN3"/>
    <mergeCell ref="BH4:BK4"/>
    <mergeCell ref="BL4:BO4"/>
    <mergeCell ref="BE3:BF3"/>
    <mergeCell ref="BL1:BO1"/>
    <mergeCell ref="BP1:BS1"/>
    <mergeCell ref="BP2:BS2"/>
    <mergeCell ref="AZ4:BC4"/>
    <mergeCell ref="Y3:Z3"/>
    <mergeCell ref="A1:G1"/>
    <mergeCell ref="H1:K1"/>
    <mergeCell ref="L1:O1"/>
    <mergeCell ref="H2:K2"/>
    <mergeCell ref="L2:O2"/>
    <mergeCell ref="A2:G2"/>
    <mergeCell ref="P1:S1"/>
    <mergeCell ref="T1:W1"/>
    <mergeCell ref="X1:AA1"/>
    <mergeCell ref="AB1:AE1"/>
    <mergeCell ref="AV2:AY2"/>
    <mergeCell ref="AZ2:BC2"/>
    <mergeCell ref="AW3:AX3"/>
    <mergeCell ref="AR4:AU4"/>
    <mergeCell ref="AV4:AY4"/>
    <mergeCell ref="AO3:AP3"/>
    <mergeCell ref="AJ4:AM4"/>
    <mergeCell ref="AN4:AQ4"/>
    <mergeCell ref="AG3:AH3"/>
    <mergeCell ref="AF1:AI1"/>
    <mergeCell ref="AJ1:AM1"/>
    <mergeCell ref="AN1:AQ1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2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28</vt:i4>
      </vt:variant>
      <vt:variant>
        <vt:lpstr>具名範圍</vt:lpstr>
      </vt:variant>
      <vt:variant>
        <vt:i4>2</vt:i4>
      </vt:variant>
    </vt:vector>
  </HeadingPairs>
  <TitlesOfParts>
    <vt:vector size="30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'90'!Print_Area</vt:lpstr>
      <vt:lpstr>'92'!Print_Area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A150118</dc:creator>
  <cp:lastModifiedBy>陳倩梅</cp:lastModifiedBy>
  <cp:lastPrinted>2025-12-31T02:03:30Z</cp:lastPrinted>
  <dcterms:created xsi:type="dcterms:W3CDTF">2000-11-30T06:51:37Z</dcterms:created>
  <dcterms:modified xsi:type="dcterms:W3CDTF">2026-01-08T08:34:54Z</dcterms:modified>
</cp:coreProperties>
</file>